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theme/themeOverride4.xml" ContentType="application/vnd.openxmlformats-officedocument.themeOverride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harts/chart8.xml" ContentType="application/vnd.openxmlformats-officedocument.drawingml.chart+xml"/>
  <Override PartName="/xl/drawings/drawing8.xml" ContentType="application/vnd.openxmlformats-officedocument.drawingml.chartshapes+xml"/>
  <Override PartName="/xl/charts/chart9.xml" ContentType="application/vnd.openxmlformats-officedocument.drawingml.chart+xml"/>
  <Override PartName="/xl/drawings/drawing9.xml" ContentType="application/vnd.openxmlformats-officedocument.drawingml.chartshapes+xml"/>
  <Override PartName="/xl/charts/chart10.xml" ContentType="application/vnd.openxmlformats-officedocument.drawingml.chart+xml"/>
  <Override PartName="/xl/drawings/drawing10.xml" ContentType="application/vnd.openxmlformats-officedocument.drawingml.chartshapes+xml"/>
  <Override PartName="/xl/charts/chart11.xml" ContentType="application/vnd.openxmlformats-officedocument.drawingml.chart+xml"/>
  <Override PartName="/xl/theme/themeOverride5.xml" ContentType="application/vnd.openxmlformats-officedocument.themeOverrid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charts/chart15.xml" ContentType="application/vnd.openxmlformats-officedocument.drawingml.chart+xml"/>
  <Override PartName="/xl/drawings/drawing16.xml" ContentType="application/vnd.openxmlformats-officedocument.drawingml.chartshapes+xml"/>
  <Override PartName="/xl/charts/chart16.xml" ContentType="application/vnd.openxmlformats-officedocument.drawingml.chart+xml"/>
  <Override PartName="/xl/drawings/drawing17.xml" ContentType="application/vnd.openxmlformats-officedocument.drawingml.chartshapes+xml"/>
  <Override PartName="/xl/charts/chart17.xml" ContentType="application/vnd.openxmlformats-officedocument.drawingml.chart+xml"/>
  <Override PartName="/xl/drawings/drawing18.xml" ContentType="application/vnd.openxmlformats-officedocument.drawingml.chartshapes+xml"/>
  <Override PartName="/xl/charts/chart18.xml" ContentType="application/vnd.openxmlformats-officedocument.drawingml.chart+xml"/>
  <Override PartName="/xl/drawings/drawing19.xml" ContentType="application/vnd.openxmlformats-officedocument.drawingml.chartshapes+xml"/>
  <Override PartName="/xl/charts/chart19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harts/chart20.xml" ContentType="application/vnd.openxmlformats-officedocument.drawingml.chart+xml"/>
  <Override PartName="/xl/drawings/drawing22.xml" ContentType="application/vnd.openxmlformats-officedocument.drawingml.chartshapes+xml"/>
  <Override PartName="/xl/charts/chart21.xml" ContentType="application/vnd.openxmlformats-officedocument.drawingml.chart+xml"/>
  <Override PartName="/xl/drawings/drawing23.xml" ContentType="application/vnd.openxmlformats-officedocument.drawingml.chartshapes+xml"/>
  <Override PartName="/xl/charts/chart22.xml" ContentType="application/vnd.openxmlformats-officedocument.drawingml.chart+xml"/>
  <Override PartName="/xl/drawings/drawing24.xml" ContentType="application/vnd.openxmlformats-officedocument.drawingml.chartshapes+xml"/>
  <Override PartName="/xl/charts/chart23.xml" ContentType="application/vnd.openxmlformats-officedocument.drawingml.chart+xml"/>
  <Override PartName="/xl/drawings/drawing25.xml" ContentType="application/vnd.openxmlformats-officedocument.drawingml.chartshapes+xml"/>
  <Override PartName="/xl/charts/chart24.xml" ContentType="application/vnd.openxmlformats-officedocument.drawingml.chart+xml"/>
  <Override PartName="/xl/drawings/drawing26.xml" ContentType="application/vnd.openxmlformats-officedocument.drawingml.chartshapes+xml"/>
  <Override PartName="/xl/charts/chart25.xml" ContentType="application/vnd.openxmlformats-officedocument.drawingml.chart+xml"/>
  <Override PartName="/xl/drawings/drawing27.xml" ContentType="application/vnd.openxmlformats-officedocument.drawingml.chartshapes+xml"/>
  <Override PartName="/xl/charts/chart26.xml" ContentType="application/vnd.openxmlformats-officedocument.drawingml.chart+xml"/>
  <Override PartName="/xl/drawings/drawing28.xml" ContentType="application/vnd.openxmlformats-officedocument.drawingml.chartshapes+xml"/>
  <Override PartName="/xl/charts/chart27.xml" ContentType="application/vnd.openxmlformats-officedocument.drawingml.chart+xml"/>
  <Override PartName="/xl/drawings/drawing2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hild\Google Drive\CLIENTS\Sierra Club\Kentucky Power\2021-4 CPCN Case\"/>
    </mc:Choice>
  </mc:AlternateContent>
  <xr:revisionPtr revIDLastSave="0" documentId="8_{68945B92-00F6-41D9-AD5B-55A45753764E}" xr6:coauthVersionLast="46" xr6:coauthVersionMax="46" xr10:uidLastSave="{00000000-0000-0000-0000-000000000000}"/>
  <bookViews>
    <workbookView xWindow="-108" yWindow="-108" windowWidth="23256" windowHeight="13404" tabRatio="743" firstSheet="7" activeTab="9" xr2:uid="{744EA472-1EED-4C6C-B534-EE2CA795B89C}"/>
  </bookViews>
  <sheets>
    <sheet name="Input Assumptions" sheetId="22" r:id="rId1"/>
    <sheet name="LCOE Cost Summary" sheetId="13" r:id="rId2"/>
    <sheet name="ATB&gt;&gt;&gt;" sheetId="12" r:id="rId3"/>
    <sheet name="ATB Offshore Wind_SEE" sheetId="20" r:id="rId4"/>
    <sheet name="ATB Land-Based Wind_SEE" sheetId="19" r:id="rId5"/>
    <sheet name="ATB Paired Solar_SEE" sheetId="21" r:id="rId6"/>
    <sheet name="ATB Utility Solar_SEE" sheetId="16" r:id="rId7"/>
    <sheet name="EnCompass Prep&gt;&gt;&gt;" sheetId="14" r:id="rId8"/>
    <sheet name="Deflator" sheetId="8" r:id="rId9"/>
    <sheet name="EnCompass" sheetId="4" r:id="rId10"/>
    <sheet name="EnCompass&gt;&gt;&gt;" sheetId="15" r:id="rId11"/>
    <sheet name="TimeSeries" sheetId="5" r:id="rId12"/>
    <sheet name="TimeSeriesDatedChanges" sheetId="3" r:id="rId13"/>
  </sheets>
  <definedNames>
    <definedName name="_xlnm._FilterDatabase" localSheetId="12" hidden="1">TimeSeriesDatedChanges!$A$1:$E$175</definedName>
    <definedName name="dollar_year">EnCompass!$C$13</definedName>
    <definedName name="inflation">EnCompass!$C$12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89" i="4" l="1"/>
  <c r="I85" i="4"/>
  <c r="I81" i="4"/>
  <c r="C105" i="4"/>
  <c r="A90" i="3" s="1"/>
  <c r="C104" i="4"/>
  <c r="A89" i="3" s="1"/>
  <c r="C103" i="4"/>
  <c r="A88" i="5" s="1"/>
  <c r="C102" i="4"/>
  <c r="I87" i="4" s="1"/>
  <c r="C101" i="4"/>
  <c r="A86" i="3" s="1"/>
  <c r="C100" i="4"/>
  <c r="A85" i="3" s="1"/>
  <c r="C99" i="4"/>
  <c r="A84" i="5" s="1"/>
  <c r="C98" i="4"/>
  <c r="I83" i="4" s="1"/>
  <c r="C97" i="4"/>
  <c r="A82" i="3" s="1"/>
  <c r="C96" i="4"/>
  <c r="A81" i="3" s="1"/>
  <c r="A81" i="5" l="1"/>
  <c r="A85" i="5"/>
  <c r="A89" i="5"/>
  <c r="A88" i="3"/>
  <c r="A84" i="3"/>
  <c r="I82" i="4"/>
  <c r="I86" i="4"/>
  <c r="I90" i="4"/>
  <c r="A82" i="5"/>
  <c r="A86" i="5"/>
  <c r="A90" i="5"/>
  <c r="A87" i="3"/>
  <c r="A83" i="3"/>
  <c r="A83" i="5"/>
  <c r="A87" i="5"/>
  <c r="I84" i="4"/>
  <c r="I88" i="4"/>
  <c r="I52" i="4"/>
  <c r="I53" i="4"/>
  <c r="I54" i="4"/>
  <c r="I56" i="4"/>
  <c r="I57" i="4"/>
  <c r="I58" i="4"/>
  <c r="I60" i="4"/>
  <c r="C66" i="4"/>
  <c r="C67" i="4"/>
  <c r="C68" i="4"/>
  <c r="C69" i="4"/>
  <c r="C70" i="4"/>
  <c r="C71" i="4"/>
  <c r="C72" i="4"/>
  <c r="C73" i="4"/>
  <c r="C74" i="4"/>
  <c r="C75" i="4"/>
  <c r="C38" i="4"/>
  <c r="C39" i="4"/>
  <c r="C40" i="4"/>
  <c r="C41" i="4"/>
  <c r="C42" i="4"/>
  <c r="C43" i="4"/>
  <c r="C44" i="4"/>
  <c r="C45" i="4"/>
  <c r="C46" i="4"/>
  <c r="C47" i="4"/>
  <c r="I29" i="4" l="1"/>
  <c r="A29" i="3"/>
  <c r="A29" i="5"/>
  <c r="I25" i="4"/>
  <c r="A25" i="3"/>
  <c r="A25" i="5"/>
  <c r="A59" i="5"/>
  <c r="A59" i="3"/>
  <c r="A55" i="5"/>
  <c r="A55" i="3"/>
  <c r="A51" i="5"/>
  <c r="A51" i="3"/>
  <c r="I32" i="4"/>
  <c r="A32" i="3"/>
  <c r="A32" i="5"/>
  <c r="I28" i="4"/>
  <c r="A28" i="3"/>
  <c r="A28" i="5"/>
  <c r="I24" i="4"/>
  <c r="A24" i="3"/>
  <c r="A24" i="5"/>
  <c r="A58" i="3"/>
  <c r="A58" i="5"/>
  <c r="A54" i="3"/>
  <c r="A54" i="5"/>
  <c r="I51" i="4"/>
  <c r="I31" i="4"/>
  <c r="A31" i="3"/>
  <c r="A31" i="5"/>
  <c r="I27" i="4"/>
  <c r="A27" i="3"/>
  <c r="A27" i="5"/>
  <c r="I23" i="4"/>
  <c r="A23" i="3"/>
  <c r="A23" i="5"/>
  <c r="A57" i="3"/>
  <c r="A57" i="5"/>
  <c r="A53" i="3"/>
  <c r="A53" i="5"/>
  <c r="I30" i="4"/>
  <c r="A30" i="3"/>
  <c r="A30" i="5"/>
  <c r="I26" i="4"/>
  <c r="A26" i="3"/>
  <c r="A26" i="5"/>
  <c r="A60" i="5"/>
  <c r="A60" i="3"/>
  <c r="A56" i="5"/>
  <c r="A56" i="3"/>
  <c r="A52" i="5"/>
  <c r="A52" i="3"/>
  <c r="I59" i="4"/>
  <c r="I55" i="4"/>
  <c r="E6" i="8"/>
  <c r="E7" i="13" l="1"/>
  <c r="F7" i="13"/>
  <c r="G7" i="13"/>
  <c r="H7" i="13"/>
  <c r="I7" i="13"/>
  <c r="J7" i="13"/>
  <c r="K7" i="13"/>
  <c r="L7" i="13"/>
  <c r="M7" i="13"/>
  <c r="N7" i="13"/>
  <c r="O7" i="13"/>
  <c r="P7" i="13"/>
  <c r="Q7" i="13"/>
  <c r="R7" i="13"/>
  <c r="S7" i="13"/>
  <c r="T7" i="13"/>
  <c r="U7" i="13"/>
  <c r="V7" i="13"/>
  <c r="W7" i="13"/>
  <c r="X7" i="13"/>
  <c r="Y7" i="13"/>
  <c r="Z7" i="13"/>
  <c r="AA7" i="13"/>
  <c r="AB7" i="13"/>
  <c r="AC7" i="13"/>
  <c r="AD7" i="13"/>
  <c r="AE7" i="13"/>
  <c r="AF7" i="13"/>
  <c r="AG7" i="13"/>
  <c r="AH7" i="13"/>
  <c r="D7" i="13"/>
  <c r="AR236" i="16" l="1"/>
  <c r="AQ236" i="16"/>
  <c r="AP236" i="16"/>
  <c r="AO236" i="16"/>
  <c r="AN236" i="16"/>
  <c r="AM236" i="16"/>
  <c r="AL236" i="16"/>
  <c r="AK236" i="16"/>
  <c r="AJ236" i="16"/>
  <c r="AI236" i="16"/>
  <c r="AH236" i="16"/>
  <c r="AG236" i="16"/>
  <c r="AF236" i="16"/>
  <c r="AE236" i="16"/>
  <c r="AD236" i="16"/>
  <c r="AC236" i="16"/>
  <c r="AB236" i="16"/>
  <c r="AA236" i="16"/>
  <c r="Z236" i="16"/>
  <c r="Y236" i="16"/>
  <c r="X236" i="16"/>
  <c r="W236" i="16"/>
  <c r="V236" i="16"/>
  <c r="U236" i="16"/>
  <c r="T236" i="16"/>
  <c r="S236" i="16"/>
  <c r="R236" i="16"/>
  <c r="Q236" i="16"/>
  <c r="P236" i="16"/>
  <c r="O236" i="16"/>
  <c r="N236" i="16"/>
  <c r="M236" i="16"/>
  <c r="L236" i="16"/>
  <c r="AR236" i="21"/>
  <c r="AQ236" i="21"/>
  <c r="AP236" i="21"/>
  <c r="AO236" i="21"/>
  <c r="AN236" i="21"/>
  <c r="AM236" i="21"/>
  <c r="AL236" i="21"/>
  <c r="AK236" i="21"/>
  <c r="AJ236" i="21"/>
  <c r="AI236" i="21"/>
  <c r="AH236" i="21"/>
  <c r="AG236" i="21"/>
  <c r="AF236" i="21"/>
  <c r="AE236" i="21"/>
  <c r="AD236" i="21"/>
  <c r="AC236" i="21"/>
  <c r="AB236" i="21"/>
  <c r="AA236" i="21"/>
  <c r="Z236" i="21"/>
  <c r="Y236" i="21"/>
  <c r="X236" i="21"/>
  <c r="W236" i="21"/>
  <c r="V236" i="21"/>
  <c r="U236" i="21"/>
  <c r="T236" i="21"/>
  <c r="S236" i="21"/>
  <c r="R236" i="21"/>
  <c r="Q236" i="21"/>
  <c r="P236" i="21"/>
  <c r="O236" i="21"/>
  <c r="N236" i="21"/>
  <c r="M236" i="21"/>
  <c r="L236" i="21"/>
  <c r="AR406" i="19"/>
  <c r="AQ406" i="19"/>
  <c r="AP406" i="19"/>
  <c r="AO406" i="19"/>
  <c r="AN406" i="19"/>
  <c r="AM406" i="19"/>
  <c r="AL406" i="19"/>
  <c r="AK406" i="19"/>
  <c r="AJ406" i="19"/>
  <c r="AI406" i="19"/>
  <c r="AH406" i="19"/>
  <c r="AG406" i="19"/>
  <c r="AF406" i="19"/>
  <c r="AE406" i="19"/>
  <c r="AD406" i="19"/>
  <c r="AC406" i="19"/>
  <c r="AB406" i="19"/>
  <c r="AA406" i="19"/>
  <c r="Z406" i="19"/>
  <c r="Y406" i="19"/>
  <c r="X406" i="19"/>
  <c r="W406" i="19"/>
  <c r="V406" i="19"/>
  <c r="U406" i="19"/>
  <c r="T406" i="19"/>
  <c r="S406" i="19"/>
  <c r="R406" i="19"/>
  <c r="Q406" i="19"/>
  <c r="P406" i="19"/>
  <c r="O406" i="19"/>
  <c r="N406" i="19"/>
  <c r="M406" i="19"/>
  <c r="L406" i="19"/>
  <c r="AR573" i="20"/>
  <c r="AQ573" i="20"/>
  <c r="AP573" i="20"/>
  <c r="AO573" i="20"/>
  <c r="AN573" i="20"/>
  <c r="AM573" i="20"/>
  <c r="AL573" i="20"/>
  <c r="AK573" i="20"/>
  <c r="AJ573" i="20"/>
  <c r="AI573" i="20"/>
  <c r="AH573" i="20"/>
  <c r="AG573" i="20"/>
  <c r="AF573" i="20"/>
  <c r="AE573" i="20"/>
  <c r="AD573" i="20"/>
  <c r="AC573" i="20"/>
  <c r="AB573" i="20"/>
  <c r="AA573" i="20"/>
  <c r="Z573" i="20"/>
  <c r="Y573" i="20"/>
  <c r="X573" i="20"/>
  <c r="W573" i="20"/>
  <c r="V573" i="20"/>
  <c r="U573" i="20"/>
  <c r="T573" i="20"/>
  <c r="S573" i="20"/>
  <c r="R573" i="20"/>
  <c r="Q573" i="20"/>
  <c r="P573" i="20"/>
  <c r="O573" i="20"/>
  <c r="N573" i="20"/>
  <c r="M573" i="20"/>
  <c r="L573" i="20"/>
  <c r="AR239" i="16" l="1"/>
  <c r="AQ239" i="16"/>
  <c r="AP239" i="16"/>
  <c r="AO239" i="16"/>
  <c r="AN239" i="16"/>
  <c r="AM239" i="16"/>
  <c r="AL239" i="16"/>
  <c r="AK239" i="16"/>
  <c r="AJ239" i="16"/>
  <c r="AI239" i="16"/>
  <c r="AH239" i="16"/>
  <c r="AG239" i="16"/>
  <c r="AF239" i="16"/>
  <c r="AE239" i="16"/>
  <c r="AD239" i="16"/>
  <c r="AC239" i="16"/>
  <c r="AB239" i="16"/>
  <c r="AA239" i="16"/>
  <c r="Z239" i="16"/>
  <c r="Y239" i="16"/>
  <c r="X239" i="16"/>
  <c r="W239" i="16"/>
  <c r="V239" i="16"/>
  <c r="U239" i="16"/>
  <c r="T239" i="16"/>
  <c r="S239" i="16"/>
  <c r="R239" i="16"/>
  <c r="Q239" i="16"/>
  <c r="P239" i="16"/>
  <c r="O239" i="16"/>
  <c r="N239" i="16"/>
  <c r="M239" i="16"/>
  <c r="L239" i="16"/>
  <c r="AR238" i="16"/>
  <c r="AQ238" i="16"/>
  <c r="AP238" i="16"/>
  <c r="AO238" i="16"/>
  <c r="AN238" i="16"/>
  <c r="AM238" i="16"/>
  <c r="AL238" i="16"/>
  <c r="AK238" i="16"/>
  <c r="AJ238" i="16"/>
  <c r="AI238" i="16"/>
  <c r="AH238" i="16"/>
  <c r="AG238" i="16"/>
  <c r="AF238" i="16"/>
  <c r="AE238" i="16"/>
  <c r="AD238" i="16"/>
  <c r="AC238" i="16"/>
  <c r="AB238" i="16"/>
  <c r="AA238" i="16"/>
  <c r="Z238" i="16"/>
  <c r="Y238" i="16"/>
  <c r="X238" i="16"/>
  <c r="W238" i="16"/>
  <c r="V238" i="16"/>
  <c r="U238" i="16"/>
  <c r="T238" i="16"/>
  <c r="S238" i="16"/>
  <c r="R238" i="16"/>
  <c r="Q238" i="16"/>
  <c r="P238" i="16"/>
  <c r="O238" i="16"/>
  <c r="N238" i="16"/>
  <c r="M238" i="16"/>
  <c r="L238" i="16"/>
  <c r="AR237" i="16"/>
  <c r="AQ237" i="16"/>
  <c r="AP237" i="16"/>
  <c r="AO237" i="16"/>
  <c r="AN237" i="16"/>
  <c r="AM237" i="16"/>
  <c r="AL237" i="16"/>
  <c r="AK237" i="16"/>
  <c r="AJ237" i="16"/>
  <c r="AI237" i="16"/>
  <c r="AH237" i="16"/>
  <c r="AG237" i="16"/>
  <c r="AF237" i="16"/>
  <c r="AE237" i="16"/>
  <c r="AD237" i="16"/>
  <c r="AC237" i="16"/>
  <c r="AB237" i="16"/>
  <c r="AA237" i="16"/>
  <c r="Z237" i="16"/>
  <c r="Y237" i="16"/>
  <c r="X237" i="16"/>
  <c r="W237" i="16"/>
  <c r="V237" i="16"/>
  <c r="U237" i="16"/>
  <c r="T237" i="16"/>
  <c r="S237" i="16"/>
  <c r="R237" i="16"/>
  <c r="Q237" i="16"/>
  <c r="P237" i="16"/>
  <c r="O237" i="16"/>
  <c r="N237" i="16"/>
  <c r="M237" i="16"/>
  <c r="L237" i="16"/>
  <c r="AR239" i="21"/>
  <c r="AQ239" i="21"/>
  <c r="AP239" i="21"/>
  <c r="AO239" i="21"/>
  <c r="AN239" i="21"/>
  <c r="AM239" i="21"/>
  <c r="AL239" i="21"/>
  <c r="AK239" i="21"/>
  <c r="AJ239" i="21"/>
  <c r="AI239" i="21"/>
  <c r="AH239" i="21"/>
  <c r="AG239" i="21"/>
  <c r="AF239" i="21"/>
  <c r="AE239" i="21"/>
  <c r="AD239" i="21"/>
  <c r="AC239" i="21"/>
  <c r="AB239" i="21"/>
  <c r="AA239" i="21"/>
  <c r="Z239" i="21"/>
  <c r="Y239" i="21"/>
  <c r="X239" i="21"/>
  <c r="W239" i="21"/>
  <c r="V239" i="21"/>
  <c r="U239" i="21"/>
  <c r="T239" i="21"/>
  <c r="S239" i="21"/>
  <c r="R239" i="21"/>
  <c r="Q239" i="21"/>
  <c r="P239" i="21"/>
  <c r="O239" i="21"/>
  <c r="N239" i="21"/>
  <c r="M239" i="21"/>
  <c r="L239" i="21"/>
  <c r="AR238" i="21"/>
  <c r="AQ238" i="21"/>
  <c r="AP238" i="21"/>
  <c r="AO238" i="21"/>
  <c r="AN238" i="21"/>
  <c r="AM238" i="21"/>
  <c r="AL238" i="21"/>
  <c r="AK238" i="21"/>
  <c r="AJ238" i="21"/>
  <c r="AI238" i="21"/>
  <c r="AH238" i="21"/>
  <c r="AG238" i="21"/>
  <c r="AF238" i="21"/>
  <c r="AE238" i="21"/>
  <c r="AD238" i="21"/>
  <c r="AC238" i="21"/>
  <c r="AB238" i="21"/>
  <c r="AA238" i="21"/>
  <c r="Z238" i="21"/>
  <c r="Y238" i="21"/>
  <c r="X238" i="21"/>
  <c r="W238" i="21"/>
  <c r="V238" i="21"/>
  <c r="U238" i="21"/>
  <c r="T238" i="21"/>
  <c r="S238" i="21"/>
  <c r="R238" i="21"/>
  <c r="Q238" i="21"/>
  <c r="P238" i="21"/>
  <c r="O238" i="21"/>
  <c r="N238" i="21"/>
  <c r="M238" i="21"/>
  <c r="L238" i="21"/>
  <c r="AR237" i="21"/>
  <c r="AQ237" i="21"/>
  <c r="AP237" i="21"/>
  <c r="AO237" i="21"/>
  <c r="AN237" i="21"/>
  <c r="AM237" i="21"/>
  <c r="AL237" i="21"/>
  <c r="AK237" i="21"/>
  <c r="AJ237" i="21"/>
  <c r="AI237" i="21"/>
  <c r="AH237" i="21"/>
  <c r="AG237" i="21"/>
  <c r="AF237" i="21"/>
  <c r="AE237" i="21"/>
  <c r="AD237" i="21"/>
  <c r="AC237" i="21"/>
  <c r="AB237" i="21"/>
  <c r="AA237" i="21"/>
  <c r="Z237" i="21"/>
  <c r="Y237" i="21"/>
  <c r="X237" i="21"/>
  <c r="W237" i="21"/>
  <c r="V237" i="21"/>
  <c r="U237" i="21"/>
  <c r="T237" i="21"/>
  <c r="S237" i="21"/>
  <c r="R237" i="21"/>
  <c r="Q237" i="21"/>
  <c r="P237" i="21"/>
  <c r="O237" i="21"/>
  <c r="N237" i="21"/>
  <c r="M237" i="21"/>
  <c r="L237" i="21"/>
  <c r="AR409" i="19"/>
  <c r="AQ409" i="19"/>
  <c r="AP409" i="19"/>
  <c r="AO409" i="19"/>
  <c r="AN409" i="19"/>
  <c r="AM409" i="19"/>
  <c r="AL409" i="19"/>
  <c r="AK409" i="19"/>
  <c r="AJ409" i="19"/>
  <c r="AI409" i="19"/>
  <c r="AH409" i="19"/>
  <c r="AG409" i="19"/>
  <c r="AF409" i="19"/>
  <c r="AE409" i="19"/>
  <c r="AD409" i="19"/>
  <c r="AC409" i="19"/>
  <c r="AB409" i="19"/>
  <c r="AA409" i="19"/>
  <c r="Z409" i="19"/>
  <c r="Y409" i="19"/>
  <c r="X409" i="19"/>
  <c r="W409" i="19"/>
  <c r="V409" i="19"/>
  <c r="U409" i="19"/>
  <c r="T409" i="19"/>
  <c r="S409" i="19"/>
  <c r="R409" i="19"/>
  <c r="Q409" i="19"/>
  <c r="P409" i="19"/>
  <c r="O409" i="19"/>
  <c r="N409" i="19"/>
  <c r="M409" i="19"/>
  <c r="L409" i="19"/>
  <c r="AR408" i="19"/>
  <c r="AQ408" i="19"/>
  <c r="AP408" i="19"/>
  <c r="AO408" i="19"/>
  <c r="AN408" i="19"/>
  <c r="AM408" i="19"/>
  <c r="AL408" i="19"/>
  <c r="AK408" i="19"/>
  <c r="AJ408" i="19"/>
  <c r="AI408" i="19"/>
  <c r="AH408" i="19"/>
  <c r="AG408" i="19"/>
  <c r="AF408" i="19"/>
  <c r="AE408" i="19"/>
  <c r="AD408" i="19"/>
  <c r="AC408" i="19"/>
  <c r="AB408" i="19"/>
  <c r="AA408" i="19"/>
  <c r="Z408" i="19"/>
  <c r="Y408" i="19"/>
  <c r="X408" i="19"/>
  <c r="W408" i="19"/>
  <c r="V408" i="19"/>
  <c r="U408" i="19"/>
  <c r="T408" i="19"/>
  <c r="S408" i="19"/>
  <c r="R408" i="19"/>
  <c r="Q408" i="19"/>
  <c r="P408" i="19"/>
  <c r="O408" i="19"/>
  <c r="N408" i="19"/>
  <c r="M408" i="19"/>
  <c r="L408" i="19"/>
  <c r="AR407" i="19"/>
  <c r="AQ407" i="19"/>
  <c r="AP407" i="19"/>
  <c r="AO407" i="19"/>
  <c r="AN407" i="19"/>
  <c r="AM407" i="19"/>
  <c r="AL407" i="19"/>
  <c r="AK407" i="19"/>
  <c r="AJ407" i="19"/>
  <c r="AI407" i="19"/>
  <c r="AH407" i="19"/>
  <c r="AG407" i="19"/>
  <c r="AF407" i="19"/>
  <c r="AE407" i="19"/>
  <c r="AD407" i="19"/>
  <c r="AC407" i="19"/>
  <c r="AB407" i="19"/>
  <c r="AA407" i="19"/>
  <c r="Z407" i="19"/>
  <c r="Y407" i="19"/>
  <c r="X407" i="19"/>
  <c r="W407" i="19"/>
  <c r="V407" i="19"/>
  <c r="U407" i="19"/>
  <c r="T407" i="19"/>
  <c r="S407" i="19"/>
  <c r="R407" i="19"/>
  <c r="Q407" i="19"/>
  <c r="P407" i="19"/>
  <c r="O407" i="19"/>
  <c r="N407" i="19"/>
  <c r="M407" i="19"/>
  <c r="L407" i="19"/>
  <c r="AR576" i="20"/>
  <c r="AQ576" i="20"/>
  <c r="AP576" i="20"/>
  <c r="AO576" i="20"/>
  <c r="AN576" i="20"/>
  <c r="AM576" i="20"/>
  <c r="AL576" i="20"/>
  <c r="AK576" i="20"/>
  <c r="AJ576" i="20"/>
  <c r="AI576" i="20"/>
  <c r="AH576" i="20"/>
  <c r="AG576" i="20"/>
  <c r="AF576" i="20"/>
  <c r="AE576" i="20"/>
  <c r="AD576" i="20"/>
  <c r="AC576" i="20"/>
  <c r="AB576" i="20"/>
  <c r="AA576" i="20"/>
  <c r="Z576" i="20"/>
  <c r="Y576" i="20"/>
  <c r="X576" i="20"/>
  <c r="W576" i="20"/>
  <c r="V576" i="20"/>
  <c r="U576" i="20"/>
  <c r="T576" i="20"/>
  <c r="S576" i="20"/>
  <c r="R576" i="20"/>
  <c r="Q576" i="20"/>
  <c r="P576" i="20"/>
  <c r="O576" i="20"/>
  <c r="N576" i="20"/>
  <c r="M576" i="20"/>
  <c r="L576" i="20"/>
  <c r="AR575" i="20"/>
  <c r="AQ575" i="20"/>
  <c r="AP575" i="20"/>
  <c r="AO575" i="20"/>
  <c r="AN575" i="20"/>
  <c r="AM575" i="20"/>
  <c r="AL575" i="20"/>
  <c r="AK575" i="20"/>
  <c r="AJ575" i="20"/>
  <c r="AI575" i="20"/>
  <c r="AH575" i="20"/>
  <c r="AG575" i="20"/>
  <c r="AF575" i="20"/>
  <c r="AE575" i="20"/>
  <c r="AD575" i="20"/>
  <c r="AC575" i="20"/>
  <c r="AB575" i="20"/>
  <c r="AA575" i="20"/>
  <c r="Z575" i="20"/>
  <c r="Y575" i="20"/>
  <c r="X575" i="20"/>
  <c r="W575" i="20"/>
  <c r="V575" i="20"/>
  <c r="U575" i="20"/>
  <c r="T575" i="20"/>
  <c r="S575" i="20"/>
  <c r="R575" i="20"/>
  <c r="Q575" i="20"/>
  <c r="P575" i="20"/>
  <c r="O575" i="20"/>
  <c r="N575" i="20"/>
  <c r="M575" i="20"/>
  <c r="AR574" i="20"/>
  <c r="AQ574" i="20"/>
  <c r="AP574" i="20"/>
  <c r="AO574" i="20"/>
  <c r="AN574" i="20"/>
  <c r="AM574" i="20"/>
  <c r="AL574" i="20"/>
  <c r="AK574" i="20"/>
  <c r="AJ574" i="20"/>
  <c r="AI574" i="20"/>
  <c r="AH574" i="20"/>
  <c r="AG574" i="20"/>
  <c r="AF574" i="20"/>
  <c r="AE574" i="20"/>
  <c r="AD574" i="20"/>
  <c r="AC574" i="20"/>
  <c r="AB574" i="20"/>
  <c r="AA574" i="20"/>
  <c r="Z574" i="20"/>
  <c r="Y574" i="20"/>
  <c r="X574" i="20"/>
  <c r="W574" i="20"/>
  <c r="V574" i="20"/>
  <c r="U574" i="20"/>
  <c r="T574" i="20"/>
  <c r="S574" i="20"/>
  <c r="R574" i="20"/>
  <c r="Q574" i="20"/>
  <c r="P574" i="20"/>
  <c r="O574" i="20"/>
  <c r="N574" i="20"/>
  <c r="M574" i="20"/>
  <c r="L574" i="20"/>
  <c r="L575" i="20"/>
  <c r="S44" i="20" s="1"/>
  <c r="S43" i="20" l="1"/>
  <c r="C95" i="4" l="1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65" i="4"/>
  <c r="A50" i="5" s="1"/>
  <c r="C64" i="4"/>
  <c r="A49" i="5" s="1"/>
  <c r="C63" i="4"/>
  <c r="C62" i="4"/>
  <c r="C61" i="4"/>
  <c r="C60" i="4"/>
  <c r="C59" i="4"/>
  <c r="A44" i="5" s="1"/>
  <c r="C58" i="4"/>
  <c r="C57" i="4"/>
  <c r="A42" i="5" s="1"/>
  <c r="C56" i="4"/>
  <c r="A41" i="5" s="1"/>
  <c r="C55" i="4"/>
  <c r="A40" i="5" s="1"/>
  <c r="C54" i="4"/>
  <c r="C53" i="4"/>
  <c r="A38" i="5" s="1"/>
  <c r="C52" i="4"/>
  <c r="C51" i="4"/>
  <c r="C50" i="4"/>
  <c r="C49" i="4"/>
  <c r="A34" i="5" s="1"/>
  <c r="C48" i="4"/>
  <c r="C37" i="4"/>
  <c r="C36" i="4"/>
  <c r="C35" i="4"/>
  <c r="C34" i="4"/>
  <c r="C33" i="4"/>
  <c r="C32" i="4"/>
  <c r="C31" i="4"/>
  <c r="A16" i="5" s="1"/>
  <c r="C30" i="4"/>
  <c r="A15" i="5" s="1"/>
  <c r="C29" i="4"/>
  <c r="A14" i="5" s="1"/>
  <c r="C28" i="4"/>
  <c r="C27" i="4"/>
  <c r="A12" i="5" s="1"/>
  <c r="C26" i="4"/>
  <c r="A11" i="5" s="1"/>
  <c r="C25" i="4"/>
  <c r="A10" i="5" s="1"/>
  <c r="C24" i="4"/>
  <c r="C23" i="4"/>
  <c r="A8" i="5" s="1"/>
  <c r="C22" i="4"/>
  <c r="C21" i="4"/>
  <c r="C20" i="4"/>
  <c r="A5" i="5" s="1"/>
  <c r="C19" i="4"/>
  <c r="C18" i="4"/>
  <c r="A3" i="5" s="1"/>
  <c r="C17" i="4"/>
  <c r="I2" i="4" s="1"/>
  <c r="A79" i="3"/>
  <c r="A75" i="3"/>
  <c r="A72" i="3"/>
  <c r="A71" i="3"/>
  <c r="A63" i="3"/>
  <c r="I50" i="4"/>
  <c r="A20" i="3"/>
  <c r="A18" i="3"/>
  <c r="I42" i="4"/>
  <c r="I41" i="4"/>
  <c r="I38" i="4"/>
  <c r="I3" i="4"/>
  <c r="I12" i="4"/>
  <c r="I15" i="4"/>
  <c r="I16" i="4"/>
  <c r="I9" i="4" l="1"/>
  <c r="A9" i="5"/>
  <c r="I13" i="4"/>
  <c r="A13" i="5"/>
  <c r="I21" i="4"/>
  <c r="A21" i="5"/>
  <c r="I39" i="4"/>
  <c r="A39" i="5"/>
  <c r="I47" i="4"/>
  <c r="A47" i="5"/>
  <c r="A65" i="3"/>
  <c r="I65" i="4"/>
  <c r="A65" i="5"/>
  <c r="A73" i="3"/>
  <c r="I73" i="4"/>
  <c r="A73" i="5"/>
  <c r="I6" i="4"/>
  <c r="A6" i="5"/>
  <c r="I18" i="4"/>
  <c r="A18" i="5"/>
  <c r="I36" i="4"/>
  <c r="A36" i="5"/>
  <c r="A62" i="3"/>
  <c r="I62" i="4"/>
  <c r="A62" i="5"/>
  <c r="A70" i="3"/>
  <c r="I70" i="4"/>
  <c r="A70" i="5"/>
  <c r="A78" i="3"/>
  <c r="I78" i="4"/>
  <c r="A78" i="5"/>
  <c r="I7" i="4"/>
  <c r="A7" i="5"/>
  <c r="A19" i="3"/>
  <c r="A19" i="5"/>
  <c r="A33" i="3"/>
  <c r="A33" i="5"/>
  <c r="I37" i="4"/>
  <c r="A37" i="5"/>
  <c r="I45" i="4"/>
  <c r="A45" i="5"/>
  <c r="A63" i="5"/>
  <c r="I63" i="4"/>
  <c r="A67" i="3"/>
  <c r="A67" i="5"/>
  <c r="I67" i="4"/>
  <c r="A71" i="5"/>
  <c r="I71" i="4"/>
  <c r="A75" i="5"/>
  <c r="I75" i="4"/>
  <c r="A79" i="5"/>
  <c r="I79" i="4"/>
  <c r="I17" i="4"/>
  <c r="A17" i="5"/>
  <c r="I35" i="4"/>
  <c r="A35" i="5"/>
  <c r="I43" i="4"/>
  <c r="A43" i="5"/>
  <c r="I61" i="4"/>
  <c r="A61" i="5"/>
  <c r="A69" i="3"/>
  <c r="I69" i="4"/>
  <c r="A69" i="5"/>
  <c r="A77" i="3"/>
  <c r="I77" i="4"/>
  <c r="A77" i="5"/>
  <c r="A22" i="3"/>
  <c r="A22" i="5"/>
  <c r="I48" i="4"/>
  <c r="A48" i="5"/>
  <c r="A66" i="3"/>
  <c r="I66" i="4"/>
  <c r="A66" i="5"/>
  <c r="A74" i="3"/>
  <c r="I74" i="4"/>
  <c r="A74" i="5"/>
  <c r="I10" i="4"/>
  <c r="A61" i="3"/>
  <c r="I4" i="4"/>
  <c r="A4" i="5"/>
  <c r="I20" i="4"/>
  <c r="A20" i="5"/>
  <c r="I46" i="4"/>
  <c r="A46" i="5"/>
  <c r="A64" i="3"/>
  <c r="A64" i="5"/>
  <c r="I64" i="4"/>
  <c r="A68" i="3"/>
  <c r="A68" i="5"/>
  <c r="I68" i="4"/>
  <c r="A72" i="5"/>
  <c r="I72" i="4"/>
  <c r="A76" i="3"/>
  <c r="A76" i="5"/>
  <c r="I76" i="4"/>
  <c r="A80" i="3"/>
  <c r="A80" i="5"/>
  <c r="I80" i="4"/>
  <c r="I8" i="4"/>
  <c r="I14" i="4"/>
  <c r="I49" i="4"/>
  <c r="I34" i="4"/>
  <c r="I44" i="4"/>
  <c r="I5" i="4"/>
  <c r="I40" i="4"/>
  <c r="I22" i="4"/>
  <c r="A21" i="3"/>
  <c r="I33" i="4"/>
  <c r="I19" i="4"/>
  <c r="I11" i="4"/>
  <c r="AR265" i="21"/>
  <c r="AQ265" i="21"/>
  <c r="AP265" i="21"/>
  <c r="AO265" i="21"/>
  <c r="AN265" i="21"/>
  <c r="AM265" i="21"/>
  <c r="AL265" i="21"/>
  <c r="AK265" i="21"/>
  <c r="AJ265" i="21"/>
  <c r="AI265" i="21"/>
  <c r="AH265" i="21"/>
  <c r="AG265" i="21"/>
  <c r="AF265" i="21"/>
  <c r="AE265" i="21"/>
  <c r="AD265" i="21"/>
  <c r="AC265" i="21"/>
  <c r="AB265" i="21"/>
  <c r="AA265" i="21"/>
  <c r="Z265" i="21"/>
  <c r="Y265" i="21"/>
  <c r="X265" i="21"/>
  <c r="W265" i="21"/>
  <c r="V265" i="21"/>
  <c r="U265" i="21"/>
  <c r="T265" i="21"/>
  <c r="S265" i="21"/>
  <c r="R265" i="21"/>
  <c r="Q265" i="21"/>
  <c r="P265" i="21"/>
  <c r="O265" i="21"/>
  <c r="N265" i="21"/>
  <c r="M265" i="21"/>
  <c r="L265" i="21"/>
  <c r="AR264" i="21"/>
  <c r="AQ264" i="21"/>
  <c r="AP264" i="21"/>
  <c r="AO264" i="21"/>
  <c r="AN264" i="21"/>
  <c r="AM264" i="21"/>
  <c r="AL264" i="21"/>
  <c r="AK264" i="21"/>
  <c r="AJ264" i="21"/>
  <c r="AI264" i="21"/>
  <c r="AH264" i="21"/>
  <c r="AG264" i="21"/>
  <c r="AF264" i="21"/>
  <c r="AE264" i="21"/>
  <c r="AD264" i="21"/>
  <c r="AC264" i="21"/>
  <c r="AB264" i="21"/>
  <c r="AA264" i="21"/>
  <c r="Z264" i="21"/>
  <c r="Y264" i="21"/>
  <c r="X264" i="21"/>
  <c r="W264" i="21"/>
  <c r="V264" i="21"/>
  <c r="U264" i="21"/>
  <c r="T264" i="21"/>
  <c r="S264" i="21"/>
  <c r="R264" i="21"/>
  <c r="Q264" i="21"/>
  <c r="P264" i="21"/>
  <c r="O264" i="21"/>
  <c r="N264" i="21"/>
  <c r="M264" i="21"/>
  <c r="L264" i="21"/>
  <c r="AR263" i="21"/>
  <c r="AQ263" i="21"/>
  <c r="AP263" i="21"/>
  <c r="AO263" i="21"/>
  <c r="AN263" i="21"/>
  <c r="AM263" i="21"/>
  <c r="AL263" i="21"/>
  <c r="AK263" i="21"/>
  <c r="AJ263" i="21"/>
  <c r="AI263" i="21"/>
  <c r="AH263" i="21"/>
  <c r="AG263" i="21"/>
  <c r="AF263" i="21"/>
  <c r="AE263" i="21"/>
  <c r="AD263" i="21"/>
  <c r="AC263" i="21"/>
  <c r="AB263" i="21"/>
  <c r="AA263" i="21"/>
  <c r="Z263" i="21"/>
  <c r="Y263" i="21"/>
  <c r="X263" i="21"/>
  <c r="W263" i="21"/>
  <c r="V263" i="21"/>
  <c r="U263" i="21"/>
  <c r="T263" i="21"/>
  <c r="S263" i="21"/>
  <c r="R263" i="21"/>
  <c r="Q263" i="21"/>
  <c r="P263" i="21"/>
  <c r="O263" i="21"/>
  <c r="N263" i="21"/>
  <c r="M263" i="21"/>
  <c r="L263" i="21"/>
  <c r="AR262" i="21"/>
  <c r="AQ262" i="21"/>
  <c r="AP262" i="21"/>
  <c r="AO262" i="21"/>
  <c r="AN262" i="21"/>
  <c r="AM262" i="21"/>
  <c r="AL262" i="21"/>
  <c r="AK262" i="21"/>
  <c r="AJ262" i="21"/>
  <c r="AI262" i="21"/>
  <c r="AH262" i="21"/>
  <c r="AG262" i="21"/>
  <c r="AF262" i="21"/>
  <c r="AE262" i="21"/>
  <c r="AD262" i="21"/>
  <c r="AC262" i="21"/>
  <c r="AB262" i="21"/>
  <c r="AA262" i="21"/>
  <c r="Z262" i="21"/>
  <c r="Y262" i="21"/>
  <c r="X262" i="21"/>
  <c r="W262" i="21"/>
  <c r="V262" i="21"/>
  <c r="U262" i="21"/>
  <c r="T262" i="21"/>
  <c r="S262" i="21"/>
  <c r="R262" i="21"/>
  <c r="Q262" i="21"/>
  <c r="P262" i="21"/>
  <c r="O262" i="21"/>
  <c r="N262" i="21"/>
  <c r="M262" i="21"/>
  <c r="L262" i="21"/>
  <c r="AR261" i="21"/>
  <c r="AQ261" i="21"/>
  <c r="AP261" i="21"/>
  <c r="AO261" i="21"/>
  <c r="AN261" i="21"/>
  <c r="AM261" i="21"/>
  <c r="AL261" i="21"/>
  <c r="AK261" i="21"/>
  <c r="AJ261" i="21"/>
  <c r="AI261" i="21"/>
  <c r="AH261" i="21"/>
  <c r="AG261" i="21"/>
  <c r="AF261" i="21"/>
  <c r="AE261" i="21"/>
  <c r="AD261" i="21"/>
  <c r="AC261" i="21"/>
  <c r="AB261" i="21"/>
  <c r="AA261" i="21"/>
  <c r="Z261" i="21"/>
  <c r="Y261" i="21"/>
  <c r="X261" i="21"/>
  <c r="W261" i="21"/>
  <c r="V261" i="21"/>
  <c r="U261" i="21"/>
  <c r="T261" i="21"/>
  <c r="S261" i="21"/>
  <c r="R261" i="21"/>
  <c r="Q261" i="21"/>
  <c r="P261" i="21"/>
  <c r="O261" i="21"/>
  <c r="N261" i="21"/>
  <c r="M261" i="21"/>
  <c r="L261" i="21"/>
  <c r="AR260" i="21"/>
  <c r="AQ260" i="21"/>
  <c r="AP260" i="21"/>
  <c r="AO260" i="21"/>
  <c r="AN260" i="21"/>
  <c r="AM260" i="21"/>
  <c r="AL260" i="21"/>
  <c r="AK260" i="21"/>
  <c r="AJ260" i="21"/>
  <c r="AI260" i="21"/>
  <c r="AH260" i="21"/>
  <c r="AG260" i="21"/>
  <c r="AF260" i="21"/>
  <c r="AE260" i="21"/>
  <c r="AD260" i="21"/>
  <c r="AC260" i="21"/>
  <c r="AB260" i="21"/>
  <c r="AA260" i="21"/>
  <c r="Z260" i="21"/>
  <c r="Y260" i="21"/>
  <c r="X260" i="21"/>
  <c r="W260" i="21"/>
  <c r="V260" i="21"/>
  <c r="U260" i="21"/>
  <c r="T260" i="21"/>
  <c r="S260" i="21"/>
  <c r="R260" i="21"/>
  <c r="Q260" i="21"/>
  <c r="P260" i="21"/>
  <c r="O260" i="21"/>
  <c r="N260" i="21"/>
  <c r="M260" i="21"/>
  <c r="L260" i="21"/>
  <c r="AR259" i="21"/>
  <c r="AQ259" i="21"/>
  <c r="AP259" i="21"/>
  <c r="AO259" i="21"/>
  <c r="AN259" i="21"/>
  <c r="AM259" i="21"/>
  <c r="AL259" i="21"/>
  <c r="AK259" i="21"/>
  <c r="AJ259" i="21"/>
  <c r="AI259" i="21"/>
  <c r="AH259" i="21"/>
  <c r="AG259" i="21"/>
  <c r="AF259" i="21"/>
  <c r="AE259" i="21"/>
  <c r="AD259" i="21"/>
  <c r="AC259" i="21"/>
  <c r="AB259" i="21"/>
  <c r="AA259" i="21"/>
  <c r="Z259" i="21"/>
  <c r="Y259" i="21"/>
  <c r="X259" i="21"/>
  <c r="W259" i="21"/>
  <c r="V259" i="21"/>
  <c r="U259" i="21"/>
  <c r="T259" i="21"/>
  <c r="S259" i="21"/>
  <c r="R259" i="21"/>
  <c r="Q259" i="21"/>
  <c r="P259" i="21"/>
  <c r="O259" i="21"/>
  <c r="N259" i="21"/>
  <c r="M259" i="21"/>
  <c r="L259" i="21"/>
  <c r="AR257" i="21"/>
  <c r="AQ257" i="21"/>
  <c r="AP257" i="21"/>
  <c r="AO257" i="21"/>
  <c r="AN257" i="21"/>
  <c r="AM257" i="21"/>
  <c r="AL257" i="21"/>
  <c r="AK257" i="21"/>
  <c r="AJ257" i="21"/>
  <c r="AI257" i="21"/>
  <c r="AH257" i="21"/>
  <c r="AG257" i="21"/>
  <c r="AF257" i="21"/>
  <c r="AE257" i="21"/>
  <c r="AD257" i="21"/>
  <c r="AC257" i="21"/>
  <c r="AB257" i="21"/>
  <c r="AA257" i="21"/>
  <c r="Z257" i="21"/>
  <c r="Y257" i="21"/>
  <c r="X257" i="21"/>
  <c r="W257" i="21"/>
  <c r="V257" i="21"/>
  <c r="U257" i="21"/>
  <c r="T257" i="21"/>
  <c r="S257" i="21"/>
  <c r="R257" i="21"/>
  <c r="Q257" i="21"/>
  <c r="P257" i="21"/>
  <c r="O257" i="21"/>
  <c r="N257" i="21"/>
  <c r="M257" i="21"/>
  <c r="L257" i="21"/>
  <c r="AR256" i="21"/>
  <c r="AQ256" i="21"/>
  <c r="AP256" i="21"/>
  <c r="AO256" i="21"/>
  <c r="AN256" i="21"/>
  <c r="AM256" i="21"/>
  <c r="AL256" i="21"/>
  <c r="AK256" i="21"/>
  <c r="AJ256" i="21"/>
  <c r="AI256" i="21"/>
  <c r="AH256" i="21"/>
  <c r="AG256" i="21"/>
  <c r="AF256" i="21"/>
  <c r="AE256" i="21"/>
  <c r="AD256" i="21"/>
  <c r="AC256" i="21"/>
  <c r="AB256" i="21"/>
  <c r="AA256" i="21"/>
  <c r="Z256" i="21"/>
  <c r="Y256" i="21"/>
  <c r="X256" i="21"/>
  <c r="W256" i="21"/>
  <c r="V256" i="21"/>
  <c r="U256" i="21"/>
  <c r="T256" i="21"/>
  <c r="S256" i="21"/>
  <c r="R256" i="21"/>
  <c r="Q256" i="21"/>
  <c r="P256" i="21"/>
  <c r="O256" i="21"/>
  <c r="N256" i="21"/>
  <c r="M256" i="21"/>
  <c r="L256" i="21"/>
  <c r="AR255" i="21"/>
  <c r="AQ255" i="21"/>
  <c r="AP255" i="21"/>
  <c r="AO255" i="21"/>
  <c r="AN255" i="21"/>
  <c r="AM255" i="21"/>
  <c r="AL255" i="21"/>
  <c r="AK255" i="21"/>
  <c r="AJ255" i="21"/>
  <c r="AI255" i="21"/>
  <c r="AH255" i="21"/>
  <c r="AG255" i="21"/>
  <c r="AF255" i="21"/>
  <c r="AE255" i="21"/>
  <c r="AD255" i="21"/>
  <c r="AC255" i="21"/>
  <c r="AB255" i="21"/>
  <c r="AA255" i="21"/>
  <c r="Z255" i="21"/>
  <c r="Y255" i="21"/>
  <c r="X255" i="21"/>
  <c r="W255" i="21"/>
  <c r="V255" i="21"/>
  <c r="U255" i="21"/>
  <c r="T255" i="21"/>
  <c r="S255" i="21"/>
  <c r="R255" i="21"/>
  <c r="Q255" i="21"/>
  <c r="P255" i="21"/>
  <c r="O255" i="21"/>
  <c r="N255" i="21"/>
  <c r="M255" i="21"/>
  <c r="L255" i="21"/>
  <c r="AR254" i="21"/>
  <c r="AQ254" i="21"/>
  <c r="AP254" i="21"/>
  <c r="AO254" i="21"/>
  <c r="AN254" i="21"/>
  <c r="AM254" i="21"/>
  <c r="AL254" i="21"/>
  <c r="AK254" i="21"/>
  <c r="AJ254" i="21"/>
  <c r="AI254" i="21"/>
  <c r="AH254" i="21"/>
  <c r="AG254" i="21"/>
  <c r="AF254" i="21"/>
  <c r="AE254" i="21"/>
  <c r="AD254" i="21"/>
  <c r="AC254" i="21"/>
  <c r="AB254" i="21"/>
  <c r="AA254" i="21"/>
  <c r="Z254" i="21"/>
  <c r="Y254" i="21"/>
  <c r="X254" i="21"/>
  <c r="W254" i="21"/>
  <c r="V254" i="21"/>
  <c r="U254" i="21"/>
  <c r="T254" i="21"/>
  <c r="S254" i="21"/>
  <c r="R254" i="21"/>
  <c r="Q254" i="21"/>
  <c r="P254" i="21"/>
  <c r="O254" i="21"/>
  <c r="N254" i="21"/>
  <c r="M254" i="21"/>
  <c r="L254" i="21"/>
  <c r="AR253" i="21"/>
  <c r="AQ253" i="21"/>
  <c r="AP253" i="21"/>
  <c r="AO253" i="21"/>
  <c r="AN253" i="21"/>
  <c r="AM253" i="21"/>
  <c r="AL253" i="21"/>
  <c r="AK253" i="21"/>
  <c r="AJ253" i="21"/>
  <c r="AI253" i="21"/>
  <c r="AH253" i="21"/>
  <c r="AG253" i="21"/>
  <c r="AF253" i="21"/>
  <c r="AE253" i="21"/>
  <c r="AD253" i="21"/>
  <c r="AC253" i="21"/>
  <c r="AB253" i="21"/>
  <c r="AA253" i="21"/>
  <c r="Z253" i="21"/>
  <c r="Y253" i="21"/>
  <c r="X253" i="21"/>
  <c r="W253" i="21"/>
  <c r="V253" i="21"/>
  <c r="U253" i="21"/>
  <c r="T253" i="21"/>
  <c r="S253" i="21"/>
  <c r="R253" i="21"/>
  <c r="Q253" i="21"/>
  <c r="P253" i="21"/>
  <c r="O253" i="21"/>
  <c r="N253" i="21"/>
  <c r="M253" i="21"/>
  <c r="L253" i="21"/>
  <c r="AR252" i="21"/>
  <c r="AQ252" i="21"/>
  <c r="AP252" i="21"/>
  <c r="AO252" i="21"/>
  <c r="AN252" i="21"/>
  <c r="AM252" i="21"/>
  <c r="AL252" i="21"/>
  <c r="AK252" i="21"/>
  <c r="AJ252" i="21"/>
  <c r="AI252" i="21"/>
  <c r="AH252" i="21"/>
  <c r="AG252" i="21"/>
  <c r="AF252" i="21"/>
  <c r="AE252" i="21"/>
  <c r="AD252" i="21"/>
  <c r="AC252" i="21"/>
  <c r="AB252" i="21"/>
  <c r="AA252" i="21"/>
  <c r="Z252" i="21"/>
  <c r="Y252" i="21"/>
  <c r="X252" i="21"/>
  <c r="W252" i="21"/>
  <c r="V252" i="21"/>
  <c r="U252" i="21"/>
  <c r="T252" i="21"/>
  <c r="S252" i="21"/>
  <c r="R252" i="21"/>
  <c r="Q252" i="21"/>
  <c r="P252" i="21"/>
  <c r="O252" i="21"/>
  <c r="N252" i="21"/>
  <c r="M252" i="21"/>
  <c r="L252" i="21"/>
  <c r="AR251" i="21"/>
  <c r="AQ251" i="21"/>
  <c r="AP251" i="21"/>
  <c r="AO251" i="21"/>
  <c r="AN251" i="21"/>
  <c r="AM251" i="21"/>
  <c r="AL251" i="21"/>
  <c r="AK251" i="21"/>
  <c r="AJ251" i="21"/>
  <c r="AI251" i="21"/>
  <c r="AH251" i="21"/>
  <c r="AG251" i="21"/>
  <c r="AF251" i="21"/>
  <c r="AE251" i="21"/>
  <c r="AD251" i="21"/>
  <c r="AC251" i="21"/>
  <c r="AB251" i="21"/>
  <c r="AA251" i="21"/>
  <c r="Z251" i="21"/>
  <c r="Y251" i="21"/>
  <c r="X251" i="21"/>
  <c r="W251" i="21"/>
  <c r="V251" i="21"/>
  <c r="U251" i="21"/>
  <c r="T251" i="21"/>
  <c r="S251" i="21"/>
  <c r="R251" i="21"/>
  <c r="Q251" i="21"/>
  <c r="P251" i="21"/>
  <c r="O251" i="21"/>
  <c r="N251" i="21"/>
  <c r="M251" i="21"/>
  <c r="L251" i="21"/>
  <c r="AR242" i="21"/>
  <c r="AQ242" i="21"/>
  <c r="AP242" i="21"/>
  <c r="AO242" i="21"/>
  <c r="AN242" i="21"/>
  <c r="AM242" i="21"/>
  <c r="AL242" i="21"/>
  <c r="AK242" i="21"/>
  <c r="AJ242" i="21"/>
  <c r="AI242" i="21"/>
  <c r="AH242" i="21"/>
  <c r="AG242" i="21"/>
  <c r="AF242" i="21"/>
  <c r="AE242" i="21"/>
  <c r="AD242" i="21"/>
  <c r="AC242" i="21"/>
  <c r="AB242" i="21"/>
  <c r="AA242" i="21"/>
  <c r="Z242" i="21"/>
  <c r="Y242" i="21"/>
  <c r="X242" i="21"/>
  <c r="W242" i="21"/>
  <c r="V242" i="21"/>
  <c r="U242" i="21"/>
  <c r="T242" i="21"/>
  <c r="S242" i="21"/>
  <c r="R242" i="21"/>
  <c r="Q242" i="21"/>
  <c r="P242" i="21"/>
  <c r="O242" i="21"/>
  <c r="N242" i="21"/>
  <c r="M242" i="21"/>
  <c r="L242" i="21"/>
  <c r="AR241" i="21"/>
  <c r="AQ241" i="21"/>
  <c r="AP241" i="21"/>
  <c r="AO241" i="21"/>
  <c r="AN241" i="21"/>
  <c r="AM241" i="21"/>
  <c r="AL241" i="21"/>
  <c r="AK241" i="21"/>
  <c r="AJ241" i="21"/>
  <c r="AI241" i="21"/>
  <c r="AH241" i="21"/>
  <c r="AG241" i="21"/>
  <c r="AF241" i="21"/>
  <c r="AE241" i="21"/>
  <c r="AD241" i="21"/>
  <c r="AC241" i="21"/>
  <c r="AB241" i="21"/>
  <c r="AA241" i="21"/>
  <c r="Z241" i="21"/>
  <c r="Y241" i="21"/>
  <c r="X241" i="21"/>
  <c r="W241" i="21"/>
  <c r="V241" i="21"/>
  <c r="U241" i="21"/>
  <c r="T241" i="21"/>
  <c r="S241" i="21"/>
  <c r="R241" i="21"/>
  <c r="Q241" i="21"/>
  <c r="P241" i="21"/>
  <c r="O241" i="21"/>
  <c r="N241" i="21"/>
  <c r="M241" i="21"/>
  <c r="L241" i="21"/>
  <c r="S46" i="21" s="1"/>
  <c r="AR240" i="21"/>
  <c r="AQ240" i="21"/>
  <c r="AP240" i="21"/>
  <c r="AO240" i="21"/>
  <c r="AN240" i="21"/>
  <c r="AM240" i="21"/>
  <c r="AL240" i="21"/>
  <c r="AK240" i="21"/>
  <c r="AJ240" i="21"/>
  <c r="AI240" i="21"/>
  <c r="AH240" i="21"/>
  <c r="AG240" i="21"/>
  <c r="AF240" i="21"/>
  <c r="AE240" i="21"/>
  <c r="AD240" i="21"/>
  <c r="AC240" i="21"/>
  <c r="AB240" i="21"/>
  <c r="AA240" i="21"/>
  <c r="Z240" i="21"/>
  <c r="Y240" i="21"/>
  <c r="X240" i="21"/>
  <c r="W240" i="21"/>
  <c r="V240" i="21"/>
  <c r="U240" i="21"/>
  <c r="T240" i="21"/>
  <c r="S240" i="21"/>
  <c r="R240" i="21"/>
  <c r="Q240" i="21"/>
  <c r="P240" i="21"/>
  <c r="O240" i="21"/>
  <c r="N240" i="21"/>
  <c r="M240" i="21"/>
  <c r="L240" i="21"/>
  <c r="AN195" i="21"/>
  <c r="AN198" i="21" s="1"/>
  <c r="AA191" i="21"/>
  <c r="AA194" i="21" s="1"/>
  <c r="AA197" i="21" s="1"/>
  <c r="AD190" i="21"/>
  <c r="AD193" i="21" s="1"/>
  <c r="AD196" i="21" s="1"/>
  <c r="L190" i="21"/>
  <c r="L193" i="21" s="1"/>
  <c r="L196" i="21" s="1"/>
  <c r="AR189" i="21"/>
  <c r="AR192" i="21" s="1"/>
  <c r="AR195" i="21" s="1"/>
  <c r="AR198" i="21" s="1"/>
  <c r="AQ189" i="21"/>
  <c r="AQ192" i="21" s="1"/>
  <c r="AQ195" i="21" s="1"/>
  <c r="AQ198" i="21" s="1"/>
  <c r="AP189" i="21"/>
  <c r="AP192" i="21" s="1"/>
  <c r="AP195" i="21" s="1"/>
  <c r="AP198" i="21" s="1"/>
  <c r="AO189" i="21"/>
  <c r="AO192" i="21" s="1"/>
  <c r="AO195" i="21" s="1"/>
  <c r="AO198" i="21" s="1"/>
  <c r="AN189" i="21"/>
  <c r="AN192" i="21" s="1"/>
  <c r="AM189" i="21"/>
  <c r="AM192" i="21" s="1"/>
  <c r="AM195" i="21" s="1"/>
  <c r="AM198" i="21" s="1"/>
  <c r="AL189" i="21"/>
  <c r="AL192" i="21" s="1"/>
  <c r="AL195" i="21" s="1"/>
  <c r="AL198" i="21" s="1"/>
  <c r="AK189" i="21"/>
  <c r="AK192" i="21" s="1"/>
  <c r="AK195" i="21" s="1"/>
  <c r="AK198" i="21" s="1"/>
  <c r="AJ189" i="21"/>
  <c r="AJ192" i="21" s="1"/>
  <c r="AJ195" i="21" s="1"/>
  <c r="AJ198" i="21" s="1"/>
  <c r="AI189" i="21"/>
  <c r="AI192" i="21" s="1"/>
  <c r="AI195" i="21" s="1"/>
  <c r="AI198" i="21" s="1"/>
  <c r="AH189" i="21"/>
  <c r="AH192" i="21" s="1"/>
  <c r="AH195" i="21" s="1"/>
  <c r="AH198" i="21" s="1"/>
  <c r="AG189" i="21"/>
  <c r="AG192" i="21" s="1"/>
  <c r="AG195" i="21" s="1"/>
  <c r="AG198" i="21" s="1"/>
  <c r="AF189" i="21"/>
  <c r="AF192" i="21" s="1"/>
  <c r="AF195" i="21" s="1"/>
  <c r="AF198" i="21" s="1"/>
  <c r="AE189" i="21"/>
  <c r="AE192" i="21" s="1"/>
  <c r="AE195" i="21" s="1"/>
  <c r="AE198" i="21" s="1"/>
  <c r="AD189" i="21"/>
  <c r="AD192" i="21" s="1"/>
  <c r="AD195" i="21" s="1"/>
  <c r="AD198" i="21" s="1"/>
  <c r="AC189" i="21"/>
  <c r="AC192" i="21" s="1"/>
  <c r="AC195" i="21" s="1"/>
  <c r="AC198" i="21" s="1"/>
  <c r="AB189" i="21"/>
  <c r="AB192" i="21" s="1"/>
  <c r="AB195" i="21" s="1"/>
  <c r="AB198" i="21" s="1"/>
  <c r="AA189" i="21"/>
  <c r="AA192" i="21" s="1"/>
  <c r="AA195" i="21" s="1"/>
  <c r="AA198" i="21" s="1"/>
  <c r="Z189" i="21"/>
  <c r="Z192" i="21" s="1"/>
  <c r="Z195" i="21" s="1"/>
  <c r="Z198" i="21" s="1"/>
  <c r="Y189" i="21"/>
  <c r="Y192" i="21" s="1"/>
  <c r="Y195" i="21" s="1"/>
  <c r="Y198" i="21" s="1"/>
  <c r="X189" i="21"/>
  <c r="X192" i="21" s="1"/>
  <c r="X195" i="21" s="1"/>
  <c r="X198" i="21" s="1"/>
  <c r="W189" i="21"/>
  <c r="W192" i="21" s="1"/>
  <c r="W195" i="21" s="1"/>
  <c r="W198" i="21" s="1"/>
  <c r="V189" i="21"/>
  <c r="V192" i="21" s="1"/>
  <c r="V195" i="21" s="1"/>
  <c r="V198" i="21" s="1"/>
  <c r="U189" i="21"/>
  <c r="U192" i="21" s="1"/>
  <c r="U195" i="21" s="1"/>
  <c r="U198" i="21" s="1"/>
  <c r="T189" i="21"/>
  <c r="T192" i="21" s="1"/>
  <c r="T195" i="21" s="1"/>
  <c r="T198" i="21" s="1"/>
  <c r="S189" i="21"/>
  <c r="S192" i="21" s="1"/>
  <c r="S195" i="21" s="1"/>
  <c r="S198" i="21" s="1"/>
  <c r="R189" i="21"/>
  <c r="R192" i="21" s="1"/>
  <c r="R195" i="21" s="1"/>
  <c r="R198" i="21" s="1"/>
  <c r="Q189" i="21"/>
  <c r="Q192" i="21" s="1"/>
  <c r="Q195" i="21" s="1"/>
  <c r="Q198" i="21" s="1"/>
  <c r="P189" i="21"/>
  <c r="P192" i="21" s="1"/>
  <c r="P195" i="21" s="1"/>
  <c r="P198" i="21" s="1"/>
  <c r="O189" i="21"/>
  <c r="O192" i="21" s="1"/>
  <c r="O195" i="21" s="1"/>
  <c r="O198" i="21" s="1"/>
  <c r="N189" i="21"/>
  <c r="N192" i="21" s="1"/>
  <c r="N195" i="21" s="1"/>
  <c r="N198" i="21" s="1"/>
  <c r="M189" i="21"/>
  <c r="M192" i="21" s="1"/>
  <c r="M195" i="21" s="1"/>
  <c r="M198" i="21" s="1"/>
  <c r="L189" i="21"/>
  <c r="L192" i="21" s="1"/>
  <c r="L195" i="21" s="1"/>
  <c r="L198" i="21" s="1"/>
  <c r="AR188" i="21"/>
  <c r="AR191" i="21" s="1"/>
  <c r="AR194" i="21" s="1"/>
  <c r="AR197" i="21" s="1"/>
  <c r="AQ188" i="21"/>
  <c r="AQ191" i="21" s="1"/>
  <c r="AQ194" i="21" s="1"/>
  <c r="AQ197" i="21" s="1"/>
  <c r="AP188" i="21"/>
  <c r="AP191" i="21" s="1"/>
  <c r="AP194" i="21" s="1"/>
  <c r="AP197" i="21" s="1"/>
  <c r="AO188" i="21"/>
  <c r="AO191" i="21" s="1"/>
  <c r="AO194" i="21" s="1"/>
  <c r="AO197" i="21" s="1"/>
  <c r="AN188" i="21"/>
  <c r="AN191" i="21" s="1"/>
  <c r="AN194" i="21" s="1"/>
  <c r="AN197" i="21" s="1"/>
  <c r="AM188" i="21"/>
  <c r="AM191" i="21" s="1"/>
  <c r="AM194" i="21" s="1"/>
  <c r="AM197" i="21" s="1"/>
  <c r="AL188" i="21"/>
  <c r="AL191" i="21" s="1"/>
  <c r="AL194" i="21" s="1"/>
  <c r="AL197" i="21" s="1"/>
  <c r="AK188" i="21"/>
  <c r="AK191" i="21" s="1"/>
  <c r="AK194" i="21" s="1"/>
  <c r="AK197" i="21" s="1"/>
  <c r="AJ188" i="21"/>
  <c r="AJ191" i="21" s="1"/>
  <c r="AJ194" i="21" s="1"/>
  <c r="AJ197" i="21" s="1"/>
  <c r="AI188" i="21"/>
  <c r="AI191" i="21" s="1"/>
  <c r="AI194" i="21" s="1"/>
  <c r="AI197" i="21" s="1"/>
  <c r="AH188" i="21"/>
  <c r="AH191" i="21" s="1"/>
  <c r="AH194" i="21" s="1"/>
  <c r="AH197" i="21" s="1"/>
  <c r="AG188" i="21"/>
  <c r="AG191" i="21" s="1"/>
  <c r="AG194" i="21" s="1"/>
  <c r="AG197" i="21" s="1"/>
  <c r="AF188" i="21"/>
  <c r="AF191" i="21" s="1"/>
  <c r="AF194" i="21" s="1"/>
  <c r="AF197" i="21" s="1"/>
  <c r="AE188" i="21"/>
  <c r="AE191" i="21" s="1"/>
  <c r="AE194" i="21" s="1"/>
  <c r="AE197" i="21" s="1"/>
  <c r="AD188" i="21"/>
  <c r="AD191" i="21" s="1"/>
  <c r="AD194" i="21" s="1"/>
  <c r="AD197" i="21" s="1"/>
  <c r="AC188" i="21"/>
  <c r="AC191" i="21" s="1"/>
  <c r="AC194" i="21" s="1"/>
  <c r="AC197" i="21" s="1"/>
  <c r="AB188" i="21"/>
  <c r="AB191" i="21" s="1"/>
  <c r="AB194" i="21" s="1"/>
  <c r="AB197" i="21" s="1"/>
  <c r="AA188" i="21"/>
  <c r="Z188" i="21"/>
  <c r="Z191" i="21" s="1"/>
  <c r="Z194" i="21" s="1"/>
  <c r="Z197" i="21" s="1"/>
  <c r="Y188" i="21"/>
  <c r="Y191" i="21" s="1"/>
  <c r="Y194" i="21" s="1"/>
  <c r="Y197" i="21" s="1"/>
  <c r="X188" i="21"/>
  <c r="X191" i="21" s="1"/>
  <c r="X194" i="21" s="1"/>
  <c r="X197" i="21" s="1"/>
  <c r="W188" i="21"/>
  <c r="W191" i="21" s="1"/>
  <c r="W194" i="21" s="1"/>
  <c r="W197" i="21" s="1"/>
  <c r="V188" i="21"/>
  <c r="V191" i="21" s="1"/>
  <c r="V194" i="21" s="1"/>
  <c r="V197" i="21" s="1"/>
  <c r="U188" i="21"/>
  <c r="U191" i="21" s="1"/>
  <c r="U194" i="21" s="1"/>
  <c r="U197" i="21" s="1"/>
  <c r="T188" i="21"/>
  <c r="T191" i="21" s="1"/>
  <c r="T194" i="21" s="1"/>
  <c r="T197" i="21" s="1"/>
  <c r="S188" i="21"/>
  <c r="S191" i="21" s="1"/>
  <c r="S194" i="21" s="1"/>
  <c r="S197" i="21" s="1"/>
  <c r="R188" i="21"/>
  <c r="R191" i="21" s="1"/>
  <c r="R194" i="21" s="1"/>
  <c r="R197" i="21" s="1"/>
  <c r="Q188" i="21"/>
  <c r="Q191" i="21" s="1"/>
  <c r="Q194" i="21" s="1"/>
  <c r="Q197" i="21" s="1"/>
  <c r="P188" i="21"/>
  <c r="P191" i="21" s="1"/>
  <c r="P194" i="21" s="1"/>
  <c r="P197" i="21" s="1"/>
  <c r="O188" i="21"/>
  <c r="O191" i="21" s="1"/>
  <c r="O194" i="21" s="1"/>
  <c r="O197" i="21" s="1"/>
  <c r="N188" i="21"/>
  <c r="N191" i="21" s="1"/>
  <c r="N194" i="21" s="1"/>
  <c r="N197" i="21" s="1"/>
  <c r="M188" i="21"/>
  <c r="M191" i="21" s="1"/>
  <c r="M194" i="21" s="1"/>
  <c r="M197" i="21" s="1"/>
  <c r="L188" i="21"/>
  <c r="L191" i="21" s="1"/>
  <c r="L194" i="21" s="1"/>
  <c r="L197" i="21" s="1"/>
  <c r="AR187" i="21"/>
  <c r="AR190" i="21" s="1"/>
  <c r="AR193" i="21" s="1"/>
  <c r="AR196" i="21" s="1"/>
  <c r="AQ187" i="21"/>
  <c r="AQ190" i="21" s="1"/>
  <c r="AQ193" i="21" s="1"/>
  <c r="AQ196" i="21" s="1"/>
  <c r="AP187" i="21"/>
  <c r="AP190" i="21" s="1"/>
  <c r="AP193" i="21" s="1"/>
  <c r="AP196" i="21" s="1"/>
  <c r="AO187" i="21"/>
  <c r="AO190" i="21" s="1"/>
  <c r="AO193" i="21" s="1"/>
  <c r="AO196" i="21" s="1"/>
  <c r="AN187" i="21"/>
  <c r="AN190" i="21" s="1"/>
  <c r="AN193" i="21" s="1"/>
  <c r="AN196" i="21" s="1"/>
  <c r="AM187" i="21"/>
  <c r="AM190" i="21" s="1"/>
  <c r="AM193" i="21" s="1"/>
  <c r="AM196" i="21" s="1"/>
  <c r="AL187" i="21"/>
  <c r="AL190" i="21" s="1"/>
  <c r="AL193" i="21" s="1"/>
  <c r="AL196" i="21" s="1"/>
  <c r="AK187" i="21"/>
  <c r="AK190" i="21" s="1"/>
  <c r="AK193" i="21" s="1"/>
  <c r="AK196" i="21" s="1"/>
  <c r="AJ187" i="21"/>
  <c r="AJ190" i="21" s="1"/>
  <c r="AJ193" i="21" s="1"/>
  <c r="AJ196" i="21" s="1"/>
  <c r="AI187" i="21"/>
  <c r="AI190" i="21" s="1"/>
  <c r="AI193" i="21" s="1"/>
  <c r="AI196" i="21" s="1"/>
  <c r="AH187" i="21"/>
  <c r="AH190" i="21" s="1"/>
  <c r="AH193" i="21" s="1"/>
  <c r="AH196" i="21" s="1"/>
  <c r="AG187" i="21"/>
  <c r="AG190" i="21" s="1"/>
  <c r="AG193" i="21" s="1"/>
  <c r="AG196" i="21" s="1"/>
  <c r="AF187" i="21"/>
  <c r="AF190" i="21" s="1"/>
  <c r="AF193" i="21" s="1"/>
  <c r="AF196" i="21" s="1"/>
  <c r="AE187" i="21"/>
  <c r="AE190" i="21" s="1"/>
  <c r="AE193" i="21" s="1"/>
  <c r="AE196" i="21" s="1"/>
  <c r="AD187" i="21"/>
  <c r="AC187" i="21"/>
  <c r="AC190" i="21" s="1"/>
  <c r="AC193" i="21" s="1"/>
  <c r="AC196" i="21" s="1"/>
  <c r="AB187" i="21"/>
  <c r="AB190" i="21" s="1"/>
  <c r="AB193" i="21" s="1"/>
  <c r="AB196" i="21" s="1"/>
  <c r="AA187" i="21"/>
  <c r="AA190" i="21" s="1"/>
  <c r="AA193" i="21" s="1"/>
  <c r="AA196" i="21" s="1"/>
  <c r="Z187" i="21"/>
  <c r="Z190" i="21" s="1"/>
  <c r="Z193" i="21" s="1"/>
  <c r="Z196" i="21" s="1"/>
  <c r="Y187" i="21"/>
  <c r="Y190" i="21" s="1"/>
  <c r="Y193" i="21" s="1"/>
  <c r="Y196" i="21" s="1"/>
  <c r="X187" i="21"/>
  <c r="X190" i="21" s="1"/>
  <c r="X193" i="21" s="1"/>
  <c r="X196" i="21" s="1"/>
  <c r="W187" i="21"/>
  <c r="W190" i="21" s="1"/>
  <c r="W193" i="21" s="1"/>
  <c r="W196" i="21" s="1"/>
  <c r="V187" i="21"/>
  <c r="V190" i="21" s="1"/>
  <c r="V193" i="21" s="1"/>
  <c r="V196" i="21" s="1"/>
  <c r="U187" i="21"/>
  <c r="U190" i="21" s="1"/>
  <c r="U193" i="21" s="1"/>
  <c r="U196" i="21" s="1"/>
  <c r="T187" i="21"/>
  <c r="T190" i="21" s="1"/>
  <c r="T193" i="21" s="1"/>
  <c r="T196" i="21" s="1"/>
  <c r="S187" i="21"/>
  <c r="S190" i="21" s="1"/>
  <c r="S193" i="21" s="1"/>
  <c r="S196" i="21" s="1"/>
  <c r="R187" i="21"/>
  <c r="R190" i="21" s="1"/>
  <c r="R193" i="21" s="1"/>
  <c r="R196" i="21" s="1"/>
  <c r="Q187" i="21"/>
  <c r="Q190" i="21" s="1"/>
  <c r="Q193" i="21" s="1"/>
  <c r="Q196" i="21" s="1"/>
  <c r="P187" i="21"/>
  <c r="P190" i="21" s="1"/>
  <c r="P193" i="21" s="1"/>
  <c r="P196" i="21" s="1"/>
  <c r="O187" i="21"/>
  <c r="O190" i="21" s="1"/>
  <c r="O193" i="21" s="1"/>
  <c r="O196" i="21" s="1"/>
  <c r="N187" i="21"/>
  <c r="N190" i="21" s="1"/>
  <c r="N193" i="21" s="1"/>
  <c r="N196" i="21" s="1"/>
  <c r="M187" i="21"/>
  <c r="M190" i="21" s="1"/>
  <c r="M193" i="21" s="1"/>
  <c r="M196" i="21" s="1"/>
  <c r="L187" i="21"/>
  <c r="AR177" i="21"/>
  <c r="AR180" i="21" s="1"/>
  <c r="AQ177" i="21"/>
  <c r="AQ180" i="21" s="1"/>
  <c r="AP177" i="21"/>
  <c r="AP180" i="21" s="1"/>
  <c r="AO177" i="21"/>
  <c r="AO180" i="21" s="1"/>
  <c r="AN177" i="21"/>
  <c r="AN180" i="21" s="1"/>
  <c r="AM177" i="21"/>
  <c r="AM180" i="21" s="1"/>
  <c r="AL177" i="21"/>
  <c r="AL180" i="21" s="1"/>
  <c r="AK177" i="21"/>
  <c r="AK180" i="21" s="1"/>
  <c r="AJ177" i="21"/>
  <c r="AJ180" i="21" s="1"/>
  <c r="AI177" i="21"/>
  <c r="AI180" i="21" s="1"/>
  <c r="AH177" i="21"/>
  <c r="AH180" i="21" s="1"/>
  <c r="AG177" i="21"/>
  <c r="AG180" i="21" s="1"/>
  <c r="AF177" i="21"/>
  <c r="AF180" i="21" s="1"/>
  <c r="AE177" i="21"/>
  <c r="AE180" i="21" s="1"/>
  <c r="AD177" i="21"/>
  <c r="AD180" i="21" s="1"/>
  <c r="AC177" i="21"/>
  <c r="AC180" i="21" s="1"/>
  <c r="AB177" i="21"/>
  <c r="AB180" i="21" s="1"/>
  <c r="AA177" i="21"/>
  <c r="AA180" i="21" s="1"/>
  <c r="Z177" i="21"/>
  <c r="Z180" i="21" s="1"/>
  <c r="Y177" i="21"/>
  <c r="Y180" i="21" s="1"/>
  <c r="X177" i="21"/>
  <c r="X180" i="21" s="1"/>
  <c r="W177" i="21"/>
  <c r="W180" i="21" s="1"/>
  <c r="V177" i="21"/>
  <c r="V180" i="21" s="1"/>
  <c r="U177" i="21"/>
  <c r="U180" i="21" s="1"/>
  <c r="T177" i="21"/>
  <c r="T180" i="21" s="1"/>
  <c r="S177" i="21"/>
  <c r="S180" i="21" s="1"/>
  <c r="R177" i="21"/>
  <c r="R180" i="21" s="1"/>
  <c r="Q177" i="21"/>
  <c r="Q180" i="21" s="1"/>
  <c r="P177" i="21"/>
  <c r="P180" i="21" s="1"/>
  <c r="O177" i="21"/>
  <c r="O180" i="21" s="1"/>
  <c r="N177" i="21"/>
  <c r="N180" i="21" s="1"/>
  <c r="AH173" i="21"/>
  <c r="AH176" i="21" s="1"/>
  <c r="AH179" i="21" s="1"/>
  <c r="Q173" i="21"/>
  <c r="Q176" i="21" s="1"/>
  <c r="Q179" i="21" s="1"/>
  <c r="AR172" i="21"/>
  <c r="AR175" i="21" s="1"/>
  <c r="AR178" i="21" s="1"/>
  <c r="AR181" i="21" s="1"/>
  <c r="AQ172" i="21"/>
  <c r="AQ175" i="21" s="1"/>
  <c r="AQ178" i="21" s="1"/>
  <c r="AQ181" i="21" s="1"/>
  <c r="AP172" i="21"/>
  <c r="AP175" i="21" s="1"/>
  <c r="AP178" i="21" s="1"/>
  <c r="AP181" i="21" s="1"/>
  <c r="AO172" i="21"/>
  <c r="AO175" i="21" s="1"/>
  <c r="AO178" i="21" s="1"/>
  <c r="AO181" i="21" s="1"/>
  <c r="AN172" i="21"/>
  <c r="AN175" i="21" s="1"/>
  <c r="AN178" i="21" s="1"/>
  <c r="AN181" i="21" s="1"/>
  <c r="AM172" i="21"/>
  <c r="AM175" i="21" s="1"/>
  <c r="AM178" i="21" s="1"/>
  <c r="AM181" i="21" s="1"/>
  <c r="AL172" i="21"/>
  <c r="AL175" i="21" s="1"/>
  <c r="AL178" i="21" s="1"/>
  <c r="AL181" i="21" s="1"/>
  <c r="AK172" i="21"/>
  <c r="AK175" i="21" s="1"/>
  <c r="AK178" i="21" s="1"/>
  <c r="AK181" i="21" s="1"/>
  <c r="AJ172" i="21"/>
  <c r="AJ175" i="21" s="1"/>
  <c r="AJ178" i="21" s="1"/>
  <c r="AJ181" i="21" s="1"/>
  <c r="AI172" i="21"/>
  <c r="AI175" i="21" s="1"/>
  <c r="AI178" i="21" s="1"/>
  <c r="AI181" i="21" s="1"/>
  <c r="AH172" i="21"/>
  <c r="AH175" i="21" s="1"/>
  <c r="AH178" i="21" s="1"/>
  <c r="AH181" i="21" s="1"/>
  <c r="AG172" i="21"/>
  <c r="AG175" i="21" s="1"/>
  <c r="AG178" i="21" s="1"/>
  <c r="AG181" i="21" s="1"/>
  <c r="AF172" i="21"/>
  <c r="AF175" i="21" s="1"/>
  <c r="AF178" i="21" s="1"/>
  <c r="AF181" i="21" s="1"/>
  <c r="AE172" i="21"/>
  <c r="AE175" i="21" s="1"/>
  <c r="AE178" i="21" s="1"/>
  <c r="AE181" i="21" s="1"/>
  <c r="AD172" i="21"/>
  <c r="AD175" i="21" s="1"/>
  <c r="AD178" i="21" s="1"/>
  <c r="AD181" i="21" s="1"/>
  <c r="AC172" i="21"/>
  <c r="AC175" i="21" s="1"/>
  <c r="AC178" i="21" s="1"/>
  <c r="AC181" i="21" s="1"/>
  <c r="AB172" i="21"/>
  <c r="AB175" i="21" s="1"/>
  <c r="AB178" i="21" s="1"/>
  <c r="AB181" i="21" s="1"/>
  <c r="AA172" i="21"/>
  <c r="AA175" i="21" s="1"/>
  <c r="AA178" i="21" s="1"/>
  <c r="AA181" i="21" s="1"/>
  <c r="Z172" i="21"/>
  <c r="Z175" i="21" s="1"/>
  <c r="Z178" i="21" s="1"/>
  <c r="Z181" i="21" s="1"/>
  <c r="Y172" i="21"/>
  <c r="Y175" i="21" s="1"/>
  <c r="Y178" i="21" s="1"/>
  <c r="Y181" i="21" s="1"/>
  <c r="X172" i="21"/>
  <c r="X175" i="21" s="1"/>
  <c r="X178" i="21" s="1"/>
  <c r="X181" i="21" s="1"/>
  <c r="W172" i="21"/>
  <c r="W175" i="21" s="1"/>
  <c r="W178" i="21" s="1"/>
  <c r="W181" i="21" s="1"/>
  <c r="V172" i="21"/>
  <c r="V175" i="21" s="1"/>
  <c r="V178" i="21" s="1"/>
  <c r="V181" i="21" s="1"/>
  <c r="U172" i="21"/>
  <c r="U175" i="21" s="1"/>
  <c r="U178" i="21" s="1"/>
  <c r="U181" i="21" s="1"/>
  <c r="T172" i="21"/>
  <c r="T175" i="21" s="1"/>
  <c r="T178" i="21" s="1"/>
  <c r="T181" i="21" s="1"/>
  <c r="S172" i="21"/>
  <c r="S175" i="21" s="1"/>
  <c r="S178" i="21" s="1"/>
  <c r="S181" i="21" s="1"/>
  <c r="R172" i="21"/>
  <c r="R175" i="21" s="1"/>
  <c r="R178" i="21" s="1"/>
  <c r="R181" i="21" s="1"/>
  <c r="Q172" i="21"/>
  <c r="Q175" i="21" s="1"/>
  <c r="Q178" i="21" s="1"/>
  <c r="Q181" i="21" s="1"/>
  <c r="P172" i="21"/>
  <c r="P175" i="21" s="1"/>
  <c r="P178" i="21" s="1"/>
  <c r="P181" i="21" s="1"/>
  <c r="O172" i="21"/>
  <c r="O175" i="21" s="1"/>
  <c r="O178" i="21" s="1"/>
  <c r="O181" i="21" s="1"/>
  <c r="N172" i="21"/>
  <c r="N175" i="21" s="1"/>
  <c r="N178" i="21" s="1"/>
  <c r="N181" i="21" s="1"/>
  <c r="M172" i="21"/>
  <c r="M175" i="21" s="1"/>
  <c r="M178" i="21" s="1"/>
  <c r="M181" i="21" s="1"/>
  <c r="L172" i="21"/>
  <c r="L175" i="21" s="1"/>
  <c r="L178" i="21" s="1"/>
  <c r="L181" i="21" s="1"/>
  <c r="AR171" i="21"/>
  <c r="AQ171" i="21"/>
  <c r="AP171" i="21"/>
  <c r="AO171" i="21"/>
  <c r="AN171" i="21"/>
  <c r="AM171" i="21"/>
  <c r="AL171" i="21"/>
  <c r="AK171" i="21"/>
  <c r="AJ171" i="21"/>
  <c r="AI171" i="21"/>
  <c r="AH171" i="21"/>
  <c r="AG171" i="21"/>
  <c r="AF171" i="21"/>
  <c r="AE171" i="21"/>
  <c r="AD171" i="21"/>
  <c r="AC171" i="21"/>
  <c r="AB171" i="21"/>
  <c r="AA171" i="21"/>
  <c r="Z171" i="21"/>
  <c r="Y171" i="21"/>
  <c r="X171" i="21"/>
  <c r="W171" i="21"/>
  <c r="V171" i="21"/>
  <c r="U171" i="21"/>
  <c r="T171" i="21"/>
  <c r="S171" i="21"/>
  <c r="R171" i="21"/>
  <c r="Q171" i="21"/>
  <c r="P171" i="21"/>
  <c r="O171" i="21"/>
  <c r="N171" i="21"/>
  <c r="M171" i="21"/>
  <c r="M174" i="21" s="1"/>
  <c r="M177" i="21" s="1"/>
  <c r="M180" i="21" s="1"/>
  <c r="L171" i="21"/>
  <c r="L174" i="21" s="1"/>
  <c r="L177" i="21" s="1"/>
  <c r="L180" i="21" s="1"/>
  <c r="AR170" i="21"/>
  <c r="AR173" i="21" s="1"/>
  <c r="AR176" i="21" s="1"/>
  <c r="AR179" i="21" s="1"/>
  <c r="AQ170" i="21"/>
  <c r="AQ173" i="21" s="1"/>
  <c r="AQ176" i="21" s="1"/>
  <c r="AQ179" i="21" s="1"/>
  <c r="AP170" i="21"/>
  <c r="AP173" i="21" s="1"/>
  <c r="AP176" i="21" s="1"/>
  <c r="AP179" i="21" s="1"/>
  <c r="AO170" i="21"/>
  <c r="AO173" i="21" s="1"/>
  <c r="AO176" i="21" s="1"/>
  <c r="AO179" i="21" s="1"/>
  <c r="AN170" i="21"/>
  <c r="AN173" i="21" s="1"/>
  <c r="AN176" i="21" s="1"/>
  <c r="AN179" i="21" s="1"/>
  <c r="AM170" i="21"/>
  <c r="AM173" i="21" s="1"/>
  <c r="AM176" i="21" s="1"/>
  <c r="AM179" i="21" s="1"/>
  <c r="AL170" i="21"/>
  <c r="AL173" i="21" s="1"/>
  <c r="AL176" i="21" s="1"/>
  <c r="AL179" i="21" s="1"/>
  <c r="AK170" i="21"/>
  <c r="AK173" i="21" s="1"/>
  <c r="AK176" i="21" s="1"/>
  <c r="AK179" i="21" s="1"/>
  <c r="AJ170" i="21"/>
  <c r="AJ173" i="21" s="1"/>
  <c r="AJ176" i="21" s="1"/>
  <c r="AJ179" i="21" s="1"/>
  <c r="AI170" i="21"/>
  <c r="AI173" i="21" s="1"/>
  <c r="AI176" i="21" s="1"/>
  <c r="AI179" i="21" s="1"/>
  <c r="AH170" i="21"/>
  <c r="AG170" i="21"/>
  <c r="AG173" i="21" s="1"/>
  <c r="AG176" i="21" s="1"/>
  <c r="AG179" i="21" s="1"/>
  <c r="AF170" i="21"/>
  <c r="AF173" i="21" s="1"/>
  <c r="AF176" i="21" s="1"/>
  <c r="AF179" i="21" s="1"/>
  <c r="AE170" i="21"/>
  <c r="AE173" i="21" s="1"/>
  <c r="AE176" i="21" s="1"/>
  <c r="AE179" i="21" s="1"/>
  <c r="AD170" i="21"/>
  <c r="AD173" i="21" s="1"/>
  <c r="AD176" i="21" s="1"/>
  <c r="AD179" i="21" s="1"/>
  <c r="AC170" i="21"/>
  <c r="AC173" i="21" s="1"/>
  <c r="AC176" i="21" s="1"/>
  <c r="AC179" i="21" s="1"/>
  <c r="AB170" i="21"/>
  <c r="AB173" i="21" s="1"/>
  <c r="AB176" i="21" s="1"/>
  <c r="AB179" i="21" s="1"/>
  <c r="AA170" i="21"/>
  <c r="AA173" i="21" s="1"/>
  <c r="AA176" i="21" s="1"/>
  <c r="AA179" i="21" s="1"/>
  <c r="Z170" i="21"/>
  <c r="Z173" i="21" s="1"/>
  <c r="Z176" i="21" s="1"/>
  <c r="Z179" i="21" s="1"/>
  <c r="Y170" i="21"/>
  <c r="Y173" i="21" s="1"/>
  <c r="Y176" i="21" s="1"/>
  <c r="Y179" i="21" s="1"/>
  <c r="X170" i="21"/>
  <c r="X173" i="21" s="1"/>
  <c r="X176" i="21" s="1"/>
  <c r="X179" i="21" s="1"/>
  <c r="W170" i="21"/>
  <c r="W173" i="21" s="1"/>
  <c r="W176" i="21" s="1"/>
  <c r="W179" i="21" s="1"/>
  <c r="V170" i="21"/>
  <c r="V173" i="21" s="1"/>
  <c r="V176" i="21" s="1"/>
  <c r="V179" i="21" s="1"/>
  <c r="U170" i="21"/>
  <c r="U173" i="21" s="1"/>
  <c r="U176" i="21" s="1"/>
  <c r="U179" i="21" s="1"/>
  <c r="T170" i="21"/>
  <c r="T173" i="21" s="1"/>
  <c r="T176" i="21" s="1"/>
  <c r="T179" i="21" s="1"/>
  <c r="S170" i="21"/>
  <c r="S173" i="21" s="1"/>
  <c r="S176" i="21" s="1"/>
  <c r="S179" i="21" s="1"/>
  <c r="R170" i="21"/>
  <c r="R173" i="21" s="1"/>
  <c r="R176" i="21" s="1"/>
  <c r="R179" i="21" s="1"/>
  <c r="Q170" i="21"/>
  <c r="P170" i="21"/>
  <c r="P173" i="21" s="1"/>
  <c r="P176" i="21" s="1"/>
  <c r="P179" i="21" s="1"/>
  <c r="O170" i="21"/>
  <c r="O173" i="21" s="1"/>
  <c r="O176" i="21" s="1"/>
  <c r="O179" i="21" s="1"/>
  <c r="N170" i="21"/>
  <c r="N173" i="21" s="1"/>
  <c r="N176" i="21" s="1"/>
  <c r="N179" i="21" s="1"/>
  <c r="M170" i="21"/>
  <c r="M173" i="21" s="1"/>
  <c r="M176" i="21" s="1"/>
  <c r="M179" i="21" s="1"/>
  <c r="L170" i="21"/>
  <c r="L173" i="21" s="1"/>
  <c r="L176" i="21" s="1"/>
  <c r="L179" i="21" s="1"/>
  <c r="AR130" i="21"/>
  <c r="AQ130" i="21"/>
  <c r="AP130" i="21"/>
  <c r="AO130" i="21"/>
  <c r="AN130" i="21"/>
  <c r="AM130" i="21"/>
  <c r="AL130" i="21"/>
  <c r="AK130" i="21"/>
  <c r="AJ130" i="21"/>
  <c r="AI130" i="21"/>
  <c r="AH130" i="21"/>
  <c r="AG130" i="21"/>
  <c r="AF130" i="21"/>
  <c r="AE130" i="21"/>
  <c r="AD130" i="21"/>
  <c r="AC130" i="21"/>
  <c r="AB130" i="21"/>
  <c r="AA130" i="21"/>
  <c r="Z130" i="21"/>
  <c r="Y130" i="21"/>
  <c r="X130" i="21"/>
  <c r="W130" i="21"/>
  <c r="V130" i="21"/>
  <c r="U130" i="21"/>
  <c r="T130" i="21"/>
  <c r="S130" i="21"/>
  <c r="R130" i="21"/>
  <c r="Q130" i="21"/>
  <c r="P130" i="21"/>
  <c r="O130" i="21"/>
  <c r="N130" i="21"/>
  <c r="M130" i="21"/>
  <c r="L130" i="21"/>
  <c r="AR129" i="21"/>
  <c r="AQ129" i="21"/>
  <c r="AP129" i="21"/>
  <c r="AO129" i="21"/>
  <c r="AN129" i="21"/>
  <c r="AM129" i="21"/>
  <c r="AL129" i="21"/>
  <c r="AK129" i="21"/>
  <c r="AJ129" i="21"/>
  <c r="AI129" i="21"/>
  <c r="AH129" i="21"/>
  <c r="AG129" i="21"/>
  <c r="AF129" i="21"/>
  <c r="AE129" i="21"/>
  <c r="AD129" i="21"/>
  <c r="AC129" i="21"/>
  <c r="AB129" i="21"/>
  <c r="AA129" i="21"/>
  <c r="Z129" i="21"/>
  <c r="Y129" i="21"/>
  <c r="X129" i="21"/>
  <c r="W129" i="21"/>
  <c r="V129" i="21"/>
  <c r="U129" i="21"/>
  <c r="T129" i="21"/>
  <c r="S129" i="21"/>
  <c r="R129" i="21"/>
  <c r="Q129" i="21"/>
  <c r="P129" i="21"/>
  <c r="O129" i="21"/>
  <c r="N129" i="21"/>
  <c r="M129" i="21"/>
  <c r="L129" i="21"/>
  <c r="AR128" i="21"/>
  <c r="AQ128" i="21"/>
  <c r="AP128" i="21"/>
  <c r="AO128" i="21"/>
  <c r="AN128" i="21"/>
  <c r="AM128" i="21"/>
  <c r="AL128" i="21"/>
  <c r="AK128" i="21"/>
  <c r="AJ128" i="21"/>
  <c r="AI128" i="21"/>
  <c r="AH128" i="21"/>
  <c r="AG128" i="21"/>
  <c r="AF128" i="21"/>
  <c r="AE128" i="21"/>
  <c r="AD128" i="21"/>
  <c r="AC128" i="21"/>
  <c r="AB128" i="21"/>
  <c r="AA128" i="21"/>
  <c r="Z128" i="21"/>
  <c r="Y128" i="21"/>
  <c r="X128" i="21"/>
  <c r="W128" i="21"/>
  <c r="V128" i="21"/>
  <c r="U128" i="21"/>
  <c r="T128" i="21"/>
  <c r="S128" i="21"/>
  <c r="R128" i="21"/>
  <c r="Q128" i="21"/>
  <c r="P128" i="21"/>
  <c r="O128" i="21"/>
  <c r="N128" i="21"/>
  <c r="M128" i="21"/>
  <c r="L128" i="21"/>
  <c r="AR127" i="21"/>
  <c r="AQ127" i="21"/>
  <c r="AP127" i="21"/>
  <c r="AO127" i="21"/>
  <c r="AN127" i="21"/>
  <c r="AM127" i="21"/>
  <c r="AL127" i="21"/>
  <c r="AK127" i="21"/>
  <c r="AJ127" i="21"/>
  <c r="AI127" i="21"/>
  <c r="AH127" i="21"/>
  <c r="AG127" i="21"/>
  <c r="AF127" i="21"/>
  <c r="AE127" i="21"/>
  <c r="AD127" i="21"/>
  <c r="AC127" i="21"/>
  <c r="AB127" i="21"/>
  <c r="AA127" i="21"/>
  <c r="Z127" i="21"/>
  <c r="Y127" i="21"/>
  <c r="X127" i="21"/>
  <c r="W127" i="21"/>
  <c r="V127" i="21"/>
  <c r="U127" i="21"/>
  <c r="T127" i="21"/>
  <c r="S127" i="21"/>
  <c r="R127" i="21"/>
  <c r="Q127" i="21"/>
  <c r="P127" i="21"/>
  <c r="O127" i="21"/>
  <c r="N127" i="21"/>
  <c r="M127" i="21"/>
  <c r="L127" i="21"/>
  <c r="AR126" i="21"/>
  <c r="AQ126" i="21"/>
  <c r="AP126" i="21"/>
  <c r="AO126" i="21"/>
  <c r="AN126" i="21"/>
  <c r="AM126" i="21"/>
  <c r="AL126" i="21"/>
  <c r="AK126" i="21"/>
  <c r="AJ126" i="21"/>
  <c r="AI126" i="21"/>
  <c r="AH126" i="21"/>
  <c r="AG126" i="21"/>
  <c r="AF126" i="21"/>
  <c r="AE126" i="21"/>
  <c r="AD126" i="21"/>
  <c r="AC126" i="21"/>
  <c r="AB126" i="21"/>
  <c r="AA126" i="21"/>
  <c r="Z126" i="21"/>
  <c r="Y126" i="21"/>
  <c r="X126" i="21"/>
  <c r="W126" i="21"/>
  <c r="V126" i="21"/>
  <c r="U126" i="21"/>
  <c r="T126" i="21"/>
  <c r="S126" i="21"/>
  <c r="R126" i="21"/>
  <c r="Q126" i="21"/>
  <c r="P126" i="21"/>
  <c r="O126" i="21"/>
  <c r="N126" i="21"/>
  <c r="M126" i="21"/>
  <c r="L126" i="21"/>
  <c r="AR125" i="21"/>
  <c r="AQ125" i="21"/>
  <c r="AP125" i="21"/>
  <c r="AO125" i="21"/>
  <c r="AN125" i="21"/>
  <c r="AM125" i="21"/>
  <c r="AL125" i="21"/>
  <c r="AK125" i="21"/>
  <c r="AJ125" i="21"/>
  <c r="AI125" i="21"/>
  <c r="AH125" i="21"/>
  <c r="AG125" i="21"/>
  <c r="AF125" i="21"/>
  <c r="AE125" i="21"/>
  <c r="AD125" i="21"/>
  <c r="AC125" i="21"/>
  <c r="AB125" i="21"/>
  <c r="AA125" i="21"/>
  <c r="Z125" i="21"/>
  <c r="Y125" i="21"/>
  <c r="X125" i="21"/>
  <c r="W125" i="21"/>
  <c r="V125" i="21"/>
  <c r="U125" i="21"/>
  <c r="T125" i="21"/>
  <c r="S125" i="21"/>
  <c r="R125" i="21"/>
  <c r="Q125" i="21"/>
  <c r="P125" i="21"/>
  <c r="O125" i="21"/>
  <c r="N125" i="21"/>
  <c r="M125" i="21"/>
  <c r="L125" i="21"/>
  <c r="AR124" i="21"/>
  <c r="AQ124" i="21"/>
  <c r="AP124" i="21"/>
  <c r="AO124" i="21"/>
  <c r="AN124" i="21"/>
  <c r="AM124" i="21"/>
  <c r="AL124" i="21"/>
  <c r="AK124" i="21"/>
  <c r="AJ124" i="21"/>
  <c r="AI124" i="21"/>
  <c r="AH124" i="21"/>
  <c r="AG124" i="21"/>
  <c r="AF124" i="21"/>
  <c r="AE124" i="21"/>
  <c r="AD124" i="21"/>
  <c r="AC124" i="21"/>
  <c r="AB124" i="21"/>
  <c r="AA124" i="21"/>
  <c r="Z124" i="21"/>
  <c r="Y124" i="21"/>
  <c r="X124" i="21"/>
  <c r="W124" i="21"/>
  <c r="V124" i="21"/>
  <c r="U124" i="21"/>
  <c r="T124" i="21"/>
  <c r="S124" i="21"/>
  <c r="R124" i="21"/>
  <c r="Q124" i="21"/>
  <c r="P124" i="21"/>
  <c r="O124" i="21"/>
  <c r="N124" i="21"/>
  <c r="M124" i="21"/>
  <c r="L124" i="21"/>
  <c r="AR123" i="21"/>
  <c r="AQ123" i="21"/>
  <c r="AP123" i="21"/>
  <c r="AO123" i="21"/>
  <c r="AN123" i="21"/>
  <c r="AM123" i="21"/>
  <c r="AL123" i="21"/>
  <c r="AK123" i="21"/>
  <c r="AJ123" i="21"/>
  <c r="AI123" i="21"/>
  <c r="AH123" i="21"/>
  <c r="AG123" i="21"/>
  <c r="AF123" i="21"/>
  <c r="AE123" i="21"/>
  <c r="AD123" i="21"/>
  <c r="AC123" i="21"/>
  <c r="AB123" i="21"/>
  <c r="AA123" i="21"/>
  <c r="Z123" i="21"/>
  <c r="Y123" i="21"/>
  <c r="X123" i="21"/>
  <c r="W123" i="21"/>
  <c r="V123" i="21"/>
  <c r="U123" i="21"/>
  <c r="T123" i="21"/>
  <c r="S123" i="21"/>
  <c r="R123" i="21"/>
  <c r="Q123" i="21"/>
  <c r="P123" i="21"/>
  <c r="O123" i="21"/>
  <c r="N123" i="21"/>
  <c r="M123" i="21"/>
  <c r="L123" i="21"/>
  <c r="AR122" i="21"/>
  <c r="AQ122" i="21"/>
  <c r="AP122" i="21"/>
  <c r="AO122" i="21"/>
  <c r="AN122" i="21"/>
  <c r="AM122" i="21"/>
  <c r="AL122" i="21"/>
  <c r="AK122" i="21"/>
  <c r="AJ122" i="21"/>
  <c r="AI122" i="21"/>
  <c r="AH122" i="21"/>
  <c r="AG122" i="21"/>
  <c r="AF122" i="21"/>
  <c r="AE122" i="21"/>
  <c r="AD122" i="21"/>
  <c r="AC122" i="21"/>
  <c r="AB122" i="21"/>
  <c r="AA122" i="21"/>
  <c r="Z122" i="21"/>
  <c r="Y122" i="21"/>
  <c r="X122" i="21"/>
  <c r="W122" i="21"/>
  <c r="V122" i="21"/>
  <c r="U122" i="21"/>
  <c r="T122" i="21"/>
  <c r="S122" i="21"/>
  <c r="R122" i="21"/>
  <c r="Q122" i="21"/>
  <c r="P122" i="21"/>
  <c r="O122" i="21"/>
  <c r="N122" i="21"/>
  <c r="M122" i="21"/>
  <c r="L122" i="21"/>
  <c r="AR121" i="21"/>
  <c r="AQ121" i="21"/>
  <c r="AP121" i="21"/>
  <c r="AO121" i="21"/>
  <c r="AN121" i="21"/>
  <c r="AM121" i="21"/>
  <c r="AL121" i="21"/>
  <c r="AK121" i="21"/>
  <c r="AJ121" i="21"/>
  <c r="AI121" i="21"/>
  <c r="AH121" i="21"/>
  <c r="AG121" i="21"/>
  <c r="AF121" i="21"/>
  <c r="AE121" i="21"/>
  <c r="AD121" i="21"/>
  <c r="AC121" i="21"/>
  <c r="AB121" i="21"/>
  <c r="AA121" i="21"/>
  <c r="Z121" i="21"/>
  <c r="Y121" i="21"/>
  <c r="X121" i="21"/>
  <c r="W121" i="21"/>
  <c r="V121" i="21"/>
  <c r="U121" i="21"/>
  <c r="T121" i="21"/>
  <c r="S121" i="21"/>
  <c r="R121" i="21"/>
  <c r="Q121" i="21"/>
  <c r="P121" i="21"/>
  <c r="O121" i="21"/>
  <c r="N121" i="21"/>
  <c r="M121" i="21"/>
  <c r="L121" i="21"/>
  <c r="AR120" i="21"/>
  <c r="AQ120" i="21"/>
  <c r="AP120" i="21"/>
  <c r="AO120" i="21"/>
  <c r="AN120" i="21"/>
  <c r="AM120" i="21"/>
  <c r="AL120" i="21"/>
  <c r="AK120" i="21"/>
  <c r="AJ120" i="21"/>
  <c r="AI120" i="21"/>
  <c r="AH120" i="21"/>
  <c r="AG120" i="21"/>
  <c r="AF120" i="21"/>
  <c r="AE120" i="21"/>
  <c r="AD120" i="21"/>
  <c r="AC120" i="21"/>
  <c r="AB120" i="21"/>
  <c r="AA120" i="21"/>
  <c r="Z120" i="21"/>
  <c r="Y120" i="21"/>
  <c r="X120" i="21"/>
  <c r="W120" i="21"/>
  <c r="V120" i="21"/>
  <c r="U120" i="21"/>
  <c r="T120" i="21"/>
  <c r="S120" i="21"/>
  <c r="R120" i="21"/>
  <c r="Q120" i="21"/>
  <c r="P120" i="21"/>
  <c r="O120" i="21"/>
  <c r="N120" i="21"/>
  <c r="M120" i="21"/>
  <c r="L120" i="21"/>
  <c r="AR119" i="21"/>
  <c r="AQ119" i="21"/>
  <c r="AP119" i="21"/>
  <c r="AO119" i="21"/>
  <c r="AN119" i="21"/>
  <c r="AM119" i="21"/>
  <c r="AL119" i="21"/>
  <c r="AK119" i="21"/>
  <c r="AJ119" i="21"/>
  <c r="AI119" i="21"/>
  <c r="AH119" i="21"/>
  <c r="AG119" i="21"/>
  <c r="AF119" i="21"/>
  <c r="AE119" i="21"/>
  <c r="AD119" i="21"/>
  <c r="AC119" i="21"/>
  <c r="AB119" i="21"/>
  <c r="AA119" i="21"/>
  <c r="Z119" i="21"/>
  <c r="Y119" i="21"/>
  <c r="X119" i="21"/>
  <c r="W119" i="21"/>
  <c r="V119" i="21"/>
  <c r="U119" i="21"/>
  <c r="T119" i="21"/>
  <c r="S119" i="21"/>
  <c r="R119" i="21"/>
  <c r="Q119" i="21"/>
  <c r="P119" i="21"/>
  <c r="O119" i="21"/>
  <c r="N119" i="21"/>
  <c r="M119" i="21"/>
  <c r="L119" i="21"/>
  <c r="AR118" i="21"/>
  <c r="AQ118" i="21"/>
  <c r="AP118" i="21"/>
  <c r="AO118" i="21"/>
  <c r="AN118" i="21"/>
  <c r="AM118" i="21"/>
  <c r="AL118" i="21"/>
  <c r="AK118" i="21"/>
  <c r="AJ118" i="21"/>
  <c r="AI118" i="21"/>
  <c r="AH118" i="21"/>
  <c r="AG118" i="21"/>
  <c r="AF118" i="21"/>
  <c r="AE118" i="21"/>
  <c r="AD118" i="21"/>
  <c r="AC118" i="21"/>
  <c r="AB118" i="21"/>
  <c r="AA118" i="21"/>
  <c r="Z118" i="21"/>
  <c r="Y118" i="21"/>
  <c r="X118" i="21"/>
  <c r="W118" i="21"/>
  <c r="V118" i="21"/>
  <c r="U118" i="21"/>
  <c r="T118" i="21"/>
  <c r="S118" i="21"/>
  <c r="R118" i="21"/>
  <c r="Q118" i="21"/>
  <c r="P118" i="21"/>
  <c r="O118" i="21"/>
  <c r="N118" i="21"/>
  <c r="M118" i="21"/>
  <c r="L118" i="21"/>
  <c r="AR117" i="21"/>
  <c r="AQ117" i="21"/>
  <c r="AP117" i="21"/>
  <c r="AO117" i="21"/>
  <c r="AN117" i="21"/>
  <c r="AM117" i="21"/>
  <c r="AL117" i="21"/>
  <c r="AK117" i="21"/>
  <c r="AJ117" i="21"/>
  <c r="AI117" i="21"/>
  <c r="AH117" i="21"/>
  <c r="AG117" i="21"/>
  <c r="AF117" i="21"/>
  <c r="AE117" i="21"/>
  <c r="AD117" i="21"/>
  <c r="AC117" i="21"/>
  <c r="AB117" i="21"/>
  <c r="AA117" i="21"/>
  <c r="Z117" i="21"/>
  <c r="Y117" i="21"/>
  <c r="X117" i="21"/>
  <c r="W117" i="21"/>
  <c r="V117" i="21"/>
  <c r="U117" i="21"/>
  <c r="T117" i="21"/>
  <c r="S117" i="21"/>
  <c r="R117" i="21"/>
  <c r="Q117" i="21"/>
  <c r="P117" i="21"/>
  <c r="O117" i="21"/>
  <c r="N117" i="21"/>
  <c r="M117" i="21"/>
  <c r="L117" i="21"/>
  <c r="AR116" i="21"/>
  <c r="AQ116" i="21"/>
  <c r="AP116" i="21"/>
  <c r="AO116" i="21"/>
  <c r="AN116" i="21"/>
  <c r="AM116" i="21"/>
  <c r="AL116" i="21"/>
  <c r="AK116" i="21"/>
  <c r="AJ116" i="21"/>
  <c r="AI116" i="21"/>
  <c r="AH116" i="21"/>
  <c r="AG116" i="21"/>
  <c r="AF116" i="21"/>
  <c r="AE116" i="21"/>
  <c r="AD116" i="21"/>
  <c r="AC116" i="21"/>
  <c r="AB116" i="21"/>
  <c r="AA116" i="21"/>
  <c r="Z116" i="21"/>
  <c r="Y116" i="21"/>
  <c r="X116" i="21"/>
  <c r="W116" i="21"/>
  <c r="V116" i="21"/>
  <c r="U116" i="21"/>
  <c r="T116" i="21"/>
  <c r="S116" i="21"/>
  <c r="R116" i="21"/>
  <c r="Q116" i="21"/>
  <c r="P116" i="21"/>
  <c r="O116" i="21"/>
  <c r="N116" i="21"/>
  <c r="M116" i="21"/>
  <c r="L116" i="21"/>
  <c r="L66" i="21"/>
  <c r="L65" i="21"/>
  <c r="L64" i="21"/>
  <c r="L63" i="21"/>
  <c r="L62" i="21"/>
  <c r="S52" i="21"/>
  <c r="S51" i="21"/>
  <c r="S45" i="21"/>
  <c r="L55" i="21" s="1"/>
  <c r="L56" i="21" s="1"/>
  <c r="L57" i="21" s="1"/>
  <c r="L58" i="21" s="1"/>
  <c r="L59" i="21" s="1"/>
  <c r="S44" i="21"/>
  <c r="S43" i="21"/>
  <c r="S42" i="21"/>
  <c r="L42" i="21"/>
  <c r="L43" i="21" s="1"/>
  <c r="L44" i="21" s="1"/>
  <c r="L45" i="21" s="1"/>
  <c r="L46" i="21" s="1"/>
  <c r="S41" i="21"/>
  <c r="S53" i="21" s="1"/>
  <c r="S40" i="21"/>
  <c r="L40" i="21"/>
  <c r="S39" i="21"/>
  <c r="L39" i="21"/>
  <c r="S38" i="21"/>
  <c r="L38" i="21"/>
  <c r="L37" i="21"/>
  <c r="S36" i="21"/>
  <c r="L36" i="21"/>
  <c r="L16" i="21"/>
  <c r="L22" i="21" s="1"/>
  <c r="L15" i="21"/>
  <c r="L21" i="21" s="1"/>
  <c r="L14" i="21"/>
  <c r="L20" i="21" s="1"/>
  <c r="L13" i="21"/>
  <c r="L19" i="21" s="1"/>
  <c r="L12" i="21"/>
  <c r="L18" i="21" s="1"/>
  <c r="L577" i="20"/>
  <c r="L578" i="20"/>
  <c r="S45" i="20" s="1"/>
  <c r="L579" i="20"/>
  <c r="M240" i="16"/>
  <c r="N240" i="16"/>
  <c r="O240" i="16"/>
  <c r="P240" i="16"/>
  <c r="Q240" i="16"/>
  <c r="R240" i="16"/>
  <c r="S240" i="16"/>
  <c r="T240" i="16"/>
  <c r="U240" i="16"/>
  <c r="V240" i="16"/>
  <c r="W240" i="16"/>
  <c r="X240" i="16"/>
  <c r="Y240" i="16"/>
  <c r="Z240" i="16"/>
  <c r="AA240" i="16"/>
  <c r="AB240" i="16"/>
  <c r="AC240" i="16"/>
  <c r="AD240" i="16"/>
  <c r="AE240" i="16"/>
  <c r="AF240" i="16"/>
  <c r="AG240" i="16"/>
  <c r="AH240" i="16"/>
  <c r="AI240" i="16"/>
  <c r="AJ240" i="16"/>
  <c r="AK240" i="16"/>
  <c r="AL240" i="16"/>
  <c r="AM240" i="16"/>
  <c r="AN240" i="16"/>
  <c r="AO240" i="16"/>
  <c r="AP240" i="16"/>
  <c r="AQ240" i="16"/>
  <c r="AR240" i="16"/>
  <c r="M241" i="16"/>
  <c r="N241" i="16"/>
  <c r="O241" i="16"/>
  <c r="P241" i="16"/>
  <c r="Q241" i="16"/>
  <c r="R241" i="16"/>
  <c r="S241" i="16"/>
  <c r="T241" i="16"/>
  <c r="U241" i="16"/>
  <c r="V241" i="16"/>
  <c r="W241" i="16"/>
  <c r="X241" i="16"/>
  <c r="Y241" i="16"/>
  <c r="Z241" i="16"/>
  <c r="AA241" i="16"/>
  <c r="AB241" i="16"/>
  <c r="AC241" i="16"/>
  <c r="AD241" i="16"/>
  <c r="AE241" i="16"/>
  <c r="AF241" i="16"/>
  <c r="AG241" i="16"/>
  <c r="AH241" i="16"/>
  <c r="AI241" i="16"/>
  <c r="AJ241" i="16"/>
  <c r="AK241" i="16"/>
  <c r="AL241" i="16"/>
  <c r="AM241" i="16"/>
  <c r="AN241" i="16"/>
  <c r="AO241" i="16"/>
  <c r="AP241" i="16"/>
  <c r="AQ241" i="16"/>
  <c r="AR241" i="16"/>
  <c r="M242" i="16"/>
  <c r="N242" i="16"/>
  <c r="O242" i="16"/>
  <c r="P242" i="16"/>
  <c r="Q242" i="16"/>
  <c r="R242" i="16"/>
  <c r="S242" i="16"/>
  <c r="T242" i="16"/>
  <c r="U242" i="16"/>
  <c r="V242" i="16"/>
  <c r="W242" i="16"/>
  <c r="X242" i="16"/>
  <c r="Y242" i="16"/>
  <c r="Z242" i="16"/>
  <c r="AA242" i="16"/>
  <c r="AB242" i="16"/>
  <c r="AC242" i="16"/>
  <c r="AD242" i="16"/>
  <c r="AE242" i="16"/>
  <c r="AF242" i="16"/>
  <c r="AG242" i="16"/>
  <c r="AH242" i="16"/>
  <c r="AI242" i="16"/>
  <c r="AJ242" i="16"/>
  <c r="AK242" i="16"/>
  <c r="AL242" i="16"/>
  <c r="AM242" i="16"/>
  <c r="AN242" i="16"/>
  <c r="AO242" i="16"/>
  <c r="AP242" i="16"/>
  <c r="AQ242" i="16"/>
  <c r="AR242" i="16"/>
  <c r="L241" i="16"/>
  <c r="L242" i="16"/>
  <c r="L240" i="16"/>
  <c r="M410" i="19"/>
  <c r="N410" i="19"/>
  <c r="O410" i="19"/>
  <c r="P410" i="19"/>
  <c r="Q410" i="19"/>
  <c r="R410" i="19"/>
  <c r="S410" i="19"/>
  <c r="T410" i="19"/>
  <c r="U410" i="19"/>
  <c r="V410" i="19"/>
  <c r="W410" i="19"/>
  <c r="X410" i="19"/>
  <c r="Y410" i="19"/>
  <c r="Z410" i="19"/>
  <c r="AA410" i="19"/>
  <c r="AB410" i="19"/>
  <c r="AC410" i="19"/>
  <c r="AD410" i="19"/>
  <c r="AE410" i="19"/>
  <c r="AF410" i="19"/>
  <c r="AG410" i="19"/>
  <c r="AH410" i="19"/>
  <c r="AI410" i="19"/>
  <c r="AJ410" i="19"/>
  <c r="AK410" i="19"/>
  <c r="AL410" i="19"/>
  <c r="AM410" i="19"/>
  <c r="AN410" i="19"/>
  <c r="AO410" i="19"/>
  <c r="AP410" i="19"/>
  <c r="AQ410" i="19"/>
  <c r="AR410" i="19"/>
  <c r="M411" i="19"/>
  <c r="N411" i="19"/>
  <c r="O411" i="19"/>
  <c r="P411" i="19"/>
  <c r="Q411" i="19"/>
  <c r="R411" i="19"/>
  <c r="S411" i="19"/>
  <c r="T411" i="19"/>
  <c r="U411" i="19"/>
  <c r="V411" i="19"/>
  <c r="W411" i="19"/>
  <c r="X411" i="19"/>
  <c r="Y411" i="19"/>
  <c r="Z411" i="19"/>
  <c r="AA411" i="19"/>
  <c r="AB411" i="19"/>
  <c r="AC411" i="19"/>
  <c r="AD411" i="19"/>
  <c r="AE411" i="19"/>
  <c r="AF411" i="19"/>
  <c r="AG411" i="19"/>
  <c r="AH411" i="19"/>
  <c r="AI411" i="19"/>
  <c r="AJ411" i="19"/>
  <c r="AK411" i="19"/>
  <c r="AL411" i="19"/>
  <c r="AM411" i="19"/>
  <c r="AN411" i="19"/>
  <c r="AO411" i="19"/>
  <c r="AP411" i="19"/>
  <c r="AQ411" i="19"/>
  <c r="AR411" i="19"/>
  <c r="M412" i="19"/>
  <c r="N412" i="19"/>
  <c r="O412" i="19"/>
  <c r="P412" i="19"/>
  <c r="Q412" i="19"/>
  <c r="R412" i="19"/>
  <c r="S412" i="19"/>
  <c r="T412" i="19"/>
  <c r="U412" i="19"/>
  <c r="V412" i="19"/>
  <c r="W412" i="19"/>
  <c r="X412" i="19"/>
  <c r="Y412" i="19"/>
  <c r="Z412" i="19"/>
  <c r="AA412" i="19"/>
  <c r="AB412" i="19"/>
  <c r="AC412" i="19"/>
  <c r="AD412" i="19"/>
  <c r="AE412" i="19"/>
  <c r="AF412" i="19"/>
  <c r="AG412" i="19"/>
  <c r="AH412" i="19"/>
  <c r="AI412" i="19"/>
  <c r="AJ412" i="19"/>
  <c r="AK412" i="19"/>
  <c r="AL412" i="19"/>
  <c r="AM412" i="19"/>
  <c r="AN412" i="19"/>
  <c r="AO412" i="19"/>
  <c r="AP412" i="19"/>
  <c r="AQ412" i="19"/>
  <c r="AR412" i="19"/>
  <c r="L411" i="19"/>
  <c r="L412" i="19"/>
  <c r="L410" i="19"/>
  <c r="M577" i="20"/>
  <c r="N577" i="20"/>
  <c r="O577" i="20"/>
  <c r="P577" i="20"/>
  <c r="Q577" i="20"/>
  <c r="R577" i="20"/>
  <c r="S577" i="20"/>
  <c r="T577" i="20"/>
  <c r="U577" i="20"/>
  <c r="V577" i="20"/>
  <c r="W577" i="20"/>
  <c r="X577" i="20"/>
  <c r="Y577" i="20"/>
  <c r="Z577" i="20"/>
  <c r="AA577" i="20"/>
  <c r="AB577" i="20"/>
  <c r="AC577" i="20"/>
  <c r="AD577" i="20"/>
  <c r="AE577" i="20"/>
  <c r="AF577" i="20"/>
  <c r="AG577" i="20"/>
  <c r="AH577" i="20"/>
  <c r="AI577" i="20"/>
  <c r="AJ577" i="20"/>
  <c r="AK577" i="20"/>
  <c r="AL577" i="20"/>
  <c r="AM577" i="20"/>
  <c r="AN577" i="20"/>
  <c r="AO577" i="20"/>
  <c r="AP577" i="20"/>
  <c r="AQ577" i="20"/>
  <c r="AR577" i="20"/>
  <c r="M578" i="20"/>
  <c r="N578" i="20"/>
  <c r="O578" i="20"/>
  <c r="P578" i="20"/>
  <c r="Q578" i="20"/>
  <c r="R578" i="20"/>
  <c r="S578" i="20"/>
  <c r="T578" i="20"/>
  <c r="U578" i="20"/>
  <c r="V578" i="20"/>
  <c r="W578" i="20"/>
  <c r="X578" i="20"/>
  <c r="Y578" i="20"/>
  <c r="Z578" i="20"/>
  <c r="AA578" i="20"/>
  <c r="AB578" i="20"/>
  <c r="AC578" i="20"/>
  <c r="AD578" i="20"/>
  <c r="AE578" i="20"/>
  <c r="AF578" i="20"/>
  <c r="AG578" i="20"/>
  <c r="AH578" i="20"/>
  <c r="AI578" i="20"/>
  <c r="AJ578" i="20"/>
  <c r="AK578" i="20"/>
  <c r="AL578" i="20"/>
  <c r="AM578" i="20"/>
  <c r="AN578" i="20"/>
  <c r="AO578" i="20"/>
  <c r="AP578" i="20"/>
  <c r="AQ578" i="20"/>
  <c r="AR578" i="20"/>
  <c r="M579" i="20"/>
  <c r="N579" i="20"/>
  <c r="O579" i="20"/>
  <c r="P579" i="20"/>
  <c r="Q579" i="20"/>
  <c r="R579" i="20"/>
  <c r="S579" i="20"/>
  <c r="T579" i="20"/>
  <c r="U579" i="20"/>
  <c r="V579" i="20"/>
  <c r="W579" i="20"/>
  <c r="X579" i="20"/>
  <c r="Y579" i="20"/>
  <c r="Z579" i="20"/>
  <c r="AA579" i="20"/>
  <c r="AB579" i="20"/>
  <c r="AC579" i="20"/>
  <c r="AD579" i="20"/>
  <c r="AE579" i="20"/>
  <c r="AF579" i="20"/>
  <c r="AG579" i="20"/>
  <c r="AH579" i="20"/>
  <c r="AI579" i="20"/>
  <c r="AJ579" i="20"/>
  <c r="AK579" i="20"/>
  <c r="AL579" i="20"/>
  <c r="AM579" i="20"/>
  <c r="AN579" i="20"/>
  <c r="AO579" i="20"/>
  <c r="AP579" i="20"/>
  <c r="AQ579" i="20"/>
  <c r="AR579" i="20"/>
  <c r="T76" i="21" l="1"/>
  <c r="O76" i="21"/>
  <c r="P76" i="21"/>
  <c r="Q69" i="21"/>
  <c r="Q68" i="21"/>
  <c r="Q67" i="21"/>
  <c r="Q76" i="21"/>
  <c r="R76" i="21"/>
  <c r="S76" i="21"/>
  <c r="L320" i="21"/>
  <c r="L318" i="21"/>
  <c r="L317" i="21"/>
  <c r="L316" i="21"/>
  <c r="L319" i="21"/>
  <c r="L315" i="21"/>
  <c r="T320" i="21"/>
  <c r="T318" i="21"/>
  <c r="T317" i="21"/>
  <c r="T316" i="21"/>
  <c r="T315" i="21"/>
  <c r="T319" i="21"/>
  <c r="AB320" i="21"/>
  <c r="AB315" i="21"/>
  <c r="AB319" i="21"/>
  <c r="AB317" i="21"/>
  <c r="AB318" i="21"/>
  <c r="AB316" i="21"/>
  <c r="AJ320" i="21"/>
  <c r="AJ317" i="21"/>
  <c r="AJ316" i="21"/>
  <c r="AJ318" i="21"/>
  <c r="AJ315" i="21"/>
  <c r="AJ319" i="21"/>
  <c r="AR320" i="21"/>
  <c r="AR319" i="21"/>
  <c r="AR317" i="21"/>
  <c r="AR316" i="21"/>
  <c r="AR315" i="21"/>
  <c r="AR318" i="21"/>
  <c r="S325" i="21"/>
  <c r="S323" i="21"/>
  <c r="S322" i="21"/>
  <c r="S327" i="21"/>
  <c r="S326" i="21"/>
  <c r="S324" i="21"/>
  <c r="AA325" i="21"/>
  <c r="AA323" i="21"/>
  <c r="AA322" i="21"/>
  <c r="AA326" i="21"/>
  <c r="AA324" i="21"/>
  <c r="AA327" i="21"/>
  <c r="AI325" i="21"/>
  <c r="AI323" i="21"/>
  <c r="AI322" i="21"/>
  <c r="AI326" i="21"/>
  <c r="AI324" i="21"/>
  <c r="AI327" i="21"/>
  <c r="AQ325" i="21"/>
  <c r="AQ323" i="21"/>
  <c r="AQ322" i="21"/>
  <c r="AQ327" i="21"/>
  <c r="AQ326" i="21"/>
  <c r="AQ324" i="21"/>
  <c r="R334" i="21"/>
  <c r="R333" i="21"/>
  <c r="R332" i="21"/>
  <c r="R331" i="21"/>
  <c r="R329" i="21"/>
  <c r="R330" i="21"/>
  <c r="Z334" i="21"/>
  <c r="Z333" i="21"/>
  <c r="Z332" i="21"/>
  <c r="Z330" i="21"/>
  <c r="Z331" i="21"/>
  <c r="Z329" i="21"/>
  <c r="AH334" i="21"/>
  <c r="AH333" i="21"/>
  <c r="AH332" i="21"/>
  <c r="AH329" i="21"/>
  <c r="AH331" i="21"/>
  <c r="AH330" i="21"/>
  <c r="AP334" i="21"/>
  <c r="AP333" i="21"/>
  <c r="AP332" i="21"/>
  <c r="AP330" i="21"/>
  <c r="AP329" i="21"/>
  <c r="AP331" i="21"/>
  <c r="M320" i="21"/>
  <c r="M319" i="21"/>
  <c r="M318" i="21"/>
  <c r="M317" i="21"/>
  <c r="M316" i="21"/>
  <c r="M315" i="21"/>
  <c r="U320" i="21"/>
  <c r="U319" i="21"/>
  <c r="U318" i="21"/>
  <c r="U317" i="21"/>
  <c r="U316" i="21"/>
  <c r="U315" i="21"/>
  <c r="AC320" i="21"/>
  <c r="AC319" i="21"/>
  <c r="AC317" i="21"/>
  <c r="AC318" i="21"/>
  <c r="AC316" i="21"/>
  <c r="AC315" i="21"/>
  <c r="AK320" i="21"/>
  <c r="AK319" i="21"/>
  <c r="AK316" i="21"/>
  <c r="AK318" i="21"/>
  <c r="AK315" i="21"/>
  <c r="AK317" i="21"/>
  <c r="L324" i="21"/>
  <c r="L322" i="21"/>
  <c r="L326" i="21"/>
  <c r="L327" i="21"/>
  <c r="L325" i="21"/>
  <c r="L323" i="21"/>
  <c r="T324" i="21"/>
  <c r="T322" i="21"/>
  <c r="T325" i="21"/>
  <c r="T323" i="21"/>
  <c r="T326" i="21"/>
  <c r="T327" i="21"/>
  <c r="AB324" i="21"/>
  <c r="AB322" i="21"/>
  <c r="AB327" i="21"/>
  <c r="AB325" i="21"/>
  <c r="AB323" i="21"/>
  <c r="AB326" i="21"/>
  <c r="AJ324" i="21"/>
  <c r="AJ322" i="21"/>
  <c r="AJ323" i="21"/>
  <c r="AJ326" i="21"/>
  <c r="AJ327" i="21"/>
  <c r="AJ325" i="21"/>
  <c r="AR324" i="21"/>
  <c r="AR322" i="21"/>
  <c r="AR327" i="21"/>
  <c r="AR325" i="21"/>
  <c r="AR323" i="21"/>
  <c r="AR326" i="21"/>
  <c r="S334" i="21"/>
  <c r="S333" i="21"/>
  <c r="S332" i="21"/>
  <c r="S331" i="21"/>
  <c r="S329" i="21"/>
  <c r="S330" i="21"/>
  <c r="AA334" i="21"/>
  <c r="AA333" i="21"/>
  <c r="AA332" i="21"/>
  <c r="AA331" i="21"/>
  <c r="AA330" i="21"/>
  <c r="AA329" i="21"/>
  <c r="AI334" i="21"/>
  <c r="AI333" i="21"/>
  <c r="AI332" i="21"/>
  <c r="AI331" i="21"/>
  <c r="AI329" i="21"/>
  <c r="AI330" i="21"/>
  <c r="AQ334" i="21"/>
  <c r="AQ333" i="21"/>
  <c r="AQ332" i="21"/>
  <c r="AQ331" i="21"/>
  <c r="AQ329" i="21"/>
  <c r="AQ330" i="21"/>
  <c r="N319" i="21"/>
  <c r="N318" i="21"/>
  <c r="N317" i="21"/>
  <c r="N316" i="21"/>
  <c r="N315" i="21"/>
  <c r="N320" i="21"/>
  <c r="V319" i="21"/>
  <c r="V318" i="21"/>
  <c r="V320" i="21"/>
  <c r="V317" i="21"/>
  <c r="V316" i="21"/>
  <c r="V315" i="21"/>
  <c r="AD319" i="21"/>
  <c r="AD318" i="21"/>
  <c r="AD317" i="21"/>
  <c r="AD320" i="21"/>
  <c r="AD316" i="21"/>
  <c r="AD315" i="21"/>
  <c r="AL319" i="21"/>
  <c r="AL318" i="21"/>
  <c r="AL320" i="21"/>
  <c r="AL315" i="21"/>
  <c r="AL317" i="21"/>
  <c r="AL316" i="21"/>
  <c r="M323" i="21"/>
  <c r="M326" i="21"/>
  <c r="M324" i="21"/>
  <c r="M327" i="21"/>
  <c r="M322" i="21"/>
  <c r="M325" i="21"/>
  <c r="U323" i="21"/>
  <c r="U325" i="21"/>
  <c r="U326" i="21"/>
  <c r="U324" i="21"/>
  <c r="U327" i="21"/>
  <c r="U322" i="21"/>
  <c r="AC323" i="21"/>
  <c r="AC324" i="21"/>
  <c r="AC327" i="21"/>
  <c r="AC322" i="21"/>
  <c r="AC325" i="21"/>
  <c r="AC326" i="21"/>
  <c r="AK323" i="21"/>
  <c r="AK326" i="21"/>
  <c r="AK324" i="21"/>
  <c r="AK327" i="21"/>
  <c r="AK322" i="21"/>
  <c r="AK325" i="21"/>
  <c r="L333" i="21"/>
  <c r="L332" i="21"/>
  <c r="L331" i="21"/>
  <c r="L330" i="21"/>
  <c r="L334" i="21"/>
  <c r="L329" i="21"/>
  <c r="T333" i="21"/>
  <c r="T332" i="21"/>
  <c r="T331" i="21"/>
  <c r="T330" i="21"/>
  <c r="T334" i="21"/>
  <c r="T329" i="21"/>
  <c r="AB333" i="21"/>
  <c r="AB332" i="21"/>
  <c r="AB331" i="21"/>
  <c r="AB330" i="21"/>
  <c r="AB329" i="21"/>
  <c r="AB334" i="21"/>
  <c r="AJ333" i="21"/>
  <c r="AJ332" i="21"/>
  <c r="AJ331" i="21"/>
  <c r="AJ330" i="21"/>
  <c r="AJ329" i="21"/>
  <c r="AJ334" i="21"/>
  <c r="AR333" i="21"/>
  <c r="AR332" i="21"/>
  <c r="AR331" i="21"/>
  <c r="AR330" i="21"/>
  <c r="AR334" i="21"/>
  <c r="AR329" i="21"/>
  <c r="O320" i="21"/>
  <c r="O318" i="21"/>
  <c r="O317" i="21"/>
  <c r="O316" i="21"/>
  <c r="O315" i="21"/>
  <c r="O319" i="21"/>
  <c r="W320" i="21"/>
  <c r="W318" i="21"/>
  <c r="W317" i="21"/>
  <c r="W316" i="21"/>
  <c r="W315" i="21"/>
  <c r="W319" i="21"/>
  <c r="AE320" i="21"/>
  <c r="AE318" i="21"/>
  <c r="AE317" i="21"/>
  <c r="AE319" i="21"/>
  <c r="AE316" i="21"/>
  <c r="AE315" i="21"/>
  <c r="AM320" i="21"/>
  <c r="AM318" i="21"/>
  <c r="AM317" i="21"/>
  <c r="AM319" i="21"/>
  <c r="AM316" i="21"/>
  <c r="AM315" i="21"/>
  <c r="N322" i="21"/>
  <c r="N327" i="21"/>
  <c r="N324" i="21"/>
  <c r="N325" i="21"/>
  <c r="N323" i="21"/>
  <c r="N326" i="21"/>
  <c r="V322" i="21"/>
  <c r="V327" i="21"/>
  <c r="V323" i="21"/>
  <c r="V326" i="21"/>
  <c r="V324" i="21"/>
  <c r="V325" i="21"/>
  <c r="AD322" i="21"/>
  <c r="AD327" i="21"/>
  <c r="AD325" i="21"/>
  <c r="AD323" i="21"/>
  <c r="AD326" i="21"/>
  <c r="AD324" i="21"/>
  <c r="AL322" i="21"/>
  <c r="AL327" i="21"/>
  <c r="AL326" i="21"/>
  <c r="AL324" i="21"/>
  <c r="AL325" i="21"/>
  <c r="AL323" i="21"/>
  <c r="M332" i="21"/>
  <c r="M331" i="21"/>
  <c r="M330" i="21"/>
  <c r="M329" i="21"/>
  <c r="M334" i="21"/>
  <c r="M333" i="21"/>
  <c r="U332" i="21"/>
  <c r="U331" i="21"/>
  <c r="U330" i="21"/>
  <c r="U329" i="21"/>
  <c r="U334" i="21"/>
  <c r="U333" i="21"/>
  <c r="AC332" i="21"/>
  <c r="AC331" i="21"/>
  <c r="AC330" i="21"/>
  <c r="AC329" i="21"/>
  <c r="AC334" i="21"/>
  <c r="AC333" i="21"/>
  <c r="AK332" i="21"/>
  <c r="AK331" i="21"/>
  <c r="AK330" i="21"/>
  <c r="AK329" i="21"/>
  <c r="AK334" i="21"/>
  <c r="AK333" i="21"/>
  <c r="P319" i="21"/>
  <c r="P317" i="21"/>
  <c r="P316" i="21"/>
  <c r="P315" i="21"/>
  <c r="P320" i="21"/>
  <c r="P318" i="21"/>
  <c r="X319" i="21"/>
  <c r="X317" i="21"/>
  <c r="X316" i="21"/>
  <c r="X320" i="21"/>
  <c r="X318" i="21"/>
  <c r="X315" i="21"/>
  <c r="AF319" i="21"/>
  <c r="AF317" i="21"/>
  <c r="AF316" i="21"/>
  <c r="AF320" i="21"/>
  <c r="AF315" i="21"/>
  <c r="AF318" i="21"/>
  <c r="AN319" i="21"/>
  <c r="AN317" i="21"/>
  <c r="AN316" i="21"/>
  <c r="AN318" i="21"/>
  <c r="AN315" i="21"/>
  <c r="AN320" i="21"/>
  <c r="O327" i="21"/>
  <c r="O326" i="21"/>
  <c r="O324" i="21"/>
  <c r="O322" i="21"/>
  <c r="O325" i="21"/>
  <c r="O323" i="21"/>
  <c r="W327" i="21"/>
  <c r="W326" i="21"/>
  <c r="W323" i="21"/>
  <c r="W324" i="21"/>
  <c r="W322" i="21"/>
  <c r="W325" i="21"/>
  <c r="AE327" i="21"/>
  <c r="AE326" i="21"/>
  <c r="AE322" i="21"/>
  <c r="AE325" i="21"/>
  <c r="AE323" i="21"/>
  <c r="AE324" i="21"/>
  <c r="AM327" i="21"/>
  <c r="AM326" i="21"/>
  <c r="AM324" i="21"/>
  <c r="AM322" i="21"/>
  <c r="AM325" i="21"/>
  <c r="AM323" i="21"/>
  <c r="N331" i="21"/>
  <c r="N329" i="21"/>
  <c r="N330" i="21"/>
  <c r="N334" i="21"/>
  <c r="N333" i="21"/>
  <c r="N332" i="21"/>
  <c r="V331" i="21"/>
  <c r="V329" i="21"/>
  <c r="V334" i="21"/>
  <c r="V333" i="21"/>
  <c r="V332" i="21"/>
  <c r="V330" i="21"/>
  <c r="AD331" i="21"/>
  <c r="AD329" i="21"/>
  <c r="AD330" i="21"/>
  <c r="AD334" i="21"/>
  <c r="AD333" i="21"/>
  <c r="AD332" i="21"/>
  <c r="AL331" i="21"/>
  <c r="AL329" i="21"/>
  <c r="AL334" i="21"/>
  <c r="AL333" i="21"/>
  <c r="AL332" i="21"/>
  <c r="AL330" i="21"/>
  <c r="Q318" i="21"/>
  <c r="Q316" i="21"/>
  <c r="Q315" i="21"/>
  <c r="Q319" i="21"/>
  <c r="Q320" i="21"/>
  <c r="Q317" i="21"/>
  <c r="Y318" i="21"/>
  <c r="Y316" i="21"/>
  <c r="Y315" i="21"/>
  <c r="Y320" i="21"/>
  <c r="Y317" i="21"/>
  <c r="Y319" i="21"/>
  <c r="AG318" i="21"/>
  <c r="AG316" i="21"/>
  <c r="AG315" i="21"/>
  <c r="AG319" i="21"/>
  <c r="AG320" i="21"/>
  <c r="AG317" i="21"/>
  <c r="AO318" i="21"/>
  <c r="AO316" i="21"/>
  <c r="AO315" i="21"/>
  <c r="AO319" i="21"/>
  <c r="AO317" i="21"/>
  <c r="AO320" i="21"/>
  <c r="P326" i="21"/>
  <c r="P325" i="21"/>
  <c r="P322" i="21"/>
  <c r="P327" i="21"/>
  <c r="P323" i="21"/>
  <c r="P324" i="21"/>
  <c r="X326" i="21"/>
  <c r="X325" i="21"/>
  <c r="X324" i="21"/>
  <c r="X322" i="21"/>
  <c r="X327" i="21"/>
  <c r="X323" i="21"/>
  <c r="AF326" i="21"/>
  <c r="AF325" i="21"/>
  <c r="AF327" i="21"/>
  <c r="AF323" i="21"/>
  <c r="AF324" i="21"/>
  <c r="AF322" i="21"/>
  <c r="AN326" i="21"/>
  <c r="AN325" i="21"/>
  <c r="AN324" i="21"/>
  <c r="AN322" i="21"/>
  <c r="AN327" i="21"/>
  <c r="AN323" i="21"/>
  <c r="O330" i="21"/>
  <c r="O334" i="21"/>
  <c r="O333" i="21"/>
  <c r="O332" i="21"/>
  <c r="O331" i="21"/>
  <c r="O329" i="21"/>
  <c r="W330" i="21"/>
  <c r="W333" i="21"/>
  <c r="W332" i="21"/>
  <c r="W329" i="21"/>
  <c r="W331" i="21"/>
  <c r="W334" i="21"/>
  <c r="AE330" i="21"/>
  <c r="AE334" i="21"/>
  <c r="AE333" i="21"/>
  <c r="AE329" i="21"/>
  <c r="AE332" i="21"/>
  <c r="AE331" i="21"/>
  <c r="AM330" i="21"/>
  <c r="AM334" i="21"/>
  <c r="AM333" i="21"/>
  <c r="AM332" i="21"/>
  <c r="AM331" i="21"/>
  <c r="AM329" i="21"/>
  <c r="R315" i="21"/>
  <c r="R319" i="21"/>
  <c r="R320" i="21"/>
  <c r="R318" i="21"/>
  <c r="R317" i="21"/>
  <c r="R316" i="21"/>
  <c r="Z315" i="21"/>
  <c r="Z317" i="21"/>
  <c r="Z318" i="21"/>
  <c r="Z316" i="21"/>
  <c r="Z319" i="21"/>
  <c r="Z320" i="21"/>
  <c r="AH315" i="21"/>
  <c r="AH320" i="21"/>
  <c r="AH317" i="21"/>
  <c r="AH316" i="21"/>
  <c r="AH318" i="21"/>
  <c r="AH319" i="21"/>
  <c r="AP315" i="21"/>
  <c r="AP319" i="21"/>
  <c r="AP317" i="21"/>
  <c r="AP320" i="21"/>
  <c r="AP316" i="21"/>
  <c r="AP318" i="21"/>
  <c r="Q327" i="21"/>
  <c r="Q325" i="21"/>
  <c r="Q324" i="21"/>
  <c r="Q322" i="21"/>
  <c r="Q323" i="21"/>
  <c r="Q326" i="21"/>
  <c r="Y327" i="21"/>
  <c r="Y325" i="21"/>
  <c r="Y324" i="21"/>
  <c r="Y326" i="21"/>
  <c r="Y322" i="21"/>
  <c r="Y323" i="21"/>
  <c r="AG327" i="21"/>
  <c r="AG325" i="21"/>
  <c r="AG324" i="21"/>
  <c r="AG323" i="21"/>
  <c r="AG326" i="21"/>
  <c r="AG322" i="21"/>
  <c r="AO327" i="21"/>
  <c r="AO325" i="21"/>
  <c r="AO324" i="21"/>
  <c r="AO322" i="21"/>
  <c r="AO323" i="21"/>
  <c r="AO326" i="21"/>
  <c r="P329" i="21"/>
  <c r="P334" i="21"/>
  <c r="P330" i="21"/>
  <c r="P333" i="21"/>
  <c r="P332" i="21"/>
  <c r="P331" i="21"/>
  <c r="X329" i="21"/>
  <c r="X334" i="21"/>
  <c r="X332" i="21"/>
  <c r="X331" i="21"/>
  <c r="X330" i="21"/>
  <c r="X333" i="21"/>
  <c r="AF329" i="21"/>
  <c r="AF334" i="21"/>
  <c r="AF333" i="21"/>
  <c r="AF332" i="21"/>
  <c r="AF331" i="21"/>
  <c r="AF330" i="21"/>
  <c r="AN329" i="21"/>
  <c r="AN334" i="21"/>
  <c r="AN332" i="21"/>
  <c r="AN331" i="21"/>
  <c r="AN330" i="21"/>
  <c r="AN333" i="21"/>
  <c r="S319" i="21"/>
  <c r="S320" i="21"/>
  <c r="S318" i="21"/>
  <c r="S317" i="21"/>
  <c r="S316" i="21"/>
  <c r="S315" i="21"/>
  <c r="AA318" i="21"/>
  <c r="AA316" i="21"/>
  <c r="AA315" i="21"/>
  <c r="AA319" i="21"/>
  <c r="AA320" i="21"/>
  <c r="AA317" i="21"/>
  <c r="AI320" i="21"/>
  <c r="AI317" i="21"/>
  <c r="AI316" i="21"/>
  <c r="AI318" i="21"/>
  <c r="AI315" i="21"/>
  <c r="AI319" i="21"/>
  <c r="AQ319" i="21"/>
  <c r="AQ317" i="21"/>
  <c r="AQ320" i="21"/>
  <c r="AQ316" i="21"/>
  <c r="AQ315" i="21"/>
  <c r="AQ318" i="21"/>
  <c r="R326" i="21"/>
  <c r="R324" i="21"/>
  <c r="R323" i="21"/>
  <c r="R327" i="21"/>
  <c r="R325" i="21"/>
  <c r="R322" i="21"/>
  <c r="Z326" i="21"/>
  <c r="Z324" i="21"/>
  <c r="Z323" i="21"/>
  <c r="Z322" i="21"/>
  <c r="Z327" i="21"/>
  <c r="Z325" i="21"/>
  <c r="AH326" i="21"/>
  <c r="AH324" i="21"/>
  <c r="AH323" i="21"/>
  <c r="AH325" i="21"/>
  <c r="AH322" i="21"/>
  <c r="AH327" i="21"/>
  <c r="AP326" i="21"/>
  <c r="AP324" i="21"/>
  <c r="AP323" i="21"/>
  <c r="AP322" i="21"/>
  <c r="AP327" i="21"/>
  <c r="AP325" i="21"/>
  <c r="Q334" i="21"/>
  <c r="Q333" i="21"/>
  <c r="Q330" i="21"/>
  <c r="Q332" i="21"/>
  <c r="Q331" i="21"/>
  <c r="Q329" i="21"/>
  <c r="Y334" i="21"/>
  <c r="Y333" i="21"/>
  <c r="Y331" i="21"/>
  <c r="Y329" i="21"/>
  <c r="Y330" i="21"/>
  <c r="Y332" i="21"/>
  <c r="AG334" i="21"/>
  <c r="AG333" i="21"/>
  <c r="AG332" i="21"/>
  <c r="AG329" i="21"/>
  <c r="AG331" i="21"/>
  <c r="AG330" i="21"/>
  <c r="AO334" i="21"/>
  <c r="AO333" i="21"/>
  <c r="AO331" i="21"/>
  <c r="AO330" i="21"/>
  <c r="AO329" i="21"/>
  <c r="AO332" i="21"/>
  <c r="T58" i="20"/>
  <c r="S35" i="20"/>
  <c r="S36" i="16"/>
  <c r="S30" i="19"/>
  <c r="S39" i="19"/>
  <c r="S59" i="20"/>
  <c r="S60" i="20"/>
  <c r="S61" i="20"/>
  <c r="S50" i="20"/>
  <c r="K778" i="20"/>
  <c r="K779" i="20" s="1"/>
  <c r="K780" i="20" s="1"/>
  <c r="K781" i="20" s="1"/>
  <c r="K782" i="20" s="1"/>
  <c r="AR674" i="20"/>
  <c r="AQ674" i="20"/>
  <c r="AP674" i="20"/>
  <c r="AO674" i="20"/>
  <c r="AN674" i="20"/>
  <c r="AM674" i="20"/>
  <c r="AL674" i="20"/>
  <c r="AK674" i="20"/>
  <c r="AJ674" i="20"/>
  <c r="AI674" i="20"/>
  <c r="AH674" i="20"/>
  <c r="AG674" i="20"/>
  <c r="AF674" i="20"/>
  <c r="AE674" i="20"/>
  <c r="AD674" i="20"/>
  <c r="AC674" i="20"/>
  <c r="AB674" i="20"/>
  <c r="AA674" i="20"/>
  <c r="Z674" i="20"/>
  <c r="Y674" i="20"/>
  <c r="X674" i="20"/>
  <c r="W674" i="20"/>
  <c r="V674" i="20"/>
  <c r="U674" i="20"/>
  <c r="T674" i="20"/>
  <c r="S674" i="20"/>
  <c r="R674" i="20"/>
  <c r="Q674" i="20"/>
  <c r="P674" i="20"/>
  <c r="O674" i="20"/>
  <c r="N674" i="20"/>
  <c r="M674" i="20"/>
  <c r="L674" i="20"/>
  <c r="AR673" i="20"/>
  <c r="AQ673" i="20"/>
  <c r="AP673" i="20"/>
  <c r="AO673" i="20"/>
  <c r="AN673" i="20"/>
  <c r="AM673" i="20"/>
  <c r="AL673" i="20"/>
  <c r="AK673" i="20"/>
  <c r="AJ673" i="20"/>
  <c r="AI673" i="20"/>
  <c r="AH673" i="20"/>
  <c r="AG673" i="20"/>
  <c r="AF673" i="20"/>
  <c r="AE673" i="20"/>
  <c r="AD673" i="20"/>
  <c r="AC673" i="20"/>
  <c r="AB673" i="20"/>
  <c r="AA673" i="20"/>
  <c r="Z673" i="20"/>
  <c r="Y673" i="20"/>
  <c r="X673" i="20"/>
  <c r="W673" i="20"/>
  <c r="V673" i="20"/>
  <c r="U673" i="20"/>
  <c r="T673" i="20"/>
  <c r="S673" i="20"/>
  <c r="R673" i="20"/>
  <c r="Q673" i="20"/>
  <c r="P673" i="20"/>
  <c r="O673" i="20"/>
  <c r="N673" i="20"/>
  <c r="M673" i="20"/>
  <c r="L673" i="20"/>
  <c r="AR672" i="20"/>
  <c r="AQ672" i="20"/>
  <c r="AP672" i="20"/>
  <c r="AO672" i="20"/>
  <c r="AN672" i="20"/>
  <c r="AM672" i="20"/>
  <c r="AL672" i="20"/>
  <c r="AK672" i="20"/>
  <c r="AJ672" i="20"/>
  <c r="AI672" i="20"/>
  <c r="AH672" i="20"/>
  <c r="AG672" i="20"/>
  <c r="AF672" i="20"/>
  <c r="AE672" i="20"/>
  <c r="AD672" i="20"/>
  <c r="AC672" i="20"/>
  <c r="AB672" i="20"/>
  <c r="AA672" i="20"/>
  <c r="Z672" i="20"/>
  <c r="Y672" i="20"/>
  <c r="X672" i="20"/>
  <c r="W672" i="20"/>
  <c r="V672" i="20"/>
  <c r="U672" i="20"/>
  <c r="T672" i="20"/>
  <c r="S672" i="20"/>
  <c r="R672" i="20"/>
  <c r="Q672" i="20"/>
  <c r="P672" i="20"/>
  <c r="O672" i="20"/>
  <c r="N672" i="20"/>
  <c r="M672" i="20"/>
  <c r="L672" i="20"/>
  <c r="AR671" i="20"/>
  <c r="AQ671" i="20"/>
  <c r="AP671" i="20"/>
  <c r="AO671" i="20"/>
  <c r="AN671" i="20"/>
  <c r="AM671" i="20"/>
  <c r="AL671" i="20"/>
  <c r="AK671" i="20"/>
  <c r="AJ671" i="20"/>
  <c r="AI671" i="20"/>
  <c r="AH671" i="20"/>
  <c r="AG671" i="20"/>
  <c r="AF671" i="20"/>
  <c r="AE671" i="20"/>
  <c r="AD671" i="20"/>
  <c r="AC671" i="20"/>
  <c r="AB671" i="20"/>
  <c r="AA671" i="20"/>
  <c r="Z671" i="20"/>
  <c r="Y671" i="20"/>
  <c r="X671" i="20"/>
  <c r="W671" i="20"/>
  <c r="V671" i="20"/>
  <c r="U671" i="20"/>
  <c r="T671" i="20"/>
  <c r="S671" i="20"/>
  <c r="R671" i="20"/>
  <c r="Q671" i="20"/>
  <c r="P671" i="20"/>
  <c r="O671" i="20"/>
  <c r="N671" i="20"/>
  <c r="M671" i="20"/>
  <c r="L671" i="20"/>
  <c r="AR670" i="20"/>
  <c r="AQ670" i="20"/>
  <c r="AP670" i="20"/>
  <c r="AO670" i="20"/>
  <c r="AN670" i="20"/>
  <c r="AM670" i="20"/>
  <c r="AL670" i="20"/>
  <c r="AK670" i="20"/>
  <c r="AJ670" i="20"/>
  <c r="AI670" i="20"/>
  <c r="AH670" i="20"/>
  <c r="AG670" i="20"/>
  <c r="AF670" i="20"/>
  <c r="AE670" i="20"/>
  <c r="AD670" i="20"/>
  <c r="AC670" i="20"/>
  <c r="AB670" i="20"/>
  <c r="AA670" i="20"/>
  <c r="Z670" i="20"/>
  <c r="Y670" i="20"/>
  <c r="X670" i="20"/>
  <c r="W670" i="20"/>
  <c r="V670" i="20"/>
  <c r="U670" i="20"/>
  <c r="T670" i="20"/>
  <c r="S670" i="20"/>
  <c r="R670" i="20"/>
  <c r="Q670" i="20"/>
  <c r="P670" i="20"/>
  <c r="O670" i="20"/>
  <c r="N670" i="20"/>
  <c r="M670" i="20"/>
  <c r="L670" i="20"/>
  <c r="AR669" i="20"/>
  <c r="AQ669" i="20"/>
  <c r="AP669" i="20"/>
  <c r="AO669" i="20"/>
  <c r="AN669" i="20"/>
  <c r="AM669" i="20"/>
  <c r="AL669" i="20"/>
  <c r="AK669" i="20"/>
  <c r="AJ669" i="20"/>
  <c r="AI669" i="20"/>
  <c r="AH669" i="20"/>
  <c r="AG669" i="20"/>
  <c r="AF669" i="20"/>
  <c r="AE669" i="20"/>
  <c r="AD669" i="20"/>
  <c r="AC669" i="20"/>
  <c r="AB669" i="20"/>
  <c r="AA669" i="20"/>
  <c r="Z669" i="20"/>
  <c r="Y669" i="20"/>
  <c r="X669" i="20"/>
  <c r="W669" i="20"/>
  <c r="V669" i="20"/>
  <c r="U669" i="20"/>
  <c r="T669" i="20"/>
  <c r="S669" i="20"/>
  <c r="R669" i="20"/>
  <c r="Q669" i="20"/>
  <c r="P669" i="20"/>
  <c r="O669" i="20"/>
  <c r="N669" i="20"/>
  <c r="M669" i="20"/>
  <c r="L669" i="20"/>
  <c r="AR668" i="20"/>
  <c r="AQ668" i="20"/>
  <c r="AP668" i="20"/>
  <c r="AO668" i="20"/>
  <c r="AN668" i="20"/>
  <c r="AM668" i="20"/>
  <c r="AL668" i="20"/>
  <c r="AK668" i="20"/>
  <c r="AJ668" i="20"/>
  <c r="AI668" i="20"/>
  <c r="AH668" i="20"/>
  <c r="AG668" i="20"/>
  <c r="AF668" i="20"/>
  <c r="AE668" i="20"/>
  <c r="AD668" i="20"/>
  <c r="AC668" i="20"/>
  <c r="AB668" i="20"/>
  <c r="AA668" i="20"/>
  <c r="Z668" i="20"/>
  <c r="Y668" i="20"/>
  <c r="X668" i="20"/>
  <c r="W668" i="20"/>
  <c r="V668" i="20"/>
  <c r="U668" i="20"/>
  <c r="T668" i="20"/>
  <c r="S668" i="20"/>
  <c r="R668" i="20"/>
  <c r="Q668" i="20"/>
  <c r="P668" i="20"/>
  <c r="O668" i="20"/>
  <c r="N668" i="20"/>
  <c r="M668" i="20"/>
  <c r="L668" i="20"/>
  <c r="AR667" i="20"/>
  <c r="AQ667" i="20"/>
  <c r="AP667" i="20"/>
  <c r="AO667" i="20"/>
  <c r="AN667" i="20"/>
  <c r="AM667" i="20"/>
  <c r="AL667" i="20"/>
  <c r="AK667" i="20"/>
  <c r="AJ667" i="20"/>
  <c r="AI667" i="20"/>
  <c r="AH667" i="20"/>
  <c r="AG667" i="20"/>
  <c r="AF667" i="20"/>
  <c r="AE667" i="20"/>
  <c r="AD667" i="20"/>
  <c r="AC667" i="20"/>
  <c r="AB667" i="20"/>
  <c r="AA667" i="20"/>
  <c r="Z667" i="20"/>
  <c r="Y667" i="20"/>
  <c r="X667" i="20"/>
  <c r="W667" i="20"/>
  <c r="V667" i="20"/>
  <c r="U667" i="20"/>
  <c r="T667" i="20"/>
  <c r="S667" i="20"/>
  <c r="R667" i="20"/>
  <c r="Q667" i="20"/>
  <c r="P667" i="20"/>
  <c r="O667" i="20"/>
  <c r="N667" i="20"/>
  <c r="M667" i="20"/>
  <c r="L667" i="20"/>
  <c r="AR666" i="20"/>
  <c r="AQ666" i="20"/>
  <c r="AP666" i="20"/>
  <c r="AO666" i="20"/>
  <c r="AN666" i="20"/>
  <c r="AM666" i="20"/>
  <c r="AL666" i="20"/>
  <c r="AK666" i="20"/>
  <c r="AJ666" i="20"/>
  <c r="AI666" i="20"/>
  <c r="AH666" i="20"/>
  <c r="AG666" i="20"/>
  <c r="AF666" i="20"/>
  <c r="AE666" i="20"/>
  <c r="AD666" i="20"/>
  <c r="AC666" i="20"/>
  <c r="AB666" i="20"/>
  <c r="AA666" i="20"/>
  <c r="Z666" i="20"/>
  <c r="Y666" i="20"/>
  <c r="X666" i="20"/>
  <c r="W666" i="20"/>
  <c r="V666" i="20"/>
  <c r="U666" i="20"/>
  <c r="T666" i="20"/>
  <c r="S666" i="20"/>
  <c r="R666" i="20"/>
  <c r="Q666" i="20"/>
  <c r="P666" i="20"/>
  <c r="O666" i="20"/>
  <c r="N666" i="20"/>
  <c r="M666" i="20"/>
  <c r="L666" i="20"/>
  <c r="AR665" i="20"/>
  <c r="AQ665" i="20"/>
  <c r="AP665" i="20"/>
  <c r="AO665" i="20"/>
  <c r="AN665" i="20"/>
  <c r="AM665" i="20"/>
  <c r="AL665" i="20"/>
  <c r="AK665" i="20"/>
  <c r="AJ665" i="20"/>
  <c r="AI665" i="20"/>
  <c r="AH665" i="20"/>
  <c r="AG665" i="20"/>
  <c r="AF665" i="20"/>
  <c r="AE665" i="20"/>
  <c r="AD665" i="20"/>
  <c r="AC665" i="20"/>
  <c r="AB665" i="20"/>
  <c r="AA665" i="20"/>
  <c r="Z665" i="20"/>
  <c r="Y665" i="20"/>
  <c r="X665" i="20"/>
  <c r="W665" i="20"/>
  <c r="V665" i="20"/>
  <c r="U665" i="20"/>
  <c r="T665" i="20"/>
  <c r="S665" i="20"/>
  <c r="R665" i="20"/>
  <c r="Q665" i="20"/>
  <c r="P665" i="20"/>
  <c r="O665" i="20"/>
  <c r="N665" i="20"/>
  <c r="M665" i="20"/>
  <c r="L665" i="20"/>
  <c r="AR664" i="20"/>
  <c r="AQ664" i="20"/>
  <c r="AP664" i="20"/>
  <c r="AO664" i="20"/>
  <c r="AN664" i="20"/>
  <c r="AM664" i="20"/>
  <c r="AL664" i="20"/>
  <c r="AK664" i="20"/>
  <c r="AJ664" i="20"/>
  <c r="AI664" i="20"/>
  <c r="AH664" i="20"/>
  <c r="AG664" i="20"/>
  <c r="AF664" i="20"/>
  <c r="AE664" i="20"/>
  <c r="AD664" i="20"/>
  <c r="AC664" i="20"/>
  <c r="AB664" i="20"/>
  <c r="AA664" i="20"/>
  <c r="Z664" i="20"/>
  <c r="Y664" i="20"/>
  <c r="X664" i="20"/>
  <c r="W664" i="20"/>
  <c r="V664" i="20"/>
  <c r="U664" i="20"/>
  <c r="T664" i="20"/>
  <c r="S664" i="20"/>
  <c r="R664" i="20"/>
  <c r="Q664" i="20"/>
  <c r="P664" i="20"/>
  <c r="O664" i="20"/>
  <c r="N664" i="20"/>
  <c r="M664" i="20"/>
  <c r="L664" i="20"/>
  <c r="AR663" i="20"/>
  <c r="AQ663" i="20"/>
  <c r="AP663" i="20"/>
  <c r="AO663" i="20"/>
  <c r="AN663" i="20"/>
  <c r="AM663" i="20"/>
  <c r="AL663" i="20"/>
  <c r="AK663" i="20"/>
  <c r="AJ663" i="20"/>
  <c r="AI663" i="20"/>
  <c r="AH663" i="20"/>
  <c r="AG663" i="20"/>
  <c r="AF663" i="20"/>
  <c r="AE663" i="20"/>
  <c r="AD663" i="20"/>
  <c r="AC663" i="20"/>
  <c r="AB663" i="20"/>
  <c r="AA663" i="20"/>
  <c r="Z663" i="20"/>
  <c r="Y663" i="20"/>
  <c r="X663" i="20"/>
  <c r="W663" i="20"/>
  <c r="V663" i="20"/>
  <c r="U663" i="20"/>
  <c r="T663" i="20"/>
  <c r="S663" i="20"/>
  <c r="R663" i="20"/>
  <c r="Q663" i="20"/>
  <c r="P663" i="20"/>
  <c r="O663" i="20"/>
  <c r="N663" i="20"/>
  <c r="M663" i="20"/>
  <c r="L663" i="20"/>
  <c r="AR662" i="20"/>
  <c r="AQ662" i="20"/>
  <c r="AP662" i="20"/>
  <c r="AO662" i="20"/>
  <c r="AN662" i="20"/>
  <c r="AM662" i="20"/>
  <c r="AL662" i="20"/>
  <c r="AK662" i="20"/>
  <c r="AJ662" i="20"/>
  <c r="AI662" i="20"/>
  <c r="AH662" i="20"/>
  <c r="AG662" i="20"/>
  <c r="AF662" i="20"/>
  <c r="AE662" i="20"/>
  <c r="AD662" i="20"/>
  <c r="AC662" i="20"/>
  <c r="AB662" i="20"/>
  <c r="AA662" i="20"/>
  <c r="Z662" i="20"/>
  <c r="Y662" i="20"/>
  <c r="X662" i="20"/>
  <c r="W662" i="20"/>
  <c r="V662" i="20"/>
  <c r="U662" i="20"/>
  <c r="T662" i="20"/>
  <c r="S662" i="20"/>
  <c r="R662" i="20"/>
  <c r="Q662" i="20"/>
  <c r="P662" i="20"/>
  <c r="O662" i="20"/>
  <c r="N662" i="20"/>
  <c r="M662" i="20"/>
  <c r="L662" i="20"/>
  <c r="AR661" i="20"/>
  <c r="AQ661" i="20"/>
  <c r="AP661" i="20"/>
  <c r="AO661" i="20"/>
  <c r="AN661" i="20"/>
  <c r="AM661" i="20"/>
  <c r="AL661" i="20"/>
  <c r="AK661" i="20"/>
  <c r="AJ661" i="20"/>
  <c r="AI661" i="20"/>
  <c r="AH661" i="20"/>
  <c r="AG661" i="20"/>
  <c r="AF661" i="20"/>
  <c r="AE661" i="20"/>
  <c r="AD661" i="20"/>
  <c r="AC661" i="20"/>
  <c r="AB661" i="20"/>
  <c r="AA661" i="20"/>
  <c r="Z661" i="20"/>
  <c r="Y661" i="20"/>
  <c r="X661" i="20"/>
  <c r="W661" i="20"/>
  <c r="V661" i="20"/>
  <c r="U661" i="20"/>
  <c r="T661" i="20"/>
  <c r="S661" i="20"/>
  <c r="R661" i="20"/>
  <c r="Q661" i="20"/>
  <c r="P661" i="20"/>
  <c r="O661" i="20"/>
  <c r="N661" i="20"/>
  <c r="M661" i="20"/>
  <c r="L661" i="20"/>
  <c r="AR660" i="20"/>
  <c r="AQ660" i="20"/>
  <c r="AP660" i="20"/>
  <c r="AO660" i="20"/>
  <c r="AN660" i="20"/>
  <c r="AM660" i="20"/>
  <c r="AL660" i="20"/>
  <c r="AK660" i="20"/>
  <c r="AJ660" i="20"/>
  <c r="AI660" i="20"/>
  <c r="AH660" i="20"/>
  <c r="AG660" i="20"/>
  <c r="AF660" i="20"/>
  <c r="AE660" i="20"/>
  <c r="AD660" i="20"/>
  <c r="AC660" i="20"/>
  <c r="AB660" i="20"/>
  <c r="AA660" i="20"/>
  <c r="Z660" i="20"/>
  <c r="Y660" i="20"/>
  <c r="X660" i="20"/>
  <c r="W660" i="20"/>
  <c r="V660" i="20"/>
  <c r="U660" i="20"/>
  <c r="T660" i="20"/>
  <c r="S660" i="20"/>
  <c r="R660" i="20"/>
  <c r="Q660" i="20"/>
  <c r="P660" i="20"/>
  <c r="O660" i="20"/>
  <c r="N660" i="20"/>
  <c r="M660" i="20"/>
  <c r="L660" i="20"/>
  <c r="AR659" i="20"/>
  <c r="AQ659" i="20"/>
  <c r="AP659" i="20"/>
  <c r="AO659" i="20"/>
  <c r="AN659" i="20"/>
  <c r="AM659" i="20"/>
  <c r="AL659" i="20"/>
  <c r="AK659" i="20"/>
  <c r="AJ659" i="20"/>
  <c r="AI659" i="20"/>
  <c r="AH659" i="20"/>
  <c r="AG659" i="20"/>
  <c r="AF659" i="20"/>
  <c r="AE659" i="20"/>
  <c r="AD659" i="20"/>
  <c r="AC659" i="20"/>
  <c r="AB659" i="20"/>
  <c r="AA659" i="20"/>
  <c r="Z659" i="20"/>
  <c r="Y659" i="20"/>
  <c r="X659" i="20"/>
  <c r="W659" i="20"/>
  <c r="V659" i="20"/>
  <c r="U659" i="20"/>
  <c r="T659" i="20"/>
  <c r="S659" i="20"/>
  <c r="R659" i="20"/>
  <c r="Q659" i="20"/>
  <c r="P659" i="20"/>
  <c r="O659" i="20"/>
  <c r="N659" i="20"/>
  <c r="M659" i="20"/>
  <c r="L659" i="20"/>
  <c r="AR658" i="20"/>
  <c r="AQ658" i="20"/>
  <c r="AP658" i="20"/>
  <c r="AO658" i="20"/>
  <c r="AN658" i="20"/>
  <c r="AM658" i="20"/>
  <c r="AL658" i="20"/>
  <c r="AK658" i="20"/>
  <c r="AJ658" i="20"/>
  <c r="AI658" i="20"/>
  <c r="AH658" i="20"/>
  <c r="AG658" i="20"/>
  <c r="AF658" i="20"/>
  <c r="AE658" i="20"/>
  <c r="AD658" i="20"/>
  <c r="AC658" i="20"/>
  <c r="AB658" i="20"/>
  <c r="AA658" i="20"/>
  <c r="Z658" i="20"/>
  <c r="Y658" i="20"/>
  <c r="X658" i="20"/>
  <c r="W658" i="20"/>
  <c r="V658" i="20"/>
  <c r="U658" i="20"/>
  <c r="T658" i="20"/>
  <c r="S658" i="20"/>
  <c r="R658" i="20"/>
  <c r="Q658" i="20"/>
  <c r="P658" i="20"/>
  <c r="O658" i="20"/>
  <c r="N658" i="20"/>
  <c r="M658" i="20"/>
  <c r="L658" i="20"/>
  <c r="AR657" i="20"/>
  <c r="AQ657" i="20"/>
  <c r="AP657" i="20"/>
  <c r="AO657" i="20"/>
  <c r="AN657" i="20"/>
  <c r="AM657" i="20"/>
  <c r="AL657" i="20"/>
  <c r="AK657" i="20"/>
  <c r="AJ657" i="20"/>
  <c r="AI657" i="20"/>
  <c r="AH657" i="20"/>
  <c r="AG657" i="20"/>
  <c r="AF657" i="20"/>
  <c r="AE657" i="20"/>
  <c r="AD657" i="20"/>
  <c r="AC657" i="20"/>
  <c r="AB657" i="20"/>
  <c r="AA657" i="20"/>
  <c r="Z657" i="20"/>
  <c r="Y657" i="20"/>
  <c r="X657" i="20"/>
  <c r="W657" i="20"/>
  <c r="V657" i="20"/>
  <c r="U657" i="20"/>
  <c r="T657" i="20"/>
  <c r="S657" i="20"/>
  <c r="R657" i="20"/>
  <c r="Q657" i="20"/>
  <c r="P657" i="20"/>
  <c r="O657" i="20"/>
  <c r="N657" i="20"/>
  <c r="M657" i="20"/>
  <c r="L657" i="20"/>
  <c r="AR656" i="20"/>
  <c r="AQ656" i="20"/>
  <c r="AP656" i="20"/>
  <c r="AO656" i="20"/>
  <c r="AN656" i="20"/>
  <c r="AM656" i="20"/>
  <c r="AL656" i="20"/>
  <c r="AK656" i="20"/>
  <c r="AJ656" i="20"/>
  <c r="AI656" i="20"/>
  <c r="AH656" i="20"/>
  <c r="AG656" i="20"/>
  <c r="AF656" i="20"/>
  <c r="AE656" i="20"/>
  <c r="AD656" i="20"/>
  <c r="AC656" i="20"/>
  <c r="AB656" i="20"/>
  <c r="AA656" i="20"/>
  <c r="Z656" i="20"/>
  <c r="Y656" i="20"/>
  <c r="X656" i="20"/>
  <c r="W656" i="20"/>
  <c r="V656" i="20"/>
  <c r="U656" i="20"/>
  <c r="T656" i="20"/>
  <c r="S656" i="20"/>
  <c r="R656" i="20"/>
  <c r="Q656" i="20"/>
  <c r="P656" i="20"/>
  <c r="O656" i="20"/>
  <c r="N656" i="20"/>
  <c r="M656" i="20"/>
  <c r="L656" i="20"/>
  <c r="AR655" i="20"/>
  <c r="AQ655" i="20"/>
  <c r="AP655" i="20"/>
  <c r="AO655" i="20"/>
  <c r="AN655" i="20"/>
  <c r="AM655" i="20"/>
  <c r="AL655" i="20"/>
  <c r="AK655" i="20"/>
  <c r="AJ655" i="20"/>
  <c r="AI655" i="20"/>
  <c r="AH655" i="20"/>
  <c r="AG655" i="20"/>
  <c r="AF655" i="20"/>
  <c r="AE655" i="20"/>
  <c r="AD655" i="20"/>
  <c r="AC655" i="20"/>
  <c r="AB655" i="20"/>
  <c r="AA655" i="20"/>
  <c r="Z655" i="20"/>
  <c r="Y655" i="20"/>
  <c r="X655" i="20"/>
  <c r="W655" i="20"/>
  <c r="V655" i="20"/>
  <c r="U655" i="20"/>
  <c r="T655" i="20"/>
  <c r="S655" i="20"/>
  <c r="R655" i="20"/>
  <c r="Q655" i="20"/>
  <c r="P655" i="20"/>
  <c r="O655" i="20"/>
  <c r="N655" i="20"/>
  <c r="M655" i="20"/>
  <c r="L655" i="20"/>
  <c r="AR654" i="20"/>
  <c r="AQ654" i="20"/>
  <c r="AP654" i="20"/>
  <c r="AO654" i="20"/>
  <c r="AN654" i="20"/>
  <c r="AM654" i="20"/>
  <c r="AL654" i="20"/>
  <c r="AK654" i="20"/>
  <c r="AJ654" i="20"/>
  <c r="AI654" i="20"/>
  <c r="AH654" i="20"/>
  <c r="AG654" i="20"/>
  <c r="AF654" i="20"/>
  <c r="AE654" i="20"/>
  <c r="AD654" i="20"/>
  <c r="AC654" i="20"/>
  <c r="AB654" i="20"/>
  <c r="AA654" i="20"/>
  <c r="Z654" i="20"/>
  <c r="Y654" i="20"/>
  <c r="X654" i="20"/>
  <c r="W654" i="20"/>
  <c r="V654" i="20"/>
  <c r="U654" i="20"/>
  <c r="T654" i="20"/>
  <c r="S654" i="20"/>
  <c r="R654" i="20"/>
  <c r="Q654" i="20"/>
  <c r="P654" i="20"/>
  <c r="O654" i="20"/>
  <c r="N654" i="20"/>
  <c r="M654" i="20"/>
  <c r="L654" i="20"/>
  <c r="AR653" i="20"/>
  <c r="AQ653" i="20"/>
  <c r="AP653" i="20"/>
  <c r="AO653" i="20"/>
  <c r="AN653" i="20"/>
  <c r="AM653" i="20"/>
  <c r="AL653" i="20"/>
  <c r="AK653" i="20"/>
  <c r="AJ653" i="20"/>
  <c r="AI653" i="20"/>
  <c r="AH653" i="20"/>
  <c r="AG653" i="20"/>
  <c r="AF653" i="20"/>
  <c r="AE653" i="20"/>
  <c r="AD653" i="20"/>
  <c r="AC653" i="20"/>
  <c r="AB653" i="20"/>
  <c r="AA653" i="20"/>
  <c r="Z653" i="20"/>
  <c r="Y653" i="20"/>
  <c r="X653" i="20"/>
  <c r="W653" i="20"/>
  <c r="V653" i="20"/>
  <c r="U653" i="20"/>
  <c r="T653" i="20"/>
  <c r="S653" i="20"/>
  <c r="R653" i="20"/>
  <c r="Q653" i="20"/>
  <c r="P653" i="20"/>
  <c r="O653" i="20"/>
  <c r="N653" i="20"/>
  <c r="M653" i="20"/>
  <c r="L653" i="20"/>
  <c r="AR652" i="20"/>
  <c r="AQ652" i="20"/>
  <c r="AP652" i="20"/>
  <c r="AO652" i="20"/>
  <c r="AN652" i="20"/>
  <c r="AM652" i="20"/>
  <c r="AL652" i="20"/>
  <c r="AK652" i="20"/>
  <c r="AJ652" i="20"/>
  <c r="AI652" i="20"/>
  <c r="AH652" i="20"/>
  <c r="AG652" i="20"/>
  <c r="AF652" i="20"/>
  <c r="AE652" i="20"/>
  <c r="AD652" i="20"/>
  <c r="AC652" i="20"/>
  <c r="AB652" i="20"/>
  <c r="AA652" i="20"/>
  <c r="Z652" i="20"/>
  <c r="Y652" i="20"/>
  <c r="X652" i="20"/>
  <c r="W652" i="20"/>
  <c r="V652" i="20"/>
  <c r="U652" i="20"/>
  <c r="T652" i="20"/>
  <c r="S652" i="20"/>
  <c r="R652" i="20"/>
  <c r="Q652" i="20"/>
  <c r="P652" i="20"/>
  <c r="O652" i="20"/>
  <c r="N652" i="20"/>
  <c r="M652" i="20"/>
  <c r="L652" i="20"/>
  <c r="AR651" i="20"/>
  <c r="AQ651" i="20"/>
  <c r="AP651" i="20"/>
  <c r="AO651" i="20"/>
  <c r="AN651" i="20"/>
  <c r="AM651" i="20"/>
  <c r="AL651" i="20"/>
  <c r="AK651" i="20"/>
  <c r="AJ651" i="20"/>
  <c r="AI651" i="20"/>
  <c r="AH651" i="20"/>
  <c r="AG651" i="20"/>
  <c r="AF651" i="20"/>
  <c r="AE651" i="20"/>
  <c r="AD651" i="20"/>
  <c r="AC651" i="20"/>
  <c r="AB651" i="20"/>
  <c r="AA651" i="20"/>
  <c r="Z651" i="20"/>
  <c r="Y651" i="20"/>
  <c r="X651" i="20"/>
  <c r="W651" i="20"/>
  <c r="V651" i="20"/>
  <c r="U651" i="20"/>
  <c r="T651" i="20"/>
  <c r="S651" i="20"/>
  <c r="R651" i="20"/>
  <c r="Q651" i="20"/>
  <c r="P651" i="20"/>
  <c r="O651" i="20"/>
  <c r="N651" i="20"/>
  <c r="M651" i="20"/>
  <c r="L651" i="20"/>
  <c r="AR650" i="20"/>
  <c r="AQ650" i="20"/>
  <c r="AP650" i="20"/>
  <c r="AO650" i="20"/>
  <c r="AN650" i="20"/>
  <c r="AM650" i="20"/>
  <c r="AL650" i="20"/>
  <c r="AK650" i="20"/>
  <c r="AJ650" i="20"/>
  <c r="AI650" i="20"/>
  <c r="AH650" i="20"/>
  <c r="AG650" i="20"/>
  <c r="AF650" i="20"/>
  <c r="AE650" i="20"/>
  <c r="AD650" i="20"/>
  <c r="AC650" i="20"/>
  <c r="AB650" i="20"/>
  <c r="AA650" i="20"/>
  <c r="Z650" i="20"/>
  <c r="Y650" i="20"/>
  <c r="X650" i="20"/>
  <c r="W650" i="20"/>
  <c r="V650" i="20"/>
  <c r="U650" i="20"/>
  <c r="T650" i="20"/>
  <c r="S650" i="20"/>
  <c r="R650" i="20"/>
  <c r="Q650" i="20"/>
  <c r="P650" i="20"/>
  <c r="O650" i="20"/>
  <c r="N650" i="20"/>
  <c r="M650" i="20"/>
  <c r="L650" i="20"/>
  <c r="AR649" i="20"/>
  <c r="AQ649" i="20"/>
  <c r="AP649" i="20"/>
  <c r="AO649" i="20"/>
  <c r="AN649" i="20"/>
  <c r="AM649" i="20"/>
  <c r="AL649" i="20"/>
  <c r="AK649" i="20"/>
  <c r="AJ649" i="20"/>
  <c r="AI649" i="20"/>
  <c r="AH649" i="20"/>
  <c r="AG649" i="20"/>
  <c r="AF649" i="20"/>
  <c r="AE649" i="20"/>
  <c r="AD649" i="20"/>
  <c r="AC649" i="20"/>
  <c r="AB649" i="20"/>
  <c r="AA649" i="20"/>
  <c r="Z649" i="20"/>
  <c r="Y649" i="20"/>
  <c r="X649" i="20"/>
  <c r="W649" i="20"/>
  <c r="V649" i="20"/>
  <c r="U649" i="20"/>
  <c r="T649" i="20"/>
  <c r="S649" i="20"/>
  <c r="R649" i="20"/>
  <c r="Q649" i="20"/>
  <c r="P649" i="20"/>
  <c r="O649" i="20"/>
  <c r="N649" i="20"/>
  <c r="M649" i="20"/>
  <c r="L649" i="20"/>
  <c r="AR648" i="20"/>
  <c r="AQ648" i="20"/>
  <c r="AP648" i="20"/>
  <c r="AO648" i="20"/>
  <c r="AN648" i="20"/>
  <c r="AM648" i="20"/>
  <c r="AL648" i="20"/>
  <c r="AK648" i="20"/>
  <c r="AJ648" i="20"/>
  <c r="AI648" i="20"/>
  <c r="AH648" i="20"/>
  <c r="AG648" i="20"/>
  <c r="AF648" i="20"/>
  <c r="AE648" i="20"/>
  <c r="AD648" i="20"/>
  <c r="AC648" i="20"/>
  <c r="AB648" i="20"/>
  <c r="AA648" i="20"/>
  <c r="Z648" i="20"/>
  <c r="Y648" i="20"/>
  <c r="X648" i="20"/>
  <c r="W648" i="20"/>
  <c r="V648" i="20"/>
  <c r="U648" i="20"/>
  <c r="T648" i="20"/>
  <c r="S648" i="20"/>
  <c r="R648" i="20"/>
  <c r="Q648" i="20"/>
  <c r="P648" i="20"/>
  <c r="O648" i="20"/>
  <c r="N648" i="20"/>
  <c r="M648" i="20"/>
  <c r="L648" i="20"/>
  <c r="AR647" i="20"/>
  <c r="AQ647" i="20"/>
  <c r="AP647" i="20"/>
  <c r="AO647" i="20"/>
  <c r="AN647" i="20"/>
  <c r="AM647" i="20"/>
  <c r="AL647" i="20"/>
  <c r="AK647" i="20"/>
  <c r="AJ647" i="20"/>
  <c r="AI647" i="20"/>
  <c r="AH647" i="20"/>
  <c r="AG647" i="20"/>
  <c r="AF647" i="20"/>
  <c r="AE647" i="20"/>
  <c r="AD647" i="20"/>
  <c r="AC647" i="20"/>
  <c r="AB647" i="20"/>
  <c r="AA647" i="20"/>
  <c r="Z647" i="20"/>
  <c r="Y647" i="20"/>
  <c r="X647" i="20"/>
  <c r="W647" i="20"/>
  <c r="V647" i="20"/>
  <c r="U647" i="20"/>
  <c r="T647" i="20"/>
  <c r="S647" i="20"/>
  <c r="R647" i="20"/>
  <c r="Q647" i="20"/>
  <c r="P647" i="20"/>
  <c r="O647" i="20"/>
  <c r="N647" i="20"/>
  <c r="M647" i="20"/>
  <c r="L647" i="20"/>
  <c r="AR646" i="20"/>
  <c r="AQ646" i="20"/>
  <c r="AP646" i="20"/>
  <c r="AO646" i="20"/>
  <c r="AN646" i="20"/>
  <c r="AM646" i="20"/>
  <c r="AL646" i="20"/>
  <c r="AK646" i="20"/>
  <c r="AJ646" i="20"/>
  <c r="AI646" i="20"/>
  <c r="AH646" i="20"/>
  <c r="AG646" i="20"/>
  <c r="AF646" i="20"/>
  <c r="AE646" i="20"/>
  <c r="AD646" i="20"/>
  <c r="AC646" i="20"/>
  <c r="AB646" i="20"/>
  <c r="AA646" i="20"/>
  <c r="Z646" i="20"/>
  <c r="Y646" i="20"/>
  <c r="X646" i="20"/>
  <c r="W646" i="20"/>
  <c r="V646" i="20"/>
  <c r="U646" i="20"/>
  <c r="T646" i="20"/>
  <c r="S646" i="20"/>
  <c r="R646" i="20"/>
  <c r="Q646" i="20"/>
  <c r="P646" i="20"/>
  <c r="O646" i="20"/>
  <c r="N646" i="20"/>
  <c r="M646" i="20"/>
  <c r="L646" i="20"/>
  <c r="AR645" i="20"/>
  <c r="AQ645" i="20"/>
  <c r="AP645" i="20"/>
  <c r="AO645" i="20"/>
  <c r="AN645" i="20"/>
  <c r="AM645" i="20"/>
  <c r="AL645" i="20"/>
  <c r="AK645" i="20"/>
  <c r="AJ645" i="20"/>
  <c r="AI645" i="20"/>
  <c r="AH645" i="20"/>
  <c r="AG645" i="20"/>
  <c r="AF645" i="20"/>
  <c r="AE645" i="20"/>
  <c r="AD645" i="20"/>
  <c r="AC645" i="20"/>
  <c r="AB645" i="20"/>
  <c r="AA645" i="20"/>
  <c r="Z645" i="20"/>
  <c r="Y645" i="20"/>
  <c r="X645" i="20"/>
  <c r="W645" i="20"/>
  <c r="V645" i="20"/>
  <c r="U645" i="20"/>
  <c r="T645" i="20"/>
  <c r="S645" i="20"/>
  <c r="R645" i="20"/>
  <c r="Q645" i="20"/>
  <c r="P645" i="20"/>
  <c r="O645" i="20"/>
  <c r="N645" i="20"/>
  <c r="M645" i="20"/>
  <c r="L645" i="20"/>
  <c r="AR644" i="20"/>
  <c r="AQ644" i="20"/>
  <c r="AP644" i="20"/>
  <c r="AO644" i="20"/>
  <c r="AN644" i="20"/>
  <c r="AM644" i="20"/>
  <c r="AL644" i="20"/>
  <c r="AK644" i="20"/>
  <c r="AJ644" i="20"/>
  <c r="AI644" i="20"/>
  <c r="AH644" i="20"/>
  <c r="AG644" i="20"/>
  <c r="AF644" i="20"/>
  <c r="AE644" i="20"/>
  <c r="AD644" i="20"/>
  <c r="AC644" i="20"/>
  <c r="AB644" i="20"/>
  <c r="AA644" i="20"/>
  <c r="Z644" i="20"/>
  <c r="Y644" i="20"/>
  <c r="X644" i="20"/>
  <c r="W644" i="20"/>
  <c r="V644" i="20"/>
  <c r="U644" i="20"/>
  <c r="T644" i="20"/>
  <c r="S644" i="20"/>
  <c r="R644" i="20"/>
  <c r="Q644" i="20"/>
  <c r="P644" i="20"/>
  <c r="O644" i="20"/>
  <c r="N644" i="20"/>
  <c r="M644" i="20"/>
  <c r="L644" i="20"/>
  <c r="AR643" i="20"/>
  <c r="AQ643" i="20"/>
  <c r="AP643" i="20"/>
  <c r="AO643" i="20"/>
  <c r="AN643" i="20"/>
  <c r="AM643" i="20"/>
  <c r="AL643" i="20"/>
  <c r="AK643" i="20"/>
  <c r="AJ643" i="20"/>
  <c r="AI643" i="20"/>
  <c r="AH643" i="20"/>
  <c r="AG643" i="20"/>
  <c r="AF643" i="20"/>
  <c r="AE643" i="20"/>
  <c r="AD643" i="20"/>
  <c r="AC643" i="20"/>
  <c r="AB643" i="20"/>
  <c r="AA643" i="20"/>
  <c r="Z643" i="20"/>
  <c r="Y643" i="20"/>
  <c r="X643" i="20"/>
  <c r="W643" i="20"/>
  <c r="V643" i="20"/>
  <c r="U643" i="20"/>
  <c r="T643" i="20"/>
  <c r="S643" i="20"/>
  <c r="R643" i="20"/>
  <c r="Q643" i="20"/>
  <c r="P643" i="20"/>
  <c r="O643" i="20"/>
  <c r="N643" i="20"/>
  <c r="M643" i="20"/>
  <c r="L643" i="20"/>
  <c r="AR642" i="20"/>
  <c r="AQ642" i="20"/>
  <c r="AP642" i="20"/>
  <c r="AO642" i="20"/>
  <c r="AN642" i="20"/>
  <c r="AM642" i="20"/>
  <c r="AL642" i="20"/>
  <c r="AK642" i="20"/>
  <c r="AJ642" i="20"/>
  <c r="AI642" i="20"/>
  <c r="AH642" i="20"/>
  <c r="AG642" i="20"/>
  <c r="AF642" i="20"/>
  <c r="AE642" i="20"/>
  <c r="AD642" i="20"/>
  <c r="AC642" i="20"/>
  <c r="AB642" i="20"/>
  <c r="AA642" i="20"/>
  <c r="Z642" i="20"/>
  <c r="Y642" i="20"/>
  <c r="X642" i="20"/>
  <c r="W642" i="20"/>
  <c r="V642" i="20"/>
  <c r="U642" i="20"/>
  <c r="T642" i="20"/>
  <c r="S642" i="20"/>
  <c r="R642" i="20"/>
  <c r="Q642" i="20"/>
  <c r="P642" i="20"/>
  <c r="O642" i="20"/>
  <c r="N642" i="20"/>
  <c r="M642" i="20"/>
  <c r="L642" i="20"/>
  <c r="AR641" i="20"/>
  <c r="AQ641" i="20"/>
  <c r="AP641" i="20"/>
  <c r="AO641" i="20"/>
  <c r="AN641" i="20"/>
  <c r="AM641" i="20"/>
  <c r="AL641" i="20"/>
  <c r="AK641" i="20"/>
  <c r="AJ641" i="20"/>
  <c r="AI641" i="20"/>
  <c r="AH641" i="20"/>
  <c r="AG641" i="20"/>
  <c r="AF641" i="20"/>
  <c r="AE641" i="20"/>
  <c r="AD641" i="20"/>
  <c r="AC641" i="20"/>
  <c r="AB641" i="20"/>
  <c r="AA641" i="20"/>
  <c r="Z641" i="20"/>
  <c r="Y641" i="20"/>
  <c r="X641" i="20"/>
  <c r="W641" i="20"/>
  <c r="V641" i="20"/>
  <c r="U641" i="20"/>
  <c r="T641" i="20"/>
  <c r="S641" i="20"/>
  <c r="R641" i="20"/>
  <c r="Q641" i="20"/>
  <c r="P641" i="20"/>
  <c r="O641" i="20"/>
  <c r="N641" i="20"/>
  <c r="M641" i="20"/>
  <c r="L641" i="20"/>
  <c r="AR640" i="20"/>
  <c r="AQ640" i="20"/>
  <c r="AP640" i="20"/>
  <c r="AO640" i="20"/>
  <c r="AN640" i="20"/>
  <c r="AM640" i="20"/>
  <c r="AL640" i="20"/>
  <c r="AK640" i="20"/>
  <c r="AJ640" i="20"/>
  <c r="AI640" i="20"/>
  <c r="AH640" i="20"/>
  <c r="AG640" i="20"/>
  <c r="AF640" i="20"/>
  <c r="AE640" i="20"/>
  <c r="AD640" i="20"/>
  <c r="AC640" i="20"/>
  <c r="AB640" i="20"/>
  <c r="AA640" i="20"/>
  <c r="Z640" i="20"/>
  <c r="Y640" i="20"/>
  <c r="X640" i="20"/>
  <c r="W640" i="20"/>
  <c r="V640" i="20"/>
  <c r="U640" i="20"/>
  <c r="T640" i="20"/>
  <c r="S640" i="20"/>
  <c r="R640" i="20"/>
  <c r="Q640" i="20"/>
  <c r="P640" i="20"/>
  <c r="O640" i="20"/>
  <c r="N640" i="20"/>
  <c r="M640" i="20"/>
  <c r="L640" i="20"/>
  <c r="AR639" i="20"/>
  <c r="AQ639" i="20"/>
  <c r="AP639" i="20"/>
  <c r="AO639" i="20"/>
  <c r="AN639" i="20"/>
  <c r="AM639" i="20"/>
  <c r="AL639" i="20"/>
  <c r="AK639" i="20"/>
  <c r="AJ639" i="20"/>
  <c r="AI639" i="20"/>
  <c r="AH639" i="20"/>
  <c r="AG639" i="20"/>
  <c r="AF639" i="20"/>
  <c r="AE639" i="20"/>
  <c r="AD639" i="20"/>
  <c r="AC639" i="20"/>
  <c r="AB639" i="20"/>
  <c r="AA639" i="20"/>
  <c r="Z639" i="20"/>
  <c r="Y639" i="20"/>
  <c r="X639" i="20"/>
  <c r="W639" i="20"/>
  <c r="V639" i="20"/>
  <c r="U639" i="20"/>
  <c r="T639" i="20"/>
  <c r="S639" i="20"/>
  <c r="R639" i="20"/>
  <c r="Q639" i="20"/>
  <c r="P639" i="20"/>
  <c r="O639" i="20"/>
  <c r="N639" i="20"/>
  <c r="M639" i="20"/>
  <c r="L639" i="20"/>
  <c r="AR638" i="20"/>
  <c r="AQ638" i="20"/>
  <c r="AP638" i="20"/>
  <c r="AO638" i="20"/>
  <c r="AN638" i="20"/>
  <c r="AM638" i="20"/>
  <c r="AL638" i="20"/>
  <c r="AK638" i="20"/>
  <c r="AJ638" i="20"/>
  <c r="AI638" i="20"/>
  <c r="AH638" i="20"/>
  <c r="AG638" i="20"/>
  <c r="AF638" i="20"/>
  <c r="AE638" i="20"/>
  <c r="AD638" i="20"/>
  <c r="AC638" i="20"/>
  <c r="AB638" i="20"/>
  <c r="AA638" i="20"/>
  <c r="Z638" i="20"/>
  <c r="Y638" i="20"/>
  <c r="X638" i="20"/>
  <c r="W638" i="20"/>
  <c r="V638" i="20"/>
  <c r="U638" i="20"/>
  <c r="T638" i="20"/>
  <c r="S638" i="20"/>
  <c r="R638" i="20"/>
  <c r="Q638" i="20"/>
  <c r="P638" i="20"/>
  <c r="O638" i="20"/>
  <c r="N638" i="20"/>
  <c r="M638" i="20"/>
  <c r="L638" i="20"/>
  <c r="AR637" i="20"/>
  <c r="AQ637" i="20"/>
  <c r="AP637" i="20"/>
  <c r="AO637" i="20"/>
  <c r="AN637" i="20"/>
  <c r="AM637" i="20"/>
  <c r="AL637" i="20"/>
  <c r="AK637" i="20"/>
  <c r="AJ637" i="20"/>
  <c r="AI637" i="20"/>
  <c r="AH637" i="20"/>
  <c r="AG637" i="20"/>
  <c r="AF637" i="20"/>
  <c r="AE637" i="20"/>
  <c r="AD637" i="20"/>
  <c r="AC637" i="20"/>
  <c r="AB637" i="20"/>
  <c r="AA637" i="20"/>
  <c r="Z637" i="20"/>
  <c r="Y637" i="20"/>
  <c r="X637" i="20"/>
  <c r="W637" i="20"/>
  <c r="V637" i="20"/>
  <c r="U637" i="20"/>
  <c r="T637" i="20"/>
  <c r="S637" i="20"/>
  <c r="R637" i="20"/>
  <c r="Q637" i="20"/>
  <c r="P637" i="20"/>
  <c r="O637" i="20"/>
  <c r="N637" i="20"/>
  <c r="M637" i="20"/>
  <c r="L637" i="20"/>
  <c r="AR636" i="20"/>
  <c r="AQ636" i="20"/>
  <c r="AP636" i="20"/>
  <c r="AO636" i="20"/>
  <c r="AN636" i="20"/>
  <c r="AM636" i="20"/>
  <c r="AL636" i="20"/>
  <c r="AK636" i="20"/>
  <c r="AJ636" i="20"/>
  <c r="AI636" i="20"/>
  <c r="AH636" i="20"/>
  <c r="AG636" i="20"/>
  <c r="AF636" i="20"/>
  <c r="AE636" i="20"/>
  <c r="AD636" i="20"/>
  <c r="AC636" i="20"/>
  <c r="AB636" i="20"/>
  <c r="AA636" i="20"/>
  <c r="Z636" i="20"/>
  <c r="Y636" i="20"/>
  <c r="X636" i="20"/>
  <c r="W636" i="20"/>
  <c r="V636" i="20"/>
  <c r="U636" i="20"/>
  <c r="T636" i="20"/>
  <c r="S636" i="20"/>
  <c r="R636" i="20"/>
  <c r="Q636" i="20"/>
  <c r="P636" i="20"/>
  <c r="O636" i="20"/>
  <c r="N636" i="20"/>
  <c r="M636" i="20"/>
  <c r="L636" i="20"/>
  <c r="AR635" i="20"/>
  <c r="AQ635" i="20"/>
  <c r="AP635" i="20"/>
  <c r="AO635" i="20"/>
  <c r="AN635" i="20"/>
  <c r="AM635" i="20"/>
  <c r="AL635" i="20"/>
  <c r="AK635" i="20"/>
  <c r="AJ635" i="20"/>
  <c r="AI635" i="20"/>
  <c r="AH635" i="20"/>
  <c r="AG635" i="20"/>
  <c r="AF635" i="20"/>
  <c r="AE635" i="20"/>
  <c r="AD635" i="20"/>
  <c r="AC635" i="20"/>
  <c r="AB635" i="20"/>
  <c r="AA635" i="20"/>
  <c r="Z635" i="20"/>
  <c r="Y635" i="20"/>
  <c r="X635" i="20"/>
  <c r="W635" i="20"/>
  <c r="V635" i="20"/>
  <c r="U635" i="20"/>
  <c r="T635" i="20"/>
  <c r="S635" i="20"/>
  <c r="R635" i="20"/>
  <c r="Q635" i="20"/>
  <c r="P635" i="20"/>
  <c r="O635" i="20"/>
  <c r="N635" i="20"/>
  <c r="M635" i="20"/>
  <c r="L635" i="20"/>
  <c r="AR634" i="20"/>
  <c r="AQ634" i="20"/>
  <c r="AP634" i="20"/>
  <c r="AO634" i="20"/>
  <c r="AN634" i="20"/>
  <c r="AM634" i="20"/>
  <c r="AL634" i="20"/>
  <c r="AK634" i="20"/>
  <c r="AJ634" i="20"/>
  <c r="AI634" i="20"/>
  <c r="AH634" i="20"/>
  <c r="AG634" i="20"/>
  <c r="AF634" i="20"/>
  <c r="AE634" i="20"/>
  <c r="AD634" i="20"/>
  <c r="AC634" i="20"/>
  <c r="AB634" i="20"/>
  <c r="AA634" i="20"/>
  <c r="Z634" i="20"/>
  <c r="Y634" i="20"/>
  <c r="X634" i="20"/>
  <c r="W634" i="20"/>
  <c r="V634" i="20"/>
  <c r="U634" i="20"/>
  <c r="T634" i="20"/>
  <c r="S634" i="20"/>
  <c r="R634" i="20"/>
  <c r="Q634" i="20"/>
  <c r="P634" i="20"/>
  <c r="O634" i="20"/>
  <c r="N634" i="20"/>
  <c r="M634" i="20"/>
  <c r="L634" i="20"/>
  <c r="AR633" i="20"/>
  <c r="AQ633" i="20"/>
  <c r="AP633" i="20"/>
  <c r="AO633" i="20"/>
  <c r="AN633" i="20"/>
  <c r="AM633" i="20"/>
  <c r="AL633" i="20"/>
  <c r="AK633" i="20"/>
  <c r="AJ633" i="20"/>
  <c r="AI633" i="20"/>
  <c r="AH633" i="20"/>
  <c r="AG633" i="20"/>
  <c r="AF633" i="20"/>
  <c r="AE633" i="20"/>
  <c r="AD633" i="20"/>
  <c r="AC633" i="20"/>
  <c r="AB633" i="20"/>
  <c r="AA633" i="20"/>
  <c r="Z633" i="20"/>
  <c r="Y633" i="20"/>
  <c r="X633" i="20"/>
  <c r="W633" i="20"/>
  <c r="V633" i="20"/>
  <c r="U633" i="20"/>
  <c r="T633" i="20"/>
  <c r="S633" i="20"/>
  <c r="R633" i="20"/>
  <c r="Q633" i="20"/>
  <c r="P633" i="20"/>
  <c r="O633" i="20"/>
  <c r="N633" i="20"/>
  <c r="M633" i="20"/>
  <c r="L633" i="20"/>
  <c r="AL629" i="20"/>
  <c r="AD629" i="20"/>
  <c r="N629" i="20"/>
  <c r="W628" i="20"/>
  <c r="AN627" i="20"/>
  <c r="AF627" i="20"/>
  <c r="P627" i="20"/>
  <c r="Y626" i="20"/>
  <c r="AP625" i="20"/>
  <c r="AH625" i="20"/>
  <c r="R625" i="20"/>
  <c r="AA624" i="20"/>
  <c r="R623" i="20"/>
  <c r="AI622" i="20"/>
  <c r="T621" i="20"/>
  <c r="AK620" i="20"/>
  <c r="V619" i="20"/>
  <c r="AM618" i="20"/>
  <c r="AP617" i="20"/>
  <c r="AN617" i="20"/>
  <c r="Z617" i="20"/>
  <c r="X617" i="20"/>
  <c r="AO616" i="20"/>
  <c r="AI616" i="20"/>
  <c r="Y616" i="20"/>
  <c r="S616" i="20"/>
  <c r="AR615" i="20"/>
  <c r="AP615" i="20"/>
  <c r="AB615" i="20"/>
  <c r="Z615" i="20"/>
  <c r="AK614" i="20"/>
  <c r="U614" i="20"/>
  <c r="M614" i="20"/>
  <c r="AD613" i="20"/>
  <c r="AM612" i="20"/>
  <c r="W612" i="20"/>
  <c r="O612" i="20"/>
  <c r="AN611" i="20"/>
  <c r="AF611" i="20"/>
  <c r="AD611" i="20"/>
  <c r="X611" i="20"/>
  <c r="P611" i="20"/>
  <c r="N611" i="20"/>
  <c r="AO610" i="20"/>
  <c r="AG610" i="20"/>
  <c r="Y610" i="20"/>
  <c r="Q610" i="20"/>
  <c r="AP609" i="20"/>
  <c r="AH609" i="20"/>
  <c r="AF609" i="20"/>
  <c r="Z609" i="20"/>
  <c r="R609" i="20"/>
  <c r="P609" i="20"/>
  <c r="AH607" i="20"/>
  <c r="R607" i="20"/>
  <c r="AL605" i="20"/>
  <c r="N605" i="20"/>
  <c r="AE604" i="20"/>
  <c r="Y604" i="20"/>
  <c r="Q604" i="20"/>
  <c r="O604" i="20"/>
  <c r="AP603" i="20"/>
  <c r="AH603" i="20"/>
  <c r="Z603" i="20"/>
  <c r="X603" i="20"/>
  <c r="R603" i="20"/>
  <c r="AN602" i="20"/>
  <c r="AG602" i="20"/>
  <c r="X602" i="20"/>
  <c r="AO601" i="20"/>
  <c r="AH601" i="20"/>
  <c r="AD601" i="20"/>
  <c r="V601" i="20"/>
  <c r="AQ600" i="20"/>
  <c r="AI600" i="20"/>
  <c r="AE600" i="20"/>
  <c r="W600" i="20"/>
  <c r="AN599" i="20"/>
  <c r="AH599" i="20"/>
  <c r="AF599" i="20"/>
  <c r="Z599" i="20"/>
  <c r="X599" i="20"/>
  <c r="R599" i="20"/>
  <c r="P599" i="20"/>
  <c r="AQ598" i="20"/>
  <c r="AO598" i="20"/>
  <c r="AI598" i="20"/>
  <c r="AG598" i="20"/>
  <c r="AE598" i="20"/>
  <c r="Y598" i="20"/>
  <c r="W598" i="20"/>
  <c r="S598" i="20"/>
  <c r="R598" i="20"/>
  <c r="Q598" i="20"/>
  <c r="N598" i="20"/>
  <c r="AP597" i="20"/>
  <c r="AN597" i="20"/>
  <c r="AJ597" i="20"/>
  <c r="AI597" i="20"/>
  <c r="AH597" i="20"/>
  <c r="AE597" i="20"/>
  <c r="Z597" i="20"/>
  <c r="X597" i="20"/>
  <c r="T597" i="20"/>
  <c r="S597" i="20"/>
  <c r="R597" i="20"/>
  <c r="O597" i="20"/>
  <c r="AO596" i="20"/>
  <c r="AN596" i="20"/>
  <c r="AK596" i="20"/>
  <c r="AF596" i="20"/>
  <c r="Y596" i="20"/>
  <c r="X596" i="20"/>
  <c r="U596" i="20"/>
  <c r="P596" i="20"/>
  <c r="AP595" i="20"/>
  <c r="AO595" i="20"/>
  <c r="AL595" i="20"/>
  <c r="AG595" i="20"/>
  <c r="Z595" i="20"/>
  <c r="Y595" i="20"/>
  <c r="V595" i="20"/>
  <c r="Q595" i="20"/>
  <c r="AQ594" i="20"/>
  <c r="AP594" i="20"/>
  <c r="AM594" i="20"/>
  <c r="AH594" i="20"/>
  <c r="AA594" i="20"/>
  <c r="Z594" i="20"/>
  <c r="W594" i="20"/>
  <c r="R594" i="20"/>
  <c r="AN593" i="20"/>
  <c r="AH593" i="20"/>
  <c r="AF593" i="20"/>
  <c r="AD593" i="20"/>
  <c r="X593" i="20"/>
  <c r="R593" i="20"/>
  <c r="P593" i="20"/>
  <c r="N593" i="20"/>
  <c r="AO592" i="20"/>
  <c r="AI592" i="20"/>
  <c r="AG592" i="20"/>
  <c r="AE592" i="20"/>
  <c r="Y592" i="20"/>
  <c r="S592" i="20"/>
  <c r="Q592" i="20"/>
  <c r="O592" i="20"/>
  <c r="AP591" i="20"/>
  <c r="AJ591" i="20"/>
  <c r="AH591" i="20"/>
  <c r="AF591" i="20"/>
  <c r="Z591" i="20"/>
  <c r="T591" i="20"/>
  <c r="R591" i="20"/>
  <c r="P591" i="20"/>
  <c r="AP590" i="20"/>
  <c r="AN590" i="20"/>
  <c r="AL590" i="20"/>
  <c r="AH590" i="20"/>
  <c r="AG590" i="20"/>
  <c r="AF590" i="20"/>
  <c r="AD590" i="20"/>
  <c r="AC590" i="20"/>
  <c r="Y590" i="20"/>
  <c r="X590" i="20"/>
  <c r="U590" i="20"/>
  <c r="N590" i="20"/>
  <c r="AQ589" i="20"/>
  <c r="AP589" i="20"/>
  <c r="AL589" i="20"/>
  <c r="AE589" i="20"/>
  <c r="AA589" i="20"/>
  <c r="Z589" i="20"/>
  <c r="V589" i="20"/>
  <c r="O589" i="20"/>
  <c r="AR588" i="20"/>
  <c r="AQ588" i="20"/>
  <c r="AM588" i="20"/>
  <c r="AG588" i="20"/>
  <c r="AF588" i="20"/>
  <c r="AB588" i="20"/>
  <c r="AA588" i="20"/>
  <c r="W588" i="20"/>
  <c r="P588" i="20"/>
  <c r="L588" i="20"/>
  <c r="AP593" i="20"/>
  <c r="AM590" i="20"/>
  <c r="AL599" i="20"/>
  <c r="AK590" i="20"/>
  <c r="AH617" i="20"/>
  <c r="AD599" i="20"/>
  <c r="AC596" i="20"/>
  <c r="Z590" i="20"/>
  <c r="V605" i="20"/>
  <c r="U620" i="20"/>
  <c r="O590" i="20"/>
  <c r="N599" i="20"/>
  <c r="AQ592" i="20"/>
  <c r="AM604" i="20"/>
  <c r="AL613" i="20"/>
  <c r="AE628" i="20"/>
  <c r="AD595" i="20"/>
  <c r="W589" i="20"/>
  <c r="P589" i="20"/>
  <c r="O628" i="20"/>
  <c r="AR591" i="20"/>
  <c r="AN588" i="20"/>
  <c r="AM597" i="20"/>
  <c r="AF597" i="20"/>
  <c r="AE612" i="20"/>
  <c r="X627" i="20"/>
  <c r="P603" i="20"/>
  <c r="L615" i="20"/>
  <c r="AR332" i="20"/>
  <c r="AQ332" i="20"/>
  <c r="AP332" i="20"/>
  <c r="AO332" i="20"/>
  <c r="AN332" i="20"/>
  <c r="AM332" i="20"/>
  <c r="AL332" i="20"/>
  <c r="AK332" i="20"/>
  <c r="AJ332" i="20"/>
  <c r="AI332" i="20"/>
  <c r="AH332" i="20"/>
  <c r="AG332" i="20"/>
  <c r="AF332" i="20"/>
  <c r="AE332" i="20"/>
  <c r="AD332" i="20"/>
  <c r="AC332" i="20"/>
  <c r="AB332" i="20"/>
  <c r="AA332" i="20"/>
  <c r="Z332" i="20"/>
  <c r="Y332" i="20"/>
  <c r="X332" i="20"/>
  <c r="W332" i="20"/>
  <c r="V332" i="20"/>
  <c r="U332" i="20"/>
  <c r="T332" i="20"/>
  <c r="S332" i="20"/>
  <c r="R332" i="20"/>
  <c r="Q332" i="20"/>
  <c r="P332" i="20"/>
  <c r="O332" i="20"/>
  <c r="N332" i="20"/>
  <c r="M332" i="20"/>
  <c r="L332" i="20"/>
  <c r="AR331" i="20"/>
  <c r="AQ331" i="20"/>
  <c r="AP331" i="20"/>
  <c r="AO331" i="20"/>
  <c r="AN331" i="20"/>
  <c r="AM331" i="20"/>
  <c r="AL331" i="20"/>
  <c r="AK331" i="20"/>
  <c r="AJ331" i="20"/>
  <c r="AI331" i="20"/>
  <c r="AH331" i="20"/>
  <c r="AG331" i="20"/>
  <c r="AF331" i="20"/>
  <c r="AE331" i="20"/>
  <c r="AD331" i="20"/>
  <c r="AC331" i="20"/>
  <c r="AB331" i="20"/>
  <c r="AA331" i="20"/>
  <c r="Z331" i="20"/>
  <c r="Y331" i="20"/>
  <c r="X331" i="20"/>
  <c r="W331" i="20"/>
  <c r="V331" i="20"/>
  <c r="U331" i="20"/>
  <c r="T331" i="20"/>
  <c r="S331" i="20"/>
  <c r="R331" i="20"/>
  <c r="Q331" i="20"/>
  <c r="P331" i="20"/>
  <c r="O331" i="20"/>
  <c r="N331" i="20"/>
  <c r="M331" i="20"/>
  <c r="L331" i="20"/>
  <c r="AR330" i="20"/>
  <c r="AQ330" i="20"/>
  <c r="AP330" i="20"/>
  <c r="AO330" i="20"/>
  <c r="AN330" i="20"/>
  <c r="AM330" i="20"/>
  <c r="AL330" i="20"/>
  <c r="AK330" i="20"/>
  <c r="AJ330" i="20"/>
  <c r="AI330" i="20"/>
  <c r="AH330" i="20"/>
  <c r="AG330" i="20"/>
  <c r="AF330" i="20"/>
  <c r="AE330" i="20"/>
  <c r="AD330" i="20"/>
  <c r="AC330" i="20"/>
  <c r="AB330" i="20"/>
  <c r="AA330" i="20"/>
  <c r="Z330" i="20"/>
  <c r="Y330" i="20"/>
  <c r="X330" i="20"/>
  <c r="W330" i="20"/>
  <c r="V330" i="20"/>
  <c r="U330" i="20"/>
  <c r="T330" i="20"/>
  <c r="S330" i="20"/>
  <c r="R330" i="20"/>
  <c r="Q330" i="20"/>
  <c r="P330" i="20"/>
  <c r="O330" i="20"/>
  <c r="N330" i="20"/>
  <c r="M330" i="20"/>
  <c r="L330" i="20"/>
  <c r="AR329" i="20"/>
  <c r="AQ329" i="20"/>
  <c r="AP329" i="20"/>
  <c r="AO329" i="20"/>
  <c r="AN329" i="20"/>
  <c r="AM329" i="20"/>
  <c r="AL329" i="20"/>
  <c r="AK329" i="20"/>
  <c r="AJ329" i="20"/>
  <c r="AI329" i="20"/>
  <c r="AH329" i="20"/>
  <c r="AG329" i="20"/>
  <c r="AF329" i="20"/>
  <c r="AE329" i="20"/>
  <c r="AD329" i="20"/>
  <c r="AC329" i="20"/>
  <c r="AB329" i="20"/>
  <c r="AA329" i="20"/>
  <c r="Z329" i="20"/>
  <c r="Y329" i="20"/>
  <c r="X329" i="20"/>
  <c r="W329" i="20"/>
  <c r="V329" i="20"/>
  <c r="U329" i="20"/>
  <c r="T329" i="20"/>
  <c r="S329" i="20"/>
  <c r="R329" i="20"/>
  <c r="Q329" i="20"/>
  <c r="P329" i="20"/>
  <c r="O329" i="20"/>
  <c r="N329" i="20"/>
  <c r="M329" i="20"/>
  <c r="L329" i="20"/>
  <c r="AR328" i="20"/>
  <c r="AQ328" i="20"/>
  <c r="AP328" i="20"/>
  <c r="AO328" i="20"/>
  <c r="AN328" i="20"/>
  <c r="AM328" i="20"/>
  <c r="AL328" i="20"/>
  <c r="AK328" i="20"/>
  <c r="AJ328" i="20"/>
  <c r="AI328" i="20"/>
  <c r="AH328" i="20"/>
  <c r="AG328" i="20"/>
  <c r="AF328" i="20"/>
  <c r="AE328" i="20"/>
  <c r="AD328" i="20"/>
  <c r="AC328" i="20"/>
  <c r="AB328" i="20"/>
  <c r="AA328" i="20"/>
  <c r="Z328" i="20"/>
  <c r="Y328" i="20"/>
  <c r="X328" i="20"/>
  <c r="W328" i="20"/>
  <c r="V328" i="20"/>
  <c r="U328" i="20"/>
  <c r="T328" i="20"/>
  <c r="S328" i="20"/>
  <c r="R328" i="20"/>
  <c r="Q328" i="20"/>
  <c r="P328" i="20"/>
  <c r="O328" i="20"/>
  <c r="N328" i="20"/>
  <c r="M328" i="20"/>
  <c r="L328" i="20"/>
  <c r="AR327" i="20"/>
  <c r="AQ327" i="20"/>
  <c r="AP327" i="20"/>
  <c r="AO327" i="20"/>
  <c r="AN327" i="20"/>
  <c r="AM327" i="20"/>
  <c r="AL327" i="20"/>
  <c r="AK327" i="20"/>
  <c r="AJ327" i="20"/>
  <c r="AI327" i="20"/>
  <c r="AH327" i="20"/>
  <c r="AG327" i="20"/>
  <c r="AF327" i="20"/>
  <c r="AE327" i="20"/>
  <c r="AD327" i="20"/>
  <c r="AC327" i="20"/>
  <c r="AB327" i="20"/>
  <c r="AA327" i="20"/>
  <c r="Z327" i="20"/>
  <c r="Y327" i="20"/>
  <c r="X327" i="20"/>
  <c r="W327" i="20"/>
  <c r="V327" i="20"/>
  <c r="U327" i="20"/>
  <c r="T327" i="20"/>
  <c r="S327" i="20"/>
  <c r="R327" i="20"/>
  <c r="Q327" i="20"/>
  <c r="P327" i="20"/>
  <c r="O327" i="20"/>
  <c r="N327" i="20"/>
  <c r="M327" i="20"/>
  <c r="L327" i="20"/>
  <c r="AR326" i="20"/>
  <c r="AQ326" i="20"/>
  <c r="AP326" i="20"/>
  <c r="AO326" i="20"/>
  <c r="AN326" i="20"/>
  <c r="AM326" i="20"/>
  <c r="AL326" i="20"/>
  <c r="AK326" i="20"/>
  <c r="AJ326" i="20"/>
  <c r="AI326" i="20"/>
  <c r="AH326" i="20"/>
  <c r="AG326" i="20"/>
  <c r="AF326" i="20"/>
  <c r="AE326" i="20"/>
  <c r="AD326" i="20"/>
  <c r="AC326" i="20"/>
  <c r="AB326" i="20"/>
  <c r="AA326" i="20"/>
  <c r="Z326" i="20"/>
  <c r="Y326" i="20"/>
  <c r="X326" i="20"/>
  <c r="W326" i="20"/>
  <c r="V326" i="20"/>
  <c r="U326" i="20"/>
  <c r="T326" i="20"/>
  <c r="S326" i="20"/>
  <c r="R326" i="20"/>
  <c r="Q326" i="20"/>
  <c r="P326" i="20"/>
  <c r="O326" i="20"/>
  <c r="N326" i="20"/>
  <c r="M326" i="20"/>
  <c r="L326" i="20"/>
  <c r="AR325" i="20"/>
  <c r="AQ325" i="20"/>
  <c r="AP325" i="20"/>
  <c r="AO325" i="20"/>
  <c r="AN325" i="20"/>
  <c r="AM325" i="20"/>
  <c r="AL325" i="20"/>
  <c r="AK325" i="20"/>
  <c r="AJ325" i="20"/>
  <c r="AI325" i="20"/>
  <c r="AH325" i="20"/>
  <c r="AG325" i="20"/>
  <c r="AF325" i="20"/>
  <c r="AE325" i="20"/>
  <c r="AD325" i="20"/>
  <c r="AC325" i="20"/>
  <c r="AB325" i="20"/>
  <c r="AA325" i="20"/>
  <c r="Z325" i="20"/>
  <c r="Y325" i="20"/>
  <c r="X325" i="20"/>
  <c r="W325" i="20"/>
  <c r="V325" i="20"/>
  <c r="U325" i="20"/>
  <c r="T325" i="20"/>
  <c r="S325" i="20"/>
  <c r="R325" i="20"/>
  <c r="Q325" i="20"/>
  <c r="P325" i="20"/>
  <c r="O325" i="20"/>
  <c r="N325" i="20"/>
  <c r="M325" i="20"/>
  <c r="L325" i="20"/>
  <c r="AR324" i="20"/>
  <c r="AQ324" i="20"/>
  <c r="AP324" i="20"/>
  <c r="AO324" i="20"/>
  <c r="AN324" i="20"/>
  <c r="AM324" i="20"/>
  <c r="AL324" i="20"/>
  <c r="AK324" i="20"/>
  <c r="AJ324" i="20"/>
  <c r="AI324" i="20"/>
  <c r="AH324" i="20"/>
  <c r="AG324" i="20"/>
  <c r="AF324" i="20"/>
  <c r="AE324" i="20"/>
  <c r="AD324" i="20"/>
  <c r="AC324" i="20"/>
  <c r="AB324" i="20"/>
  <c r="AA324" i="20"/>
  <c r="Z324" i="20"/>
  <c r="Y324" i="20"/>
  <c r="X324" i="20"/>
  <c r="W324" i="20"/>
  <c r="V324" i="20"/>
  <c r="U324" i="20"/>
  <c r="T324" i="20"/>
  <c r="S324" i="20"/>
  <c r="R324" i="20"/>
  <c r="Q324" i="20"/>
  <c r="P324" i="20"/>
  <c r="O324" i="20"/>
  <c r="N324" i="20"/>
  <c r="M324" i="20"/>
  <c r="L324" i="20"/>
  <c r="AR323" i="20"/>
  <c r="AQ323" i="20"/>
  <c r="AP323" i="20"/>
  <c r="AO323" i="20"/>
  <c r="AN323" i="20"/>
  <c r="AM323" i="20"/>
  <c r="AL323" i="20"/>
  <c r="AK323" i="20"/>
  <c r="AJ323" i="20"/>
  <c r="AI323" i="20"/>
  <c r="AH323" i="20"/>
  <c r="AG323" i="20"/>
  <c r="AF323" i="20"/>
  <c r="AE323" i="20"/>
  <c r="AD323" i="20"/>
  <c r="AC323" i="20"/>
  <c r="AB323" i="20"/>
  <c r="AA323" i="20"/>
  <c r="Z323" i="20"/>
  <c r="Y323" i="20"/>
  <c r="X323" i="20"/>
  <c r="W323" i="20"/>
  <c r="V323" i="20"/>
  <c r="U323" i="20"/>
  <c r="T323" i="20"/>
  <c r="S323" i="20"/>
  <c r="R323" i="20"/>
  <c r="Q323" i="20"/>
  <c r="P323" i="20"/>
  <c r="O323" i="20"/>
  <c r="N323" i="20"/>
  <c r="M323" i="20"/>
  <c r="L323" i="20"/>
  <c r="AR322" i="20"/>
  <c r="AQ322" i="20"/>
  <c r="AP322" i="20"/>
  <c r="AO322" i="20"/>
  <c r="AN322" i="20"/>
  <c r="AM322" i="20"/>
  <c r="AL322" i="20"/>
  <c r="AK322" i="20"/>
  <c r="AJ322" i="20"/>
  <c r="AI322" i="20"/>
  <c r="AH322" i="20"/>
  <c r="AG322" i="20"/>
  <c r="AF322" i="20"/>
  <c r="AE322" i="20"/>
  <c r="AD322" i="20"/>
  <c r="AC322" i="20"/>
  <c r="AB322" i="20"/>
  <c r="AA322" i="20"/>
  <c r="Z322" i="20"/>
  <c r="Y322" i="20"/>
  <c r="X322" i="20"/>
  <c r="W322" i="20"/>
  <c r="V322" i="20"/>
  <c r="U322" i="20"/>
  <c r="T322" i="20"/>
  <c r="S322" i="20"/>
  <c r="R322" i="20"/>
  <c r="Q322" i="20"/>
  <c r="P322" i="20"/>
  <c r="O322" i="20"/>
  <c r="N322" i="20"/>
  <c r="M322" i="20"/>
  <c r="L322" i="20"/>
  <c r="AR321" i="20"/>
  <c r="AQ321" i="20"/>
  <c r="AP321" i="20"/>
  <c r="AO321" i="20"/>
  <c r="AN321" i="20"/>
  <c r="AM321" i="20"/>
  <c r="AL321" i="20"/>
  <c r="AK321" i="20"/>
  <c r="AJ321" i="20"/>
  <c r="AI321" i="20"/>
  <c r="AH321" i="20"/>
  <c r="AG321" i="20"/>
  <c r="AF321" i="20"/>
  <c r="AE321" i="20"/>
  <c r="AD321" i="20"/>
  <c r="AC321" i="20"/>
  <c r="AB321" i="20"/>
  <c r="AA321" i="20"/>
  <c r="Z321" i="20"/>
  <c r="Y321" i="20"/>
  <c r="X321" i="20"/>
  <c r="W321" i="20"/>
  <c r="V321" i="20"/>
  <c r="U321" i="20"/>
  <c r="T321" i="20"/>
  <c r="S321" i="20"/>
  <c r="R321" i="20"/>
  <c r="Q321" i="20"/>
  <c r="P321" i="20"/>
  <c r="O321" i="20"/>
  <c r="N321" i="20"/>
  <c r="M321" i="20"/>
  <c r="L321" i="20"/>
  <c r="AR320" i="20"/>
  <c r="AQ320" i="20"/>
  <c r="AP320" i="20"/>
  <c r="AO320" i="20"/>
  <c r="AN320" i="20"/>
  <c r="AM320" i="20"/>
  <c r="AL320" i="20"/>
  <c r="AK320" i="20"/>
  <c r="AJ320" i="20"/>
  <c r="AI320" i="20"/>
  <c r="AH320" i="20"/>
  <c r="AG320" i="20"/>
  <c r="AF320" i="20"/>
  <c r="AE320" i="20"/>
  <c r="AD320" i="20"/>
  <c r="AC320" i="20"/>
  <c r="AB320" i="20"/>
  <c r="AA320" i="20"/>
  <c r="Z320" i="20"/>
  <c r="Y320" i="20"/>
  <c r="X320" i="20"/>
  <c r="W320" i="20"/>
  <c r="V320" i="20"/>
  <c r="U320" i="20"/>
  <c r="T320" i="20"/>
  <c r="S320" i="20"/>
  <c r="R320" i="20"/>
  <c r="Q320" i="20"/>
  <c r="P320" i="20"/>
  <c r="O320" i="20"/>
  <c r="N320" i="20"/>
  <c r="M320" i="20"/>
  <c r="L320" i="20"/>
  <c r="AR319" i="20"/>
  <c r="AQ319" i="20"/>
  <c r="AP319" i="20"/>
  <c r="AO319" i="20"/>
  <c r="AN319" i="20"/>
  <c r="AM319" i="20"/>
  <c r="AL319" i="20"/>
  <c r="AK319" i="20"/>
  <c r="AJ319" i="20"/>
  <c r="AI319" i="20"/>
  <c r="AH319" i="20"/>
  <c r="AG319" i="20"/>
  <c r="AF319" i="20"/>
  <c r="AE319" i="20"/>
  <c r="AD319" i="20"/>
  <c r="AC319" i="20"/>
  <c r="AB319" i="20"/>
  <c r="AA319" i="20"/>
  <c r="Z319" i="20"/>
  <c r="Y319" i="20"/>
  <c r="X319" i="20"/>
  <c r="W319" i="20"/>
  <c r="V319" i="20"/>
  <c r="U319" i="20"/>
  <c r="T319" i="20"/>
  <c r="S319" i="20"/>
  <c r="R319" i="20"/>
  <c r="Q319" i="20"/>
  <c r="P319" i="20"/>
  <c r="O319" i="20"/>
  <c r="N319" i="20"/>
  <c r="M319" i="20"/>
  <c r="L319" i="20"/>
  <c r="AR318" i="20"/>
  <c r="AQ318" i="20"/>
  <c r="AP318" i="20"/>
  <c r="AO318" i="20"/>
  <c r="AN318" i="20"/>
  <c r="AM318" i="20"/>
  <c r="AL318" i="20"/>
  <c r="AK318" i="20"/>
  <c r="AJ318" i="20"/>
  <c r="AI318" i="20"/>
  <c r="AH318" i="20"/>
  <c r="AG318" i="20"/>
  <c r="AF318" i="20"/>
  <c r="AE318" i="20"/>
  <c r="AD318" i="20"/>
  <c r="AC318" i="20"/>
  <c r="AB318" i="20"/>
  <c r="AA318" i="20"/>
  <c r="Z318" i="20"/>
  <c r="Y318" i="20"/>
  <c r="X318" i="20"/>
  <c r="W318" i="20"/>
  <c r="V318" i="20"/>
  <c r="U318" i="20"/>
  <c r="T318" i="20"/>
  <c r="S318" i="20"/>
  <c r="R318" i="20"/>
  <c r="Q318" i="20"/>
  <c r="P318" i="20"/>
  <c r="O318" i="20"/>
  <c r="N318" i="20"/>
  <c r="M318" i="20"/>
  <c r="L318" i="20"/>
  <c r="AR317" i="20"/>
  <c r="AQ317" i="20"/>
  <c r="AP317" i="20"/>
  <c r="AO317" i="20"/>
  <c r="AN317" i="20"/>
  <c r="AM317" i="20"/>
  <c r="AL317" i="20"/>
  <c r="AK317" i="20"/>
  <c r="AJ317" i="20"/>
  <c r="AI317" i="20"/>
  <c r="AH317" i="20"/>
  <c r="AG317" i="20"/>
  <c r="AF317" i="20"/>
  <c r="AE317" i="20"/>
  <c r="AD317" i="20"/>
  <c r="AC317" i="20"/>
  <c r="AB317" i="20"/>
  <c r="AA317" i="20"/>
  <c r="Z317" i="20"/>
  <c r="Y317" i="20"/>
  <c r="X317" i="20"/>
  <c r="W317" i="20"/>
  <c r="V317" i="20"/>
  <c r="U317" i="20"/>
  <c r="T317" i="20"/>
  <c r="S317" i="20"/>
  <c r="R317" i="20"/>
  <c r="Q317" i="20"/>
  <c r="P317" i="20"/>
  <c r="O317" i="20"/>
  <c r="N317" i="20"/>
  <c r="M317" i="20"/>
  <c r="L317" i="20"/>
  <c r="AR316" i="20"/>
  <c r="AQ316" i="20"/>
  <c r="AP316" i="20"/>
  <c r="AO316" i="20"/>
  <c r="AN316" i="20"/>
  <c r="AM316" i="20"/>
  <c r="AL316" i="20"/>
  <c r="AK316" i="20"/>
  <c r="AJ316" i="20"/>
  <c r="AI316" i="20"/>
  <c r="AH316" i="20"/>
  <c r="AG316" i="20"/>
  <c r="AF316" i="20"/>
  <c r="AE316" i="20"/>
  <c r="AD316" i="20"/>
  <c r="AC316" i="20"/>
  <c r="AB316" i="20"/>
  <c r="AA316" i="20"/>
  <c r="Z316" i="20"/>
  <c r="Y316" i="20"/>
  <c r="X316" i="20"/>
  <c r="W316" i="20"/>
  <c r="V316" i="20"/>
  <c r="U316" i="20"/>
  <c r="T316" i="20"/>
  <c r="S316" i="20"/>
  <c r="R316" i="20"/>
  <c r="Q316" i="20"/>
  <c r="P316" i="20"/>
  <c r="O316" i="20"/>
  <c r="N316" i="20"/>
  <c r="M316" i="20"/>
  <c r="L316" i="20"/>
  <c r="AR315" i="20"/>
  <c r="AQ315" i="20"/>
  <c r="AP315" i="20"/>
  <c r="AO315" i="20"/>
  <c r="AN315" i="20"/>
  <c r="AM315" i="20"/>
  <c r="AL315" i="20"/>
  <c r="AK315" i="20"/>
  <c r="AJ315" i="20"/>
  <c r="AI315" i="20"/>
  <c r="AH315" i="20"/>
  <c r="AG315" i="20"/>
  <c r="AF315" i="20"/>
  <c r="AE315" i="20"/>
  <c r="AD315" i="20"/>
  <c r="AC315" i="20"/>
  <c r="AB315" i="20"/>
  <c r="AA315" i="20"/>
  <c r="Z315" i="20"/>
  <c r="Y315" i="20"/>
  <c r="X315" i="20"/>
  <c r="W315" i="20"/>
  <c r="V315" i="20"/>
  <c r="U315" i="20"/>
  <c r="T315" i="20"/>
  <c r="S315" i="20"/>
  <c r="R315" i="20"/>
  <c r="Q315" i="20"/>
  <c r="P315" i="20"/>
  <c r="O315" i="20"/>
  <c r="N315" i="20"/>
  <c r="M315" i="20"/>
  <c r="L315" i="20"/>
  <c r="AR314" i="20"/>
  <c r="AQ314" i="20"/>
  <c r="AP314" i="20"/>
  <c r="AO314" i="20"/>
  <c r="AN314" i="20"/>
  <c r="AM314" i="20"/>
  <c r="AL314" i="20"/>
  <c r="AK314" i="20"/>
  <c r="AJ314" i="20"/>
  <c r="AI314" i="20"/>
  <c r="AH314" i="20"/>
  <c r="AG314" i="20"/>
  <c r="AF314" i="20"/>
  <c r="AE314" i="20"/>
  <c r="AD314" i="20"/>
  <c r="AC314" i="20"/>
  <c r="AB314" i="20"/>
  <c r="AA314" i="20"/>
  <c r="Z314" i="20"/>
  <c r="Y314" i="20"/>
  <c r="X314" i="20"/>
  <c r="W314" i="20"/>
  <c r="V314" i="20"/>
  <c r="U314" i="20"/>
  <c r="T314" i="20"/>
  <c r="S314" i="20"/>
  <c r="R314" i="20"/>
  <c r="Q314" i="20"/>
  <c r="P314" i="20"/>
  <c r="O314" i="20"/>
  <c r="N314" i="20"/>
  <c r="M314" i="20"/>
  <c r="L314" i="20"/>
  <c r="AR313" i="20"/>
  <c r="AQ313" i="20"/>
  <c r="AP313" i="20"/>
  <c r="AO313" i="20"/>
  <c r="AN313" i="20"/>
  <c r="AM313" i="20"/>
  <c r="AL313" i="20"/>
  <c r="AK313" i="20"/>
  <c r="AJ313" i="20"/>
  <c r="AI313" i="20"/>
  <c r="AH313" i="20"/>
  <c r="AG313" i="20"/>
  <c r="AF313" i="20"/>
  <c r="AE313" i="20"/>
  <c r="AD313" i="20"/>
  <c r="AC313" i="20"/>
  <c r="AB313" i="20"/>
  <c r="AA313" i="20"/>
  <c r="Z313" i="20"/>
  <c r="Y313" i="20"/>
  <c r="X313" i="20"/>
  <c r="W313" i="20"/>
  <c r="V313" i="20"/>
  <c r="U313" i="20"/>
  <c r="T313" i="20"/>
  <c r="S313" i="20"/>
  <c r="R313" i="20"/>
  <c r="Q313" i="20"/>
  <c r="P313" i="20"/>
  <c r="O313" i="20"/>
  <c r="N313" i="20"/>
  <c r="M313" i="20"/>
  <c r="L313" i="20"/>
  <c r="AR312" i="20"/>
  <c r="AQ312" i="20"/>
  <c r="AP312" i="20"/>
  <c r="AO312" i="20"/>
  <c r="AN312" i="20"/>
  <c r="AM312" i="20"/>
  <c r="AL312" i="20"/>
  <c r="AK312" i="20"/>
  <c r="AJ312" i="20"/>
  <c r="AI312" i="20"/>
  <c r="AH312" i="20"/>
  <c r="AG312" i="20"/>
  <c r="AF312" i="20"/>
  <c r="AE312" i="20"/>
  <c r="AD312" i="20"/>
  <c r="AC312" i="20"/>
  <c r="AB312" i="20"/>
  <c r="AA312" i="20"/>
  <c r="Z312" i="20"/>
  <c r="Y312" i="20"/>
  <c r="X312" i="20"/>
  <c r="W312" i="20"/>
  <c r="V312" i="20"/>
  <c r="U312" i="20"/>
  <c r="T312" i="20"/>
  <c r="S312" i="20"/>
  <c r="R312" i="20"/>
  <c r="Q312" i="20"/>
  <c r="P312" i="20"/>
  <c r="O312" i="20"/>
  <c r="N312" i="20"/>
  <c r="M312" i="20"/>
  <c r="L312" i="20"/>
  <c r="AR311" i="20"/>
  <c r="AQ311" i="20"/>
  <c r="AP311" i="20"/>
  <c r="AO311" i="20"/>
  <c r="AN311" i="20"/>
  <c r="AM311" i="20"/>
  <c r="AL311" i="20"/>
  <c r="AK311" i="20"/>
  <c r="AJ311" i="20"/>
  <c r="AI311" i="20"/>
  <c r="AH311" i="20"/>
  <c r="AG311" i="20"/>
  <c r="AF311" i="20"/>
  <c r="AE311" i="20"/>
  <c r="AD311" i="20"/>
  <c r="AC311" i="20"/>
  <c r="AB311" i="20"/>
  <c r="AA311" i="20"/>
  <c r="Z311" i="20"/>
  <c r="Y311" i="20"/>
  <c r="X311" i="20"/>
  <c r="W311" i="20"/>
  <c r="V311" i="20"/>
  <c r="U311" i="20"/>
  <c r="T311" i="20"/>
  <c r="S311" i="20"/>
  <c r="R311" i="20"/>
  <c r="Q311" i="20"/>
  <c r="P311" i="20"/>
  <c r="O311" i="20"/>
  <c r="N311" i="20"/>
  <c r="M311" i="20"/>
  <c r="L311" i="20"/>
  <c r="AR310" i="20"/>
  <c r="AQ310" i="20"/>
  <c r="AP310" i="20"/>
  <c r="AO310" i="20"/>
  <c r="AN310" i="20"/>
  <c r="AM310" i="20"/>
  <c r="AL310" i="20"/>
  <c r="AK310" i="20"/>
  <c r="AJ310" i="20"/>
  <c r="AI310" i="20"/>
  <c r="AH310" i="20"/>
  <c r="AG310" i="20"/>
  <c r="AF310" i="20"/>
  <c r="AE310" i="20"/>
  <c r="AD310" i="20"/>
  <c r="AC310" i="20"/>
  <c r="AB310" i="20"/>
  <c r="AA310" i="20"/>
  <c r="Z310" i="20"/>
  <c r="Y310" i="20"/>
  <c r="X310" i="20"/>
  <c r="W310" i="20"/>
  <c r="V310" i="20"/>
  <c r="U310" i="20"/>
  <c r="T310" i="20"/>
  <c r="S310" i="20"/>
  <c r="R310" i="20"/>
  <c r="Q310" i="20"/>
  <c r="P310" i="20"/>
  <c r="O310" i="20"/>
  <c r="N310" i="20"/>
  <c r="M310" i="20"/>
  <c r="L310" i="20"/>
  <c r="AR309" i="20"/>
  <c r="AQ309" i="20"/>
  <c r="AP309" i="20"/>
  <c r="AO309" i="20"/>
  <c r="AN309" i="20"/>
  <c r="AM309" i="20"/>
  <c r="AL309" i="20"/>
  <c r="AK309" i="20"/>
  <c r="AJ309" i="20"/>
  <c r="AI309" i="20"/>
  <c r="AH309" i="20"/>
  <c r="AG309" i="20"/>
  <c r="AF309" i="20"/>
  <c r="AE309" i="20"/>
  <c r="AD309" i="20"/>
  <c r="AC309" i="20"/>
  <c r="AB309" i="20"/>
  <c r="AA309" i="20"/>
  <c r="Z309" i="20"/>
  <c r="Y309" i="20"/>
  <c r="X309" i="20"/>
  <c r="W309" i="20"/>
  <c r="V309" i="20"/>
  <c r="U309" i="20"/>
  <c r="T309" i="20"/>
  <c r="S309" i="20"/>
  <c r="R309" i="20"/>
  <c r="Q309" i="20"/>
  <c r="P309" i="20"/>
  <c r="O309" i="20"/>
  <c r="N309" i="20"/>
  <c r="M309" i="20"/>
  <c r="L309" i="20"/>
  <c r="AR308" i="20"/>
  <c r="AQ308" i="20"/>
  <c r="AP308" i="20"/>
  <c r="AO308" i="20"/>
  <c r="AN308" i="20"/>
  <c r="AM308" i="20"/>
  <c r="AL308" i="20"/>
  <c r="AK308" i="20"/>
  <c r="AJ308" i="20"/>
  <c r="AI308" i="20"/>
  <c r="AH308" i="20"/>
  <c r="AG308" i="20"/>
  <c r="AF308" i="20"/>
  <c r="AE308" i="20"/>
  <c r="AD308" i="20"/>
  <c r="AC308" i="20"/>
  <c r="AB308" i="20"/>
  <c r="AA308" i="20"/>
  <c r="Z308" i="20"/>
  <c r="Y308" i="20"/>
  <c r="X308" i="20"/>
  <c r="W308" i="20"/>
  <c r="V308" i="20"/>
  <c r="U308" i="20"/>
  <c r="T308" i="20"/>
  <c r="S308" i="20"/>
  <c r="R308" i="20"/>
  <c r="Q308" i="20"/>
  <c r="P308" i="20"/>
  <c r="O308" i="20"/>
  <c r="N308" i="20"/>
  <c r="M308" i="20"/>
  <c r="L308" i="20"/>
  <c r="AR307" i="20"/>
  <c r="AQ307" i="20"/>
  <c r="AP307" i="20"/>
  <c r="AO307" i="20"/>
  <c r="AN307" i="20"/>
  <c r="AM307" i="20"/>
  <c r="AL307" i="20"/>
  <c r="AK307" i="20"/>
  <c r="AJ307" i="20"/>
  <c r="AI307" i="20"/>
  <c r="AH307" i="20"/>
  <c r="AG307" i="20"/>
  <c r="AF307" i="20"/>
  <c r="AE307" i="20"/>
  <c r="AD307" i="20"/>
  <c r="AC307" i="20"/>
  <c r="AB307" i="20"/>
  <c r="AA307" i="20"/>
  <c r="Z307" i="20"/>
  <c r="Y307" i="20"/>
  <c r="X307" i="20"/>
  <c r="W307" i="20"/>
  <c r="V307" i="20"/>
  <c r="U307" i="20"/>
  <c r="T307" i="20"/>
  <c r="S307" i="20"/>
  <c r="R307" i="20"/>
  <c r="Q307" i="20"/>
  <c r="P307" i="20"/>
  <c r="O307" i="20"/>
  <c r="N307" i="20"/>
  <c r="M307" i="20"/>
  <c r="L307" i="20"/>
  <c r="AR306" i="20"/>
  <c r="AQ306" i="20"/>
  <c r="AP306" i="20"/>
  <c r="AO306" i="20"/>
  <c r="AN306" i="20"/>
  <c r="AM306" i="20"/>
  <c r="AL306" i="20"/>
  <c r="AK306" i="20"/>
  <c r="AJ306" i="20"/>
  <c r="AI306" i="20"/>
  <c r="AH306" i="20"/>
  <c r="AG306" i="20"/>
  <c r="AF306" i="20"/>
  <c r="AE306" i="20"/>
  <c r="AD306" i="20"/>
  <c r="AC306" i="20"/>
  <c r="AB306" i="20"/>
  <c r="AA306" i="20"/>
  <c r="Z306" i="20"/>
  <c r="Y306" i="20"/>
  <c r="X306" i="20"/>
  <c r="W306" i="20"/>
  <c r="V306" i="20"/>
  <c r="U306" i="20"/>
  <c r="T306" i="20"/>
  <c r="S306" i="20"/>
  <c r="R306" i="20"/>
  <c r="Q306" i="20"/>
  <c r="P306" i="20"/>
  <c r="O306" i="20"/>
  <c r="N306" i="20"/>
  <c r="M306" i="20"/>
  <c r="L306" i="20"/>
  <c r="AR305" i="20"/>
  <c r="AQ305" i="20"/>
  <c r="AP305" i="20"/>
  <c r="AO305" i="20"/>
  <c r="AN305" i="20"/>
  <c r="AM305" i="20"/>
  <c r="AL305" i="20"/>
  <c r="AK305" i="20"/>
  <c r="AJ305" i="20"/>
  <c r="AI305" i="20"/>
  <c r="AH305" i="20"/>
  <c r="AG305" i="20"/>
  <c r="AF305" i="20"/>
  <c r="AE305" i="20"/>
  <c r="AD305" i="20"/>
  <c r="AC305" i="20"/>
  <c r="AB305" i="20"/>
  <c r="AA305" i="20"/>
  <c r="Z305" i="20"/>
  <c r="Y305" i="20"/>
  <c r="X305" i="20"/>
  <c r="W305" i="20"/>
  <c r="V305" i="20"/>
  <c r="U305" i="20"/>
  <c r="T305" i="20"/>
  <c r="S305" i="20"/>
  <c r="R305" i="20"/>
  <c r="Q305" i="20"/>
  <c r="P305" i="20"/>
  <c r="O305" i="20"/>
  <c r="N305" i="20"/>
  <c r="M305" i="20"/>
  <c r="L305" i="20"/>
  <c r="AR304" i="20"/>
  <c r="AQ304" i="20"/>
  <c r="AP304" i="20"/>
  <c r="AO304" i="20"/>
  <c r="AN304" i="20"/>
  <c r="AM304" i="20"/>
  <c r="AL304" i="20"/>
  <c r="AK304" i="20"/>
  <c r="AJ304" i="20"/>
  <c r="AI304" i="20"/>
  <c r="AH304" i="20"/>
  <c r="AG304" i="20"/>
  <c r="AF304" i="20"/>
  <c r="AE304" i="20"/>
  <c r="AD304" i="20"/>
  <c r="AC304" i="20"/>
  <c r="AB304" i="20"/>
  <c r="AA304" i="20"/>
  <c r="Z304" i="20"/>
  <c r="Y304" i="20"/>
  <c r="X304" i="20"/>
  <c r="W304" i="20"/>
  <c r="V304" i="20"/>
  <c r="U304" i="20"/>
  <c r="T304" i="20"/>
  <c r="S304" i="20"/>
  <c r="R304" i="20"/>
  <c r="Q304" i="20"/>
  <c r="P304" i="20"/>
  <c r="O304" i="20"/>
  <c r="N304" i="20"/>
  <c r="M304" i="20"/>
  <c r="L304" i="20"/>
  <c r="AR303" i="20"/>
  <c r="AQ303" i="20"/>
  <c r="AP303" i="20"/>
  <c r="AO303" i="20"/>
  <c r="AN303" i="20"/>
  <c r="AM303" i="20"/>
  <c r="AL303" i="20"/>
  <c r="AK303" i="20"/>
  <c r="AJ303" i="20"/>
  <c r="AI303" i="20"/>
  <c r="AH303" i="20"/>
  <c r="AG303" i="20"/>
  <c r="AF303" i="20"/>
  <c r="AE303" i="20"/>
  <c r="AD303" i="20"/>
  <c r="AC303" i="20"/>
  <c r="AB303" i="20"/>
  <c r="AA303" i="20"/>
  <c r="Z303" i="20"/>
  <c r="Y303" i="20"/>
  <c r="X303" i="20"/>
  <c r="W303" i="20"/>
  <c r="V303" i="20"/>
  <c r="U303" i="20"/>
  <c r="T303" i="20"/>
  <c r="S303" i="20"/>
  <c r="R303" i="20"/>
  <c r="Q303" i="20"/>
  <c r="P303" i="20"/>
  <c r="O303" i="20"/>
  <c r="N303" i="20"/>
  <c r="M303" i="20"/>
  <c r="L303" i="20"/>
  <c r="AR302" i="20"/>
  <c r="AQ302" i="20"/>
  <c r="AP302" i="20"/>
  <c r="AO302" i="20"/>
  <c r="AN302" i="20"/>
  <c r="AM302" i="20"/>
  <c r="AL302" i="20"/>
  <c r="AK302" i="20"/>
  <c r="AJ302" i="20"/>
  <c r="AI302" i="20"/>
  <c r="AH302" i="20"/>
  <c r="AG302" i="20"/>
  <c r="AF302" i="20"/>
  <c r="AE302" i="20"/>
  <c r="AD302" i="20"/>
  <c r="AC302" i="20"/>
  <c r="AB302" i="20"/>
  <c r="AA302" i="20"/>
  <c r="Z302" i="20"/>
  <c r="Y302" i="20"/>
  <c r="X302" i="20"/>
  <c r="W302" i="20"/>
  <c r="V302" i="20"/>
  <c r="U302" i="20"/>
  <c r="T302" i="20"/>
  <c r="S302" i="20"/>
  <c r="R302" i="20"/>
  <c r="Q302" i="20"/>
  <c r="P302" i="20"/>
  <c r="O302" i="20"/>
  <c r="N302" i="20"/>
  <c r="M302" i="20"/>
  <c r="L302" i="20"/>
  <c r="AR301" i="20"/>
  <c r="AQ301" i="20"/>
  <c r="AP301" i="20"/>
  <c r="AO301" i="20"/>
  <c r="AN301" i="20"/>
  <c r="AM301" i="20"/>
  <c r="AL301" i="20"/>
  <c r="AK301" i="20"/>
  <c r="AJ301" i="20"/>
  <c r="AI301" i="20"/>
  <c r="AH301" i="20"/>
  <c r="AG301" i="20"/>
  <c r="AF301" i="20"/>
  <c r="AE301" i="20"/>
  <c r="AD301" i="20"/>
  <c r="AC301" i="20"/>
  <c r="AB301" i="20"/>
  <c r="AA301" i="20"/>
  <c r="Z301" i="20"/>
  <c r="Y301" i="20"/>
  <c r="X301" i="20"/>
  <c r="W301" i="20"/>
  <c r="V301" i="20"/>
  <c r="U301" i="20"/>
  <c r="T301" i="20"/>
  <c r="S301" i="20"/>
  <c r="R301" i="20"/>
  <c r="Q301" i="20"/>
  <c r="P301" i="20"/>
  <c r="O301" i="20"/>
  <c r="N301" i="20"/>
  <c r="M301" i="20"/>
  <c r="L301" i="20"/>
  <c r="AR300" i="20"/>
  <c r="AQ300" i="20"/>
  <c r="AP300" i="20"/>
  <c r="AO300" i="20"/>
  <c r="AN300" i="20"/>
  <c r="AM300" i="20"/>
  <c r="AL300" i="20"/>
  <c r="AK300" i="20"/>
  <c r="AJ300" i="20"/>
  <c r="AI300" i="20"/>
  <c r="AH300" i="20"/>
  <c r="AG300" i="20"/>
  <c r="AF300" i="20"/>
  <c r="AE300" i="20"/>
  <c r="AD300" i="20"/>
  <c r="AC300" i="20"/>
  <c r="AB300" i="20"/>
  <c r="AA300" i="20"/>
  <c r="Z300" i="20"/>
  <c r="Y300" i="20"/>
  <c r="X300" i="20"/>
  <c r="W300" i="20"/>
  <c r="V300" i="20"/>
  <c r="U300" i="20"/>
  <c r="T300" i="20"/>
  <c r="S300" i="20"/>
  <c r="R300" i="20"/>
  <c r="Q300" i="20"/>
  <c r="P300" i="20"/>
  <c r="O300" i="20"/>
  <c r="N300" i="20"/>
  <c r="M300" i="20"/>
  <c r="L300" i="20"/>
  <c r="AR299" i="20"/>
  <c r="AQ299" i="20"/>
  <c r="AP299" i="20"/>
  <c r="AO299" i="20"/>
  <c r="AN299" i="20"/>
  <c r="AM299" i="20"/>
  <c r="AL299" i="20"/>
  <c r="AK299" i="20"/>
  <c r="AJ299" i="20"/>
  <c r="AI299" i="20"/>
  <c r="AH299" i="20"/>
  <c r="AG299" i="20"/>
  <c r="AF299" i="20"/>
  <c r="AE299" i="20"/>
  <c r="AD299" i="20"/>
  <c r="AC299" i="20"/>
  <c r="AB299" i="20"/>
  <c r="AA299" i="20"/>
  <c r="Z299" i="20"/>
  <c r="Y299" i="20"/>
  <c r="X299" i="20"/>
  <c r="W299" i="20"/>
  <c r="V299" i="20"/>
  <c r="U299" i="20"/>
  <c r="T299" i="20"/>
  <c r="S299" i="20"/>
  <c r="R299" i="20"/>
  <c r="Q299" i="20"/>
  <c r="P299" i="20"/>
  <c r="O299" i="20"/>
  <c r="N299" i="20"/>
  <c r="M299" i="20"/>
  <c r="L299" i="20"/>
  <c r="AR298" i="20"/>
  <c r="AQ298" i="20"/>
  <c r="AP298" i="20"/>
  <c r="AO298" i="20"/>
  <c r="AN298" i="20"/>
  <c r="AM298" i="20"/>
  <c r="AL298" i="20"/>
  <c r="AK298" i="20"/>
  <c r="AJ298" i="20"/>
  <c r="AI298" i="20"/>
  <c r="AH298" i="20"/>
  <c r="AG298" i="20"/>
  <c r="AF298" i="20"/>
  <c r="AE298" i="20"/>
  <c r="AD298" i="20"/>
  <c r="AC298" i="20"/>
  <c r="AB298" i="20"/>
  <c r="AA298" i="20"/>
  <c r="Z298" i="20"/>
  <c r="Y298" i="20"/>
  <c r="X298" i="20"/>
  <c r="W298" i="20"/>
  <c r="V298" i="20"/>
  <c r="U298" i="20"/>
  <c r="T298" i="20"/>
  <c r="S298" i="20"/>
  <c r="R298" i="20"/>
  <c r="Q298" i="20"/>
  <c r="P298" i="20"/>
  <c r="O298" i="20"/>
  <c r="N298" i="20"/>
  <c r="M298" i="20"/>
  <c r="L298" i="20"/>
  <c r="AR297" i="20"/>
  <c r="AQ297" i="20"/>
  <c r="AP297" i="20"/>
  <c r="AO297" i="20"/>
  <c r="AN297" i="20"/>
  <c r="AM297" i="20"/>
  <c r="AL297" i="20"/>
  <c r="AK297" i="20"/>
  <c r="AJ297" i="20"/>
  <c r="AI297" i="20"/>
  <c r="AH297" i="20"/>
  <c r="AG297" i="20"/>
  <c r="AF297" i="20"/>
  <c r="AE297" i="20"/>
  <c r="AD297" i="20"/>
  <c r="AC297" i="20"/>
  <c r="AB297" i="20"/>
  <c r="AA297" i="20"/>
  <c r="Z297" i="20"/>
  <c r="Y297" i="20"/>
  <c r="X297" i="20"/>
  <c r="W297" i="20"/>
  <c r="V297" i="20"/>
  <c r="U297" i="20"/>
  <c r="T297" i="20"/>
  <c r="S297" i="20"/>
  <c r="R297" i="20"/>
  <c r="Q297" i="20"/>
  <c r="P297" i="20"/>
  <c r="O297" i="20"/>
  <c r="N297" i="20"/>
  <c r="M297" i="20"/>
  <c r="L297" i="20"/>
  <c r="AR296" i="20"/>
  <c r="AQ296" i="20"/>
  <c r="AP296" i="20"/>
  <c r="AO296" i="20"/>
  <c r="AN296" i="20"/>
  <c r="AM296" i="20"/>
  <c r="AL296" i="20"/>
  <c r="AK296" i="20"/>
  <c r="AJ296" i="20"/>
  <c r="AI296" i="20"/>
  <c r="AH296" i="20"/>
  <c r="AG296" i="20"/>
  <c r="AF296" i="20"/>
  <c r="AE296" i="20"/>
  <c r="AD296" i="20"/>
  <c r="AC296" i="20"/>
  <c r="AB296" i="20"/>
  <c r="AA296" i="20"/>
  <c r="Z296" i="20"/>
  <c r="Y296" i="20"/>
  <c r="X296" i="20"/>
  <c r="W296" i="20"/>
  <c r="V296" i="20"/>
  <c r="U296" i="20"/>
  <c r="T296" i="20"/>
  <c r="S296" i="20"/>
  <c r="R296" i="20"/>
  <c r="Q296" i="20"/>
  <c r="P296" i="20"/>
  <c r="O296" i="20"/>
  <c r="N296" i="20"/>
  <c r="M296" i="20"/>
  <c r="L296" i="20"/>
  <c r="AR295" i="20"/>
  <c r="AQ295" i="20"/>
  <c r="AP295" i="20"/>
  <c r="AO295" i="20"/>
  <c r="AN295" i="20"/>
  <c r="AM295" i="20"/>
  <c r="AL295" i="20"/>
  <c r="AK295" i="20"/>
  <c r="AJ295" i="20"/>
  <c r="AI295" i="20"/>
  <c r="AH295" i="20"/>
  <c r="AG295" i="20"/>
  <c r="AF295" i="20"/>
  <c r="AE295" i="20"/>
  <c r="AD295" i="20"/>
  <c r="AC295" i="20"/>
  <c r="AB295" i="20"/>
  <c r="AA295" i="20"/>
  <c r="Z295" i="20"/>
  <c r="Y295" i="20"/>
  <c r="X295" i="20"/>
  <c r="W295" i="20"/>
  <c r="V295" i="20"/>
  <c r="U295" i="20"/>
  <c r="T295" i="20"/>
  <c r="S295" i="20"/>
  <c r="R295" i="20"/>
  <c r="Q295" i="20"/>
  <c r="P295" i="20"/>
  <c r="O295" i="20"/>
  <c r="N295" i="20"/>
  <c r="M295" i="20"/>
  <c r="L295" i="20"/>
  <c r="AR294" i="20"/>
  <c r="AQ294" i="20"/>
  <c r="AP294" i="20"/>
  <c r="AO294" i="20"/>
  <c r="AN294" i="20"/>
  <c r="AM294" i="20"/>
  <c r="AL294" i="20"/>
  <c r="AK294" i="20"/>
  <c r="AJ294" i="20"/>
  <c r="AI294" i="20"/>
  <c r="AH294" i="20"/>
  <c r="AG294" i="20"/>
  <c r="AF294" i="20"/>
  <c r="AE294" i="20"/>
  <c r="AD294" i="20"/>
  <c r="AC294" i="20"/>
  <c r="AB294" i="20"/>
  <c r="AA294" i="20"/>
  <c r="Z294" i="20"/>
  <c r="Y294" i="20"/>
  <c r="X294" i="20"/>
  <c r="W294" i="20"/>
  <c r="V294" i="20"/>
  <c r="U294" i="20"/>
  <c r="T294" i="20"/>
  <c r="S294" i="20"/>
  <c r="R294" i="20"/>
  <c r="Q294" i="20"/>
  <c r="P294" i="20"/>
  <c r="O294" i="20"/>
  <c r="N294" i="20"/>
  <c r="M294" i="20"/>
  <c r="L294" i="20"/>
  <c r="AR293" i="20"/>
  <c r="AQ293" i="20"/>
  <c r="AP293" i="20"/>
  <c r="AO293" i="20"/>
  <c r="AN293" i="20"/>
  <c r="AM293" i="20"/>
  <c r="AL293" i="20"/>
  <c r="AK293" i="20"/>
  <c r="AJ293" i="20"/>
  <c r="AI293" i="20"/>
  <c r="AH293" i="20"/>
  <c r="AG293" i="20"/>
  <c r="AF293" i="20"/>
  <c r="AE293" i="20"/>
  <c r="AD293" i="20"/>
  <c r="AC293" i="20"/>
  <c r="AB293" i="20"/>
  <c r="AA293" i="20"/>
  <c r="Z293" i="20"/>
  <c r="Y293" i="20"/>
  <c r="X293" i="20"/>
  <c r="W293" i="20"/>
  <c r="V293" i="20"/>
  <c r="U293" i="20"/>
  <c r="T293" i="20"/>
  <c r="S293" i="20"/>
  <c r="R293" i="20"/>
  <c r="Q293" i="20"/>
  <c r="P293" i="20"/>
  <c r="O293" i="20"/>
  <c r="N293" i="20"/>
  <c r="M293" i="20"/>
  <c r="L293" i="20"/>
  <c r="AR292" i="20"/>
  <c r="AQ292" i="20"/>
  <c r="AP292" i="20"/>
  <c r="AO292" i="20"/>
  <c r="AN292" i="20"/>
  <c r="AM292" i="20"/>
  <c r="AL292" i="20"/>
  <c r="AK292" i="20"/>
  <c r="AJ292" i="20"/>
  <c r="AI292" i="20"/>
  <c r="AH292" i="20"/>
  <c r="AG292" i="20"/>
  <c r="AF292" i="20"/>
  <c r="AE292" i="20"/>
  <c r="AD292" i="20"/>
  <c r="AC292" i="20"/>
  <c r="AB292" i="20"/>
  <c r="AA292" i="20"/>
  <c r="Z292" i="20"/>
  <c r="Y292" i="20"/>
  <c r="X292" i="20"/>
  <c r="W292" i="20"/>
  <c r="V292" i="20"/>
  <c r="U292" i="20"/>
  <c r="T292" i="20"/>
  <c r="S292" i="20"/>
  <c r="R292" i="20"/>
  <c r="Q292" i="20"/>
  <c r="P292" i="20"/>
  <c r="O292" i="20"/>
  <c r="N292" i="20"/>
  <c r="M292" i="20"/>
  <c r="L292" i="20"/>
  <c r="AR291" i="20"/>
  <c r="AQ291" i="20"/>
  <c r="AP291" i="20"/>
  <c r="AO291" i="20"/>
  <c r="AN291" i="20"/>
  <c r="AM291" i="20"/>
  <c r="AL291" i="20"/>
  <c r="AK291" i="20"/>
  <c r="AJ291" i="20"/>
  <c r="AI291" i="20"/>
  <c r="AH291" i="20"/>
  <c r="AG291" i="20"/>
  <c r="AF291" i="20"/>
  <c r="AE291" i="20"/>
  <c r="AD291" i="20"/>
  <c r="AC291" i="20"/>
  <c r="AB291" i="20"/>
  <c r="AA291" i="20"/>
  <c r="Z291" i="20"/>
  <c r="Y291" i="20"/>
  <c r="X291" i="20"/>
  <c r="W291" i="20"/>
  <c r="V291" i="20"/>
  <c r="U291" i="20"/>
  <c r="T291" i="20"/>
  <c r="S291" i="20"/>
  <c r="R291" i="20"/>
  <c r="Q291" i="20"/>
  <c r="P291" i="20"/>
  <c r="O291" i="20"/>
  <c r="N291" i="20"/>
  <c r="M291" i="20"/>
  <c r="L291" i="20"/>
  <c r="L155" i="20"/>
  <c r="L154" i="20"/>
  <c r="L153" i="20"/>
  <c r="L152" i="20"/>
  <c r="L151" i="20"/>
  <c r="L150" i="20"/>
  <c r="L149" i="20"/>
  <c r="L148" i="20"/>
  <c r="L147" i="20"/>
  <c r="L146" i="20"/>
  <c r="L145" i="20"/>
  <c r="L144" i="20"/>
  <c r="L143" i="20"/>
  <c r="L142" i="20"/>
  <c r="L108" i="20"/>
  <c r="S58" i="20"/>
  <c r="S57" i="20"/>
  <c r="S56" i="20"/>
  <c r="S42" i="20"/>
  <c r="S41" i="20"/>
  <c r="L41" i="20"/>
  <c r="S40" i="20"/>
  <c r="S52" i="20" s="1"/>
  <c r="T57" i="20" s="1"/>
  <c r="L40" i="20"/>
  <c r="S39" i="20"/>
  <c r="Q58" i="20" s="1"/>
  <c r="L39" i="20"/>
  <c r="S38" i="20"/>
  <c r="L38" i="20"/>
  <c r="S37" i="20"/>
  <c r="L37" i="20"/>
  <c r="L36" i="20"/>
  <c r="L35" i="20"/>
  <c r="L34" i="20"/>
  <c r="L33" i="20"/>
  <c r="L32" i="20"/>
  <c r="L31" i="20"/>
  <c r="X30" i="20"/>
  <c r="W30" i="20"/>
  <c r="L30" i="20"/>
  <c r="Y29" i="20"/>
  <c r="L29" i="20"/>
  <c r="Y28" i="20"/>
  <c r="L28" i="20"/>
  <c r="Y27" i="20"/>
  <c r="Y26" i="20"/>
  <c r="Y25" i="20"/>
  <c r="Y24" i="20"/>
  <c r="Y23" i="20"/>
  <c r="Y22" i="20"/>
  <c r="Y21" i="20"/>
  <c r="Y20" i="20"/>
  <c r="Y19" i="20"/>
  <c r="Y18" i="20"/>
  <c r="Y17" i="20"/>
  <c r="Y16" i="20"/>
  <c r="S48" i="21" l="1"/>
  <c r="L30" i="21" s="1"/>
  <c r="L24" i="21" s="1"/>
  <c r="T59" i="20"/>
  <c r="T60" i="20"/>
  <c r="Q56" i="20"/>
  <c r="T56" i="20"/>
  <c r="S49" i="21"/>
  <c r="L89" i="21" s="1"/>
  <c r="AN310" i="21"/>
  <c r="AN313" i="21" s="1"/>
  <c r="AN295" i="21" s="1"/>
  <c r="AP308" i="21"/>
  <c r="AP311" i="21" s="1"/>
  <c r="AP290" i="21" s="1"/>
  <c r="AL309" i="21"/>
  <c r="AL312" i="21" s="1"/>
  <c r="AL288" i="21" s="1"/>
  <c r="AB308" i="21"/>
  <c r="AB311" i="21" s="1"/>
  <c r="AB293" i="21" s="1"/>
  <c r="Y310" i="21"/>
  <c r="Y313" i="21" s="1"/>
  <c r="Y298" i="21" s="1"/>
  <c r="Z309" i="21"/>
  <c r="Z312" i="21" s="1"/>
  <c r="Z294" i="21" s="1"/>
  <c r="P14" i="13" s="1"/>
  <c r="AG309" i="21"/>
  <c r="AG312" i="21" s="1"/>
  <c r="AG300" i="21" s="1"/>
  <c r="W310" i="21"/>
  <c r="W313" i="21" s="1"/>
  <c r="W301" i="21" s="1"/>
  <c r="AF309" i="21"/>
  <c r="AF312" i="21" s="1"/>
  <c r="AF300" i="21" s="1"/>
  <c r="X309" i="21"/>
  <c r="X312" i="21" s="1"/>
  <c r="X300" i="21" s="1"/>
  <c r="N310" i="21"/>
  <c r="N313" i="21" s="1"/>
  <c r="N295" i="21" s="1"/>
  <c r="U310" i="21"/>
  <c r="U313" i="21" s="1"/>
  <c r="U289" i="21" s="1"/>
  <c r="AE308" i="21"/>
  <c r="AE311" i="21" s="1"/>
  <c r="AE290" i="21" s="1"/>
  <c r="AC309" i="21"/>
  <c r="AC312" i="21" s="1"/>
  <c r="AC291" i="21" s="1"/>
  <c r="AB309" i="21"/>
  <c r="AB312" i="21" s="1"/>
  <c r="AB297" i="21" s="1"/>
  <c r="M308" i="21"/>
  <c r="M311" i="21" s="1"/>
  <c r="M290" i="21" s="1"/>
  <c r="AF294" i="21"/>
  <c r="V14" i="13" s="1"/>
  <c r="AJ310" i="21"/>
  <c r="AJ313" i="21" s="1"/>
  <c r="L33" i="21"/>
  <c r="L27" i="21" s="1"/>
  <c r="AG310" i="21"/>
  <c r="AG313" i="21" s="1"/>
  <c r="AM310" i="21"/>
  <c r="AM313" i="21" s="1"/>
  <c r="AE310" i="21"/>
  <c r="AE313" i="21" s="1"/>
  <c r="V310" i="21"/>
  <c r="V313" i="21" s="1"/>
  <c r="AC310" i="21"/>
  <c r="AC313" i="21" s="1"/>
  <c r="AM308" i="21"/>
  <c r="AM311" i="21" s="1"/>
  <c r="AR310" i="21"/>
  <c r="AR313" i="21" s="1"/>
  <c r="L310" i="21"/>
  <c r="L313" i="21" s="1"/>
  <c r="AL308" i="21"/>
  <c r="AL311" i="21" s="1"/>
  <c r="AJ309" i="21"/>
  <c r="AJ312" i="21" s="1"/>
  <c r="U308" i="21"/>
  <c r="U311" i="21" s="1"/>
  <c r="Z310" i="21"/>
  <c r="Z313" i="21" s="1"/>
  <c r="AE299" i="21"/>
  <c r="AE293" i="21"/>
  <c r="AI308" i="21"/>
  <c r="AI311" i="21" s="1"/>
  <c r="R308" i="21"/>
  <c r="R311" i="21" s="1"/>
  <c r="N309" i="21"/>
  <c r="N312" i="21" s="1"/>
  <c r="AO310" i="21"/>
  <c r="AO313" i="21" s="1"/>
  <c r="AQ308" i="21"/>
  <c r="AQ311" i="21" s="1"/>
  <c r="X310" i="21"/>
  <c r="X313" i="21" s="1"/>
  <c r="Z308" i="21"/>
  <c r="Z311" i="21" s="1"/>
  <c r="AG308" i="21"/>
  <c r="AG311" i="21" s="1"/>
  <c r="AE309" i="21"/>
  <c r="AE312" i="21" s="1"/>
  <c r="AN308" i="21"/>
  <c r="AN311" i="21" s="1"/>
  <c r="V309" i="21"/>
  <c r="V312" i="21" s="1"/>
  <c r="M309" i="21"/>
  <c r="M312" i="21" s="1"/>
  <c r="N308" i="21"/>
  <c r="N311" i="21" s="1"/>
  <c r="S310" i="21"/>
  <c r="S313" i="21" s="1"/>
  <c r="S309" i="21"/>
  <c r="S312" i="21" s="1"/>
  <c r="Y301" i="21"/>
  <c r="Y289" i="21"/>
  <c r="W295" i="21"/>
  <c r="AH309" i="21"/>
  <c r="AH312" i="21" s="1"/>
  <c r="Y308" i="21"/>
  <c r="Y311" i="21" s="1"/>
  <c r="AK309" i="21"/>
  <c r="AK312" i="21" s="1"/>
  <c r="T308" i="21"/>
  <c r="T311" i="21" s="1"/>
  <c r="Q310" i="21"/>
  <c r="Q313" i="21" s="1"/>
  <c r="AP309" i="21"/>
  <c r="AP312" i="21" s="1"/>
  <c r="R309" i="21"/>
  <c r="R312" i="21" s="1"/>
  <c r="S308" i="21"/>
  <c r="S311" i="21" s="1"/>
  <c r="AO309" i="21"/>
  <c r="AO312" i="21" s="1"/>
  <c r="O310" i="21"/>
  <c r="O313" i="21" s="1"/>
  <c r="AN309" i="21"/>
  <c r="AN312" i="21" s="1"/>
  <c r="AD310" i="21"/>
  <c r="AD313" i="21" s="1"/>
  <c r="AM309" i="21"/>
  <c r="AM312" i="21" s="1"/>
  <c r="AK310" i="21"/>
  <c r="AK313" i="21" s="1"/>
  <c r="T310" i="21"/>
  <c r="T313" i="21" s="1"/>
  <c r="U309" i="21"/>
  <c r="U312" i="21" s="1"/>
  <c r="V308" i="21"/>
  <c r="V311" i="21" s="1"/>
  <c r="AA310" i="21"/>
  <c r="AA313" i="21" s="1"/>
  <c r="AR309" i="21"/>
  <c r="AR312" i="21" s="1"/>
  <c r="L309" i="21"/>
  <c r="L312" i="21" s="1"/>
  <c r="AC308" i="21"/>
  <c r="AC311" i="21" s="1"/>
  <c r="AC288" i="21"/>
  <c r="AR164" i="21"/>
  <c r="AR147" i="21" s="1"/>
  <c r="AJ164" i="21"/>
  <c r="AJ147" i="21" s="1"/>
  <c r="AB164" i="21"/>
  <c r="AB147" i="21" s="1"/>
  <c r="T164" i="21"/>
  <c r="T147" i="21" s="1"/>
  <c r="L164" i="21"/>
  <c r="L147" i="21" s="1"/>
  <c r="AK163" i="21"/>
  <c r="AK146" i="21" s="1"/>
  <c r="AC163" i="21"/>
  <c r="AC146" i="21" s="1"/>
  <c r="U163" i="21"/>
  <c r="U146" i="21" s="1"/>
  <c r="M163" i="21"/>
  <c r="M146" i="21" s="1"/>
  <c r="AL162" i="21"/>
  <c r="AL145" i="21" s="1"/>
  <c r="AD162" i="21"/>
  <c r="AD145" i="21" s="1"/>
  <c r="V162" i="21"/>
  <c r="V145" i="21" s="1"/>
  <c r="N162" i="21"/>
  <c r="N145" i="21" s="1"/>
  <c r="AM161" i="21"/>
  <c r="AM144" i="21" s="1"/>
  <c r="AE161" i="21"/>
  <c r="AE144" i="21" s="1"/>
  <c r="W161" i="21"/>
  <c r="W144" i="21" s="1"/>
  <c r="O161" i="21"/>
  <c r="O144" i="21" s="1"/>
  <c r="AN160" i="21"/>
  <c r="AN143" i="21" s="1"/>
  <c r="AF160" i="21"/>
  <c r="AF143" i="21" s="1"/>
  <c r="X160" i="21"/>
  <c r="X143" i="21" s="1"/>
  <c r="P160" i="21"/>
  <c r="P143" i="21" s="1"/>
  <c r="AO159" i="21"/>
  <c r="AO142" i="21" s="1"/>
  <c r="AG159" i="21"/>
  <c r="AG142" i="21" s="1"/>
  <c r="Y159" i="21"/>
  <c r="Y142" i="21" s="1"/>
  <c r="Q159" i="21"/>
  <c r="Q142" i="21" s="1"/>
  <c r="AP158" i="21"/>
  <c r="AP141" i="21" s="1"/>
  <c r="AH158" i="21"/>
  <c r="AH141" i="21" s="1"/>
  <c r="Z158" i="21"/>
  <c r="Z141" i="21" s="1"/>
  <c r="R158" i="21"/>
  <c r="R141" i="21" s="1"/>
  <c r="AQ157" i="21"/>
  <c r="AQ140" i="21" s="1"/>
  <c r="AI157" i="21"/>
  <c r="AI140" i="21" s="1"/>
  <c r="AA157" i="21"/>
  <c r="AA140" i="21" s="1"/>
  <c r="S157" i="21"/>
  <c r="S140" i="21" s="1"/>
  <c r="AR156" i="21"/>
  <c r="AR139" i="21" s="1"/>
  <c r="AJ156" i="21"/>
  <c r="AJ139" i="21" s="1"/>
  <c r="AB156" i="21"/>
  <c r="AB139" i="21" s="1"/>
  <c r="AQ164" i="21"/>
  <c r="AQ147" i="21" s="1"/>
  <c r="AI164" i="21"/>
  <c r="AI147" i="21" s="1"/>
  <c r="AA164" i="21"/>
  <c r="AA147" i="21" s="1"/>
  <c r="S164" i="21"/>
  <c r="S147" i="21" s="1"/>
  <c r="AR163" i="21"/>
  <c r="AR146" i="21" s="1"/>
  <c r="AJ163" i="21"/>
  <c r="AJ146" i="21" s="1"/>
  <c r="AB163" i="21"/>
  <c r="AB146" i="21" s="1"/>
  <c r="T163" i="21"/>
  <c r="T146" i="21" s="1"/>
  <c r="L163" i="21"/>
  <c r="L146" i="21" s="1"/>
  <c r="AK162" i="21"/>
  <c r="AK145" i="21" s="1"/>
  <c r="AC162" i="21"/>
  <c r="AC145" i="21" s="1"/>
  <c r="U162" i="21"/>
  <c r="U145" i="21" s="1"/>
  <c r="M162" i="21"/>
  <c r="M145" i="21" s="1"/>
  <c r="AL161" i="21"/>
  <c r="AL144" i="21" s="1"/>
  <c r="AD161" i="21"/>
  <c r="AD144" i="21" s="1"/>
  <c r="V161" i="21"/>
  <c r="V144" i="21" s="1"/>
  <c r="N161" i="21"/>
  <c r="N144" i="21" s="1"/>
  <c r="AM160" i="21"/>
  <c r="AM143" i="21" s="1"/>
  <c r="AE160" i="21"/>
  <c r="AE143" i="21" s="1"/>
  <c r="W160" i="21"/>
  <c r="W143" i="21" s="1"/>
  <c r="O160" i="21"/>
  <c r="O143" i="21" s="1"/>
  <c r="AN159" i="21"/>
  <c r="AN142" i="21" s="1"/>
  <c r="AF159" i="21"/>
  <c r="AF142" i="21" s="1"/>
  <c r="X159" i="21"/>
  <c r="X142" i="21" s="1"/>
  <c r="P159" i="21"/>
  <c r="P142" i="21" s="1"/>
  <c r="AO158" i="21"/>
  <c r="AO141" i="21" s="1"/>
  <c r="AG158" i="21"/>
  <c r="AG141" i="21" s="1"/>
  <c r="Y158" i="21"/>
  <c r="Y141" i="21" s="1"/>
  <c r="Q158" i="21"/>
  <c r="Q141" i="21" s="1"/>
  <c r="AP157" i="21"/>
  <c r="AP140" i="21" s="1"/>
  <c r="AH157" i="21"/>
  <c r="AH140" i="21" s="1"/>
  <c r="Z157" i="21"/>
  <c r="Z140" i="21" s="1"/>
  <c r="R157" i="21"/>
  <c r="R140" i="21" s="1"/>
  <c r="AQ156" i="21"/>
  <c r="AQ139" i="21" s="1"/>
  <c r="AI156" i="21"/>
  <c r="AI139" i="21" s="1"/>
  <c r="AA156" i="21"/>
  <c r="AA139" i="21" s="1"/>
  <c r="S156" i="21"/>
  <c r="S139" i="21" s="1"/>
  <c r="AR155" i="21"/>
  <c r="AR138" i="21" s="1"/>
  <c r="AJ155" i="21"/>
  <c r="AJ138" i="21" s="1"/>
  <c r="AP164" i="21"/>
  <c r="AP147" i="21" s="1"/>
  <c r="AH164" i="21"/>
  <c r="AH147" i="21" s="1"/>
  <c r="AN164" i="21"/>
  <c r="AN147" i="21" s="1"/>
  <c r="AF164" i="21"/>
  <c r="AF147" i="21" s="1"/>
  <c r="X164" i="21"/>
  <c r="X147" i="21" s="1"/>
  <c r="P164" i="21"/>
  <c r="P147" i="21" s="1"/>
  <c r="AO163" i="21"/>
  <c r="AO146" i="21" s="1"/>
  <c r="AG163" i="21"/>
  <c r="AG146" i="21" s="1"/>
  <c r="Y163" i="21"/>
  <c r="Y146" i="21" s="1"/>
  <c r="Q163" i="21"/>
  <c r="Q146" i="21" s="1"/>
  <c r="AP162" i="21"/>
  <c r="AP145" i="21" s="1"/>
  <c r="AH162" i="21"/>
  <c r="AH145" i="21" s="1"/>
  <c r="Z162" i="21"/>
  <c r="Z145" i="21" s="1"/>
  <c r="R162" i="21"/>
  <c r="R145" i="21" s="1"/>
  <c r="AQ161" i="21"/>
  <c r="AQ144" i="21" s="1"/>
  <c r="AI161" i="21"/>
  <c r="AI144" i="21" s="1"/>
  <c r="AA161" i="21"/>
  <c r="AA144" i="21" s="1"/>
  <c r="S161" i="21"/>
  <c r="S144" i="21" s="1"/>
  <c r="AR160" i="21"/>
  <c r="AR143" i="21" s="1"/>
  <c r="AJ160" i="21"/>
  <c r="AJ143" i="21" s="1"/>
  <c r="AB160" i="21"/>
  <c r="AB143" i="21" s="1"/>
  <c r="T160" i="21"/>
  <c r="T143" i="21" s="1"/>
  <c r="L160" i="21"/>
  <c r="L143" i="21" s="1"/>
  <c r="AK159" i="21"/>
  <c r="AK142" i="21" s="1"/>
  <c r="AC159" i="21"/>
  <c r="AC142" i="21" s="1"/>
  <c r="U159" i="21"/>
  <c r="U142" i="21" s="1"/>
  <c r="M159" i="21"/>
  <c r="M142" i="21" s="1"/>
  <c r="AL158" i="21"/>
  <c r="AL141" i="21" s="1"/>
  <c r="AD158" i="21"/>
  <c r="AD141" i="21" s="1"/>
  <c r="V158" i="21"/>
  <c r="V141" i="21" s="1"/>
  <c r="N158" i="21"/>
  <c r="N141" i="21" s="1"/>
  <c r="AM157" i="21"/>
  <c r="AM140" i="21" s="1"/>
  <c r="AE157" i="21"/>
  <c r="AE140" i="21" s="1"/>
  <c r="W157" i="21"/>
  <c r="W140" i="21" s="1"/>
  <c r="O157" i="21"/>
  <c r="O140" i="21" s="1"/>
  <c r="AN156" i="21"/>
  <c r="AN139" i="21" s="1"/>
  <c r="AF156" i="21"/>
  <c r="AF139" i="21" s="1"/>
  <c r="X156" i="21"/>
  <c r="X139" i="21" s="1"/>
  <c r="P156" i="21"/>
  <c r="P139" i="21" s="1"/>
  <c r="AO155" i="21"/>
  <c r="AO138" i="21" s="1"/>
  <c r="AL164" i="21"/>
  <c r="AL147" i="21" s="1"/>
  <c r="W164" i="21"/>
  <c r="W147" i="21" s="1"/>
  <c r="AQ163" i="21"/>
  <c r="AQ146" i="21" s="1"/>
  <c r="AE163" i="21"/>
  <c r="AE146" i="21" s="1"/>
  <c r="R163" i="21"/>
  <c r="R146" i="21" s="1"/>
  <c r="AM162" i="21"/>
  <c r="AM145" i="21" s="1"/>
  <c r="Y162" i="21"/>
  <c r="Y145" i="21" s="1"/>
  <c r="L162" i="21"/>
  <c r="L145" i="21" s="1"/>
  <c r="AG161" i="21"/>
  <c r="AG144" i="21" s="1"/>
  <c r="T161" i="21"/>
  <c r="T144" i="21" s="1"/>
  <c r="AO160" i="21"/>
  <c r="AO143" i="21" s="1"/>
  <c r="AA160" i="21"/>
  <c r="AA143" i="21" s="1"/>
  <c r="N160" i="21"/>
  <c r="N143" i="21" s="1"/>
  <c r="AI159" i="21"/>
  <c r="AI142" i="21" s="1"/>
  <c r="V159" i="21"/>
  <c r="V142" i="21" s="1"/>
  <c r="AQ158" i="21"/>
  <c r="AQ141" i="21" s="1"/>
  <c r="AC158" i="21"/>
  <c r="AC141" i="21" s="1"/>
  <c r="P158" i="21"/>
  <c r="P141" i="21" s="1"/>
  <c r="AK157" i="21"/>
  <c r="AK140" i="21" s="1"/>
  <c r="X157" i="21"/>
  <c r="X140" i="21" s="1"/>
  <c r="L157" i="21"/>
  <c r="L140" i="21" s="1"/>
  <c r="AE156" i="21"/>
  <c r="AE139" i="21" s="1"/>
  <c r="T156" i="21"/>
  <c r="T139" i="21" s="1"/>
  <c r="AP155" i="21"/>
  <c r="AP138" i="21" s="1"/>
  <c r="AF155" i="21"/>
  <c r="AF138" i="21" s="1"/>
  <c r="X155" i="21"/>
  <c r="X138" i="21" s="1"/>
  <c r="P155" i="21"/>
  <c r="P138" i="21" s="1"/>
  <c r="AO154" i="21"/>
  <c r="AO137" i="21" s="1"/>
  <c r="AG154" i="21"/>
  <c r="AG137" i="21" s="1"/>
  <c r="Y154" i="21"/>
  <c r="Y137" i="21" s="1"/>
  <c r="Q154" i="21"/>
  <c r="Q137" i="21" s="1"/>
  <c r="AP153" i="21"/>
  <c r="AP136" i="21" s="1"/>
  <c r="AH153" i="21"/>
  <c r="AH136" i="21" s="1"/>
  <c r="Z153" i="21"/>
  <c r="Z136" i="21" s="1"/>
  <c r="R153" i="21"/>
  <c r="R136" i="21" s="1"/>
  <c r="AQ152" i="21"/>
  <c r="AQ135" i="21" s="1"/>
  <c r="AI152" i="21"/>
  <c r="AI135" i="21" s="1"/>
  <c r="AA152" i="21"/>
  <c r="AA135" i="21" s="1"/>
  <c r="S152" i="21"/>
  <c r="S135" i="21" s="1"/>
  <c r="AR151" i="21"/>
  <c r="AR134" i="21" s="1"/>
  <c r="AJ151" i="21"/>
  <c r="AJ134" i="21" s="1"/>
  <c r="AB151" i="21"/>
  <c r="AB134" i="21" s="1"/>
  <c r="T151" i="21"/>
  <c r="T134" i="21" s="1"/>
  <c r="L151" i="21"/>
  <c r="L134" i="21" s="1"/>
  <c r="AK150" i="21"/>
  <c r="AK133" i="21" s="1"/>
  <c r="AC150" i="21"/>
  <c r="AC133" i="21" s="1"/>
  <c r="U150" i="21"/>
  <c r="U133" i="21" s="1"/>
  <c r="M150" i="21"/>
  <c r="M133" i="21" s="1"/>
  <c r="AK164" i="21"/>
  <c r="AK147" i="21" s="1"/>
  <c r="V164" i="21"/>
  <c r="V147" i="21" s="1"/>
  <c r="AP163" i="21"/>
  <c r="AP146" i="21" s="1"/>
  <c r="AD163" i="21"/>
  <c r="AD146" i="21" s="1"/>
  <c r="P163" i="21"/>
  <c r="P146" i="21" s="1"/>
  <c r="AJ162" i="21"/>
  <c r="AJ145" i="21" s="1"/>
  <c r="X162" i="21"/>
  <c r="X145" i="21" s="1"/>
  <c r="AR161" i="21"/>
  <c r="AR144" i="21" s="1"/>
  <c r="AF161" i="21"/>
  <c r="AF144" i="21" s="1"/>
  <c r="R161" i="21"/>
  <c r="R144" i="21" s="1"/>
  <c r="AL160" i="21"/>
  <c r="AL143" i="21" s="1"/>
  <c r="Z160" i="21"/>
  <c r="Z143" i="21" s="1"/>
  <c r="M160" i="21"/>
  <c r="M143" i="21" s="1"/>
  <c r="AH159" i="21"/>
  <c r="AH142" i="21" s="1"/>
  <c r="T159" i="21"/>
  <c r="T142" i="21" s="1"/>
  <c r="AN158" i="21"/>
  <c r="AN141" i="21" s="1"/>
  <c r="AB158" i="21"/>
  <c r="AB141" i="21" s="1"/>
  <c r="O158" i="21"/>
  <c r="O141" i="21" s="1"/>
  <c r="AJ157" i="21"/>
  <c r="AJ140" i="21" s="1"/>
  <c r="V157" i="21"/>
  <c r="V140" i="21" s="1"/>
  <c r="AP156" i="21"/>
  <c r="AP139" i="21" s="1"/>
  <c r="AD156" i="21"/>
  <c r="AD139" i="21" s="1"/>
  <c r="R156" i="21"/>
  <c r="R139" i="21" s="1"/>
  <c r="AN155" i="21"/>
  <c r="AN138" i="21" s="1"/>
  <c r="AE155" i="21"/>
  <c r="AE138" i="21" s="1"/>
  <c r="W155" i="21"/>
  <c r="W138" i="21" s="1"/>
  <c r="O155" i="21"/>
  <c r="O138" i="21" s="1"/>
  <c r="AN154" i="21"/>
  <c r="AN137" i="21" s="1"/>
  <c r="AF154" i="21"/>
  <c r="AF137" i="21" s="1"/>
  <c r="X154" i="21"/>
  <c r="X137" i="21" s="1"/>
  <c r="P154" i="21"/>
  <c r="P137" i="21" s="1"/>
  <c r="AO153" i="21"/>
  <c r="AO136" i="21" s="1"/>
  <c r="AG153" i="21"/>
  <c r="AG136" i="21" s="1"/>
  <c r="Y153" i="21"/>
  <c r="Y136" i="21" s="1"/>
  <c r="Q153" i="21"/>
  <c r="Q136" i="21" s="1"/>
  <c r="AP152" i="21"/>
  <c r="AP135" i="21" s="1"/>
  <c r="AH152" i="21"/>
  <c r="AH135" i="21" s="1"/>
  <c r="Z152" i="21"/>
  <c r="Z135" i="21" s="1"/>
  <c r="R152" i="21"/>
  <c r="R135" i="21" s="1"/>
  <c r="AQ151" i="21"/>
  <c r="AQ134" i="21" s="1"/>
  <c r="AI151" i="21"/>
  <c r="AI134" i="21" s="1"/>
  <c r="AA151" i="21"/>
  <c r="AA134" i="21" s="1"/>
  <c r="S151" i="21"/>
  <c r="S134" i="21" s="1"/>
  <c r="AR150" i="21"/>
  <c r="AR133" i="21" s="1"/>
  <c r="AJ150" i="21"/>
  <c r="AJ133" i="21" s="1"/>
  <c r="AB150" i="21"/>
  <c r="AB133" i="21" s="1"/>
  <c r="T150" i="21"/>
  <c r="T133" i="21" s="1"/>
  <c r="L150" i="21"/>
  <c r="L133" i="21" s="1"/>
  <c r="AG164" i="21"/>
  <c r="AG147" i="21" s="1"/>
  <c r="U164" i="21"/>
  <c r="U147" i="21" s="1"/>
  <c r="AN163" i="21"/>
  <c r="AN146" i="21" s="1"/>
  <c r="AA163" i="21"/>
  <c r="AA146" i="21" s="1"/>
  <c r="O163" i="21"/>
  <c r="O146" i="21" s="1"/>
  <c r="AI162" i="21"/>
  <c r="AI145" i="21" s="1"/>
  <c r="W162" i="21"/>
  <c r="W145" i="21" s="1"/>
  <c r="AP161" i="21"/>
  <c r="AP144" i="21" s="1"/>
  <c r="AC161" i="21"/>
  <c r="AC144" i="21" s="1"/>
  <c r="Q161" i="21"/>
  <c r="Q144" i="21" s="1"/>
  <c r="AK160" i="21"/>
  <c r="AK143" i="21" s="1"/>
  <c r="Y160" i="21"/>
  <c r="Y143" i="21" s="1"/>
  <c r="AR159" i="21"/>
  <c r="AR142" i="21" s="1"/>
  <c r="AE159" i="21"/>
  <c r="AE142" i="21" s="1"/>
  <c r="S159" i="21"/>
  <c r="S142" i="21" s="1"/>
  <c r="AM158" i="21"/>
  <c r="AM141" i="21" s="1"/>
  <c r="AA158" i="21"/>
  <c r="AA141" i="21" s="1"/>
  <c r="M158" i="21"/>
  <c r="M141" i="21" s="1"/>
  <c r="AG157" i="21"/>
  <c r="AG140" i="21" s="1"/>
  <c r="U157" i="21"/>
  <c r="U140" i="21" s="1"/>
  <c r="AO156" i="21"/>
  <c r="AO139" i="21" s="1"/>
  <c r="AC156" i="21"/>
  <c r="AC139" i="21" s="1"/>
  <c r="Q156" i="21"/>
  <c r="Q139" i="21" s="1"/>
  <c r="AM155" i="21"/>
  <c r="AM138" i="21" s="1"/>
  <c r="AD155" i="21"/>
  <c r="AD138" i="21" s="1"/>
  <c r="V155" i="21"/>
  <c r="V138" i="21" s="1"/>
  <c r="N155" i="21"/>
  <c r="N138" i="21" s="1"/>
  <c r="AM154" i="21"/>
  <c r="AM137" i="21" s="1"/>
  <c r="AE154" i="21"/>
  <c r="AE137" i="21" s="1"/>
  <c r="W154" i="21"/>
  <c r="W137" i="21" s="1"/>
  <c r="O154" i="21"/>
  <c r="O137" i="21" s="1"/>
  <c r="AN153" i="21"/>
  <c r="AN136" i="21" s="1"/>
  <c r="AF153" i="21"/>
  <c r="AF136" i="21" s="1"/>
  <c r="X153" i="21"/>
  <c r="X136" i="21" s="1"/>
  <c r="P153" i="21"/>
  <c r="P136" i="21" s="1"/>
  <c r="AO152" i="21"/>
  <c r="AO135" i="21" s="1"/>
  <c r="AG152" i="21"/>
  <c r="AG135" i="21" s="1"/>
  <c r="Y152" i="21"/>
  <c r="Y135" i="21" s="1"/>
  <c r="Q152" i="21"/>
  <c r="Q135" i="21" s="1"/>
  <c r="AP151" i="21"/>
  <c r="AP134" i="21" s="1"/>
  <c r="AH151" i="21"/>
  <c r="AH134" i="21" s="1"/>
  <c r="Z151" i="21"/>
  <c r="Z134" i="21" s="1"/>
  <c r="R151" i="21"/>
  <c r="R134" i="21" s="1"/>
  <c r="AQ150" i="21"/>
  <c r="AQ133" i="21" s="1"/>
  <c r="AI150" i="21"/>
  <c r="AI133" i="21" s="1"/>
  <c r="AA150" i="21"/>
  <c r="AA133" i="21" s="1"/>
  <c r="S150" i="21"/>
  <c r="S133" i="21" s="1"/>
  <c r="AE164" i="21"/>
  <c r="AE147" i="21" s="1"/>
  <c r="R164" i="21"/>
  <c r="R147" i="21" s="1"/>
  <c r="AM163" i="21"/>
  <c r="AM146" i="21" s="1"/>
  <c r="Z163" i="21"/>
  <c r="Z146" i="21" s="1"/>
  <c r="N163" i="21"/>
  <c r="N146" i="21" s="1"/>
  <c r="AG162" i="21"/>
  <c r="AG145" i="21" s="1"/>
  <c r="T162" i="21"/>
  <c r="T145" i="21" s="1"/>
  <c r="AO161" i="21"/>
  <c r="AO144" i="21" s="1"/>
  <c r="AB161" i="21"/>
  <c r="AB144" i="21" s="1"/>
  <c r="P161" i="21"/>
  <c r="P144" i="21" s="1"/>
  <c r="AI160" i="21"/>
  <c r="AI143" i="21" s="1"/>
  <c r="V160" i="21"/>
  <c r="V143" i="21" s="1"/>
  <c r="AQ159" i="21"/>
  <c r="AQ142" i="21" s="1"/>
  <c r="AD159" i="21"/>
  <c r="AD142" i="21" s="1"/>
  <c r="R159" i="21"/>
  <c r="R142" i="21" s="1"/>
  <c r="AK158" i="21"/>
  <c r="AK141" i="21" s="1"/>
  <c r="X158" i="21"/>
  <c r="X141" i="21" s="1"/>
  <c r="L158" i="21"/>
  <c r="L141" i="21" s="1"/>
  <c r="AF157" i="21"/>
  <c r="AF140" i="21" s="1"/>
  <c r="T157" i="21"/>
  <c r="T140" i="21" s="1"/>
  <c r="AM156" i="21"/>
  <c r="AM139" i="21" s="1"/>
  <c r="Z156" i="21"/>
  <c r="Z139" i="21" s="1"/>
  <c r="O156" i="21"/>
  <c r="O139" i="21" s="1"/>
  <c r="AL155" i="21"/>
  <c r="AL138" i="21" s="1"/>
  <c r="AC155" i="21"/>
  <c r="AC138" i="21" s="1"/>
  <c r="U155" i="21"/>
  <c r="U138" i="21" s="1"/>
  <c r="M155" i="21"/>
  <c r="M138" i="21" s="1"/>
  <c r="AD164" i="21"/>
  <c r="AD147" i="21" s="1"/>
  <c r="Q164" i="21"/>
  <c r="Q147" i="21" s="1"/>
  <c r="AL163" i="21"/>
  <c r="AL146" i="21" s="1"/>
  <c r="X163" i="21"/>
  <c r="X146" i="21" s="1"/>
  <c r="AR162" i="21"/>
  <c r="AR145" i="21" s="1"/>
  <c r="AF162" i="21"/>
  <c r="AF145" i="21" s="1"/>
  <c r="S162" i="21"/>
  <c r="S145" i="21" s="1"/>
  <c r="AN161" i="21"/>
  <c r="AN144" i="21" s="1"/>
  <c r="Z161" i="21"/>
  <c r="Z144" i="21" s="1"/>
  <c r="M161" i="21"/>
  <c r="M144" i="21" s="1"/>
  <c r="AH160" i="21"/>
  <c r="AH143" i="21" s="1"/>
  <c r="U160" i="21"/>
  <c r="U143" i="21" s="1"/>
  <c r="AP159" i="21"/>
  <c r="AP142" i="21" s="1"/>
  <c r="AB159" i="21"/>
  <c r="AB142" i="21" s="1"/>
  <c r="O159" i="21"/>
  <c r="O142" i="21" s="1"/>
  <c r="AJ158" i="21"/>
  <c r="AJ141" i="21" s="1"/>
  <c r="W158" i="21"/>
  <c r="W141" i="21" s="1"/>
  <c r="AR157" i="21"/>
  <c r="AR140" i="21" s="1"/>
  <c r="AD157" i="21"/>
  <c r="AD140" i="21" s="1"/>
  <c r="Q157" i="21"/>
  <c r="Q140" i="21" s="1"/>
  <c r="AL156" i="21"/>
  <c r="AL139" i="21" s="1"/>
  <c r="Y156" i="21"/>
  <c r="Y139" i="21" s="1"/>
  <c r="AC164" i="21"/>
  <c r="AC147" i="21" s="1"/>
  <c r="AF163" i="21"/>
  <c r="AF146" i="21" s="1"/>
  <c r="AB162" i="21"/>
  <c r="AB145" i="21" s="1"/>
  <c r="Y161" i="21"/>
  <c r="Y144" i="21" s="1"/>
  <c r="AC160" i="21"/>
  <c r="AC143" i="21" s="1"/>
  <c r="Z159" i="21"/>
  <c r="Z142" i="21" s="1"/>
  <c r="U158" i="21"/>
  <c r="U141" i="21" s="1"/>
  <c r="Y157" i="21"/>
  <c r="Y140" i="21" s="1"/>
  <c r="V156" i="21"/>
  <c r="V139" i="21" s="1"/>
  <c r="AH155" i="21"/>
  <c r="AH138" i="21" s="1"/>
  <c r="R155" i="21"/>
  <c r="R138" i="21" s="1"/>
  <c r="AJ154" i="21"/>
  <c r="AJ137" i="21" s="1"/>
  <c r="V154" i="21"/>
  <c r="V137" i="21" s="1"/>
  <c r="AR153" i="21"/>
  <c r="AR136" i="21" s="1"/>
  <c r="AD153" i="21"/>
  <c r="AD136" i="21" s="1"/>
  <c r="S153" i="21"/>
  <c r="S136" i="21" s="1"/>
  <c r="AL152" i="21"/>
  <c r="AL135" i="21" s="1"/>
  <c r="X152" i="21"/>
  <c r="X135" i="21" s="1"/>
  <c r="M152" i="21"/>
  <c r="M135" i="21" s="1"/>
  <c r="AF151" i="21"/>
  <c r="AF134" i="21" s="1"/>
  <c r="U151" i="21"/>
  <c r="U134" i="21" s="1"/>
  <c r="AN150" i="21"/>
  <c r="AN133" i="21" s="1"/>
  <c r="Z150" i="21"/>
  <c r="Z133" i="21" s="1"/>
  <c r="O150" i="21"/>
  <c r="O133" i="21" s="1"/>
  <c r="Z164" i="21"/>
  <c r="Z147" i="21" s="1"/>
  <c r="W163" i="21"/>
  <c r="W146" i="21" s="1"/>
  <c r="AA162" i="21"/>
  <c r="AA145" i="21" s="1"/>
  <c r="X161" i="21"/>
  <c r="X144" i="21" s="1"/>
  <c r="S160" i="21"/>
  <c r="S143" i="21" s="1"/>
  <c r="W159" i="21"/>
  <c r="W142" i="21" s="1"/>
  <c r="T158" i="21"/>
  <c r="T141" i="21" s="1"/>
  <c r="P157" i="21"/>
  <c r="P140" i="21" s="1"/>
  <c r="U156" i="21"/>
  <c r="U139" i="21" s="1"/>
  <c r="AG155" i="21"/>
  <c r="AG138" i="21" s="1"/>
  <c r="Q155" i="21"/>
  <c r="Q138" i="21" s="1"/>
  <c r="AI154" i="21"/>
  <c r="AI137" i="21" s="1"/>
  <c r="U154" i="21"/>
  <c r="U137" i="21" s="1"/>
  <c r="AQ153" i="21"/>
  <c r="AQ136" i="21" s="1"/>
  <c r="AC153" i="21"/>
  <c r="AC136" i="21" s="1"/>
  <c r="O153" i="21"/>
  <c r="O136" i="21" s="1"/>
  <c r="AK152" i="21"/>
  <c r="AK135" i="21" s="1"/>
  <c r="W152" i="21"/>
  <c r="W135" i="21" s="1"/>
  <c r="L152" i="21"/>
  <c r="L135" i="21" s="1"/>
  <c r="AE151" i="21"/>
  <c r="AE134" i="21" s="1"/>
  <c r="Q151" i="21"/>
  <c r="Q134" i="21" s="1"/>
  <c r="AM150" i="21"/>
  <c r="AM133" i="21" s="1"/>
  <c r="Y150" i="21"/>
  <c r="Y133" i="21" s="1"/>
  <c r="N150" i="21"/>
  <c r="N133" i="21" s="1"/>
  <c r="L32" i="21"/>
  <c r="L26" i="21" s="1"/>
  <c r="Y164" i="21"/>
  <c r="Y147" i="21" s="1"/>
  <c r="V163" i="21"/>
  <c r="V146" i="21" s="1"/>
  <c r="Q162" i="21"/>
  <c r="Q145" i="21" s="1"/>
  <c r="U161" i="21"/>
  <c r="U144" i="21" s="1"/>
  <c r="R160" i="21"/>
  <c r="R143" i="21" s="1"/>
  <c r="N159" i="21"/>
  <c r="N142" i="21" s="1"/>
  <c r="S158" i="21"/>
  <c r="S141" i="21" s="1"/>
  <c r="N157" i="21"/>
  <c r="N140" i="21" s="1"/>
  <c r="N156" i="21"/>
  <c r="N139" i="21" s="1"/>
  <c r="AB155" i="21"/>
  <c r="AB138" i="21" s="1"/>
  <c r="L155" i="21"/>
  <c r="L138" i="21" s="1"/>
  <c r="AH154" i="21"/>
  <c r="AH137" i="21" s="1"/>
  <c r="T154" i="21"/>
  <c r="T137" i="21" s="1"/>
  <c r="AM153" i="21"/>
  <c r="AM136" i="21" s="1"/>
  <c r="AB153" i="21"/>
  <c r="AB136" i="21" s="1"/>
  <c r="N153" i="21"/>
  <c r="N136" i="21" s="1"/>
  <c r="AJ152" i="21"/>
  <c r="AJ135" i="21" s="1"/>
  <c r="V152" i="21"/>
  <c r="V135" i="21" s="1"/>
  <c r="AO151" i="21"/>
  <c r="AO134" i="21" s="1"/>
  <c r="AD151" i="21"/>
  <c r="AD134" i="21" s="1"/>
  <c r="P151" i="21"/>
  <c r="P134" i="21" s="1"/>
  <c r="AL150" i="21"/>
  <c r="AL133" i="21" s="1"/>
  <c r="X150" i="21"/>
  <c r="X133" i="21" s="1"/>
  <c r="O164" i="21"/>
  <c r="O147" i="21" s="1"/>
  <c r="S163" i="21"/>
  <c r="S146" i="21" s="1"/>
  <c r="P162" i="21"/>
  <c r="P145" i="21" s="1"/>
  <c r="L161" i="21"/>
  <c r="L144" i="21" s="1"/>
  <c r="Q160" i="21"/>
  <c r="Q143" i="21" s="1"/>
  <c r="L159" i="21"/>
  <c r="L142" i="21" s="1"/>
  <c r="AO157" i="21"/>
  <c r="AO140" i="21" s="1"/>
  <c r="M157" i="21"/>
  <c r="M140" i="21" s="1"/>
  <c r="M156" i="21"/>
  <c r="M139" i="21" s="1"/>
  <c r="AA155" i="21"/>
  <c r="AA138" i="21" s="1"/>
  <c r="AR154" i="21"/>
  <c r="AR137" i="21" s="1"/>
  <c r="AD154" i="21"/>
  <c r="AD137" i="21" s="1"/>
  <c r="S154" i="21"/>
  <c r="S137" i="21" s="1"/>
  <c r="AL153" i="21"/>
  <c r="AL136" i="21" s="1"/>
  <c r="AA153" i="21"/>
  <c r="AA136" i="21" s="1"/>
  <c r="M153" i="21"/>
  <c r="M136" i="21" s="1"/>
  <c r="AF152" i="21"/>
  <c r="AF135" i="21" s="1"/>
  <c r="U152" i="21"/>
  <c r="U135" i="21" s="1"/>
  <c r="AN151" i="21"/>
  <c r="AN134" i="21" s="1"/>
  <c r="AC151" i="21"/>
  <c r="AC134" i="21" s="1"/>
  <c r="O151" i="21"/>
  <c r="O134" i="21" s="1"/>
  <c r="AH150" i="21"/>
  <c r="AH133" i="21" s="1"/>
  <c r="W150" i="21"/>
  <c r="W133" i="21" s="1"/>
  <c r="N164" i="21"/>
  <c r="N147" i="21" s="1"/>
  <c r="AQ162" i="21"/>
  <c r="AQ145" i="21" s="1"/>
  <c r="O162" i="21"/>
  <c r="O145" i="21" s="1"/>
  <c r="AQ160" i="21"/>
  <c r="AQ143" i="21" s="1"/>
  <c r="AM159" i="21"/>
  <c r="AM142" i="21" s="1"/>
  <c r="AR158" i="21"/>
  <c r="AR141" i="21" s="1"/>
  <c r="AN157" i="21"/>
  <c r="AN140" i="21" s="1"/>
  <c r="AK156" i="21"/>
  <c r="AK139" i="21" s="1"/>
  <c r="L156" i="21"/>
  <c r="L139" i="21" s="1"/>
  <c r="Z155" i="21"/>
  <c r="Z138" i="21" s="1"/>
  <c r="AQ154" i="21"/>
  <c r="AQ137" i="21" s="1"/>
  <c r="AC154" i="21"/>
  <c r="AC137" i="21" s="1"/>
  <c r="R154" i="21"/>
  <c r="R137" i="21" s="1"/>
  <c r="AK153" i="21"/>
  <c r="AK136" i="21" s="1"/>
  <c r="W153" i="21"/>
  <c r="W136" i="21" s="1"/>
  <c r="L153" i="21"/>
  <c r="L136" i="21" s="1"/>
  <c r="AE152" i="21"/>
  <c r="AE135" i="21" s="1"/>
  <c r="T152" i="21"/>
  <c r="T135" i="21" s="1"/>
  <c r="AM151" i="21"/>
  <c r="AM134" i="21" s="1"/>
  <c r="Y151" i="21"/>
  <c r="Y134" i="21" s="1"/>
  <c r="N151" i="21"/>
  <c r="N134" i="21" s="1"/>
  <c r="AG150" i="21"/>
  <c r="AG133" i="21" s="1"/>
  <c r="V150" i="21"/>
  <c r="V133" i="21" s="1"/>
  <c r="M164" i="21"/>
  <c r="M147" i="21" s="1"/>
  <c r="AO162" i="21"/>
  <c r="AO145" i="21" s="1"/>
  <c r="AK161" i="21"/>
  <c r="AK144" i="21" s="1"/>
  <c r="AP160" i="21"/>
  <c r="AP143" i="21" s="1"/>
  <c r="AL159" i="21"/>
  <c r="AL142" i="21" s="1"/>
  <c r="AI158" i="21"/>
  <c r="AI141" i="21" s="1"/>
  <c r="AL157" i="21"/>
  <c r="AL140" i="21" s="1"/>
  <c r="AH156" i="21"/>
  <c r="AH139" i="21" s="1"/>
  <c r="AQ155" i="21"/>
  <c r="AQ138" i="21" s="1"/>
  <c r="Y155" i="21"/>
  <c r="Y138" i="21" s="1"/>
  <c r="AP154" i="21"/>
  <c r="AP137" i="21" s="1"/>
  <c r="AB154" i="21"/>
  <c r="AB137" i="21" s="1"/>
  <c r="N154" i="21"/>
  <c r="N137" i="21" s="1"/>
  <c r="AJ153" i="21"/>
  <c r="AJ136" i="21" s="1"/>
  <c r="V153" i="21"/>
  <c r="V136" i="21" s="1"/>
  <c r="AR152" i="21"/>
  <c r="AR135" i="21" s="1"/>
  <c r="AD152" i="21"/>
  <c r="AD135" i="21" s="1"/>
  <c r="P152" i="21"/>
  <c r="P135" i="21" s="1"/>
  <c r="AL151" i="21"/>
  <c r="AL134" i="21" s="1"/>
  <c r="X151" i="21"/>
  <c r="X134" i="21" s="1"/>
  <c r="M151" i="21"/>
  <c r="M134" i="21" s="1"/>
  <c r="AF150" i="21"/>
  <c r="AF133" i="21" s="1"/>
  <c r="R150" i="21"/>
  <c r="R133" i="21" s="1"/>
  <c r="AH161" i="21"/>
  <c r="AH144" i="21" s="1"/>
  <c r="AB157" i="21"/>
  <c r="AB140" i="21" s="1"/>
  <c r="AK154" i="21"/>
  <c r="AK137" i="21" s="1"/>
  <c r="T153" i="21"/>
  <c r="T136" i="21" s="1"/>
  <c r="AG151" i="21"/>
  <c r="AG134" i="21" s="1"/>
  <c r="P150" i="21"/>
  <c r="P133" i="21" s="1"/>
  <c r="AO164" i="21"/>
  <c r="AO147" i="21" s="1"/>
  <c r="AG160" i="21"/>
  <c r="AG143" i="21" s="1"/>
  <c r="AG156" i="21"/>
  <c r="AG139" i="21" s="1"/>
  <c r="AA154" i="21"/>
  <c r="AA137" i="21" s="1"/>
  <c r="AN152" i="21"/>
  <c r="AN135" i="21" s="1"/>
  <c r="W151" i="21"/>
  <c r="W134" i="21" s="1"/>
  <c r="L34" i="21"/>
  <c r="L28" i="21" s="1"/>
  <c r="AM164" i="21"/>
  <c r="AM147" i="21" s="1"/>
  <c r="AD160" i="21"/>
  <c r="AD143" i="21" s="1"/>
  <c r="W156" i="21"/>
  <c r="W139" i="21" s="1"/>
  <c r="Z154" i="21"/>
  <c r="Z137" i="21" s="1"/>
  <c r="AM152" i="21"/>
  <c r="AM135" i="21" s="1"/>
  <c r="V151" i="21"/>
  <c r="V134" i="21" s="1"/>
  <c r="AI163" i="21"/>
  <c r="AI146" i="21" s="1"/>
  <c r="AJ159" i="21"/>
  <c r="AJ142" i="21" s="1"/>
  <c r="AK155" i="21"/>
  <c r="AK138" i="21" s="1"/>
  <c r="M154" i="21"/>
  <c r="M137" i="21" s="1"/>
  <c r="AC152" i="21"/>
  <c r="AC135" i="21" s="1"/>
  <c r="AP150" i="21"/>
  <c r="AP133" i="21" s="1"/>
  <c r="AJ161" i="21"/>
  <c r="AJ144" i="21" s="1"/>
  <c r="U153" i="21"/>
  <c r="U136" i="21" s="1"/>
  <c r="AH163" i="21"/>
  <c r="AH146" i="21" s="1"/>
  <c r="AA159" i="21"/>
  <c r="AA142" i="21" s="1"/>
  <c r="AI155" i="21"/>
  <c r="AI138" i="21" s="1"/>
  <c r="L154" i="21"/>
  <c r="L137" i="21" s="1"/>
  <c r="AB152" i="21"/>
  <c r="AB135" i="21" s="1"/>
  <c r="AO150" i="21"/>
  <c r="AO133" i="21" s="1"/>
  <c r="AL154" i="21"/>
  <c r="AL137" i="21" s="1"/>
  <c r="AN162" i="21"/>
  <c r="AN145" i="21" s="1"/>
  <c r="AF158" i="21"/>
  <c r="AF141" i="21" s="1"/>
  <c r="T155" i="21"/>
  <c r="T138" i="21" s="1"/>
  <c r="AI153" i="21"/>
  <c r="AI136" i="21" s="1"/>
  <c r="O152" i="21"/>
  <c r="O135" i="21" s="1"/>
  <c r="AE150" i="21"/>
  <c r="AE133" i="21" s="1"/>
  <c r="AK151" i="21"/>
  <c r="AK134" i="21" s="1"/>
  <c r="AE162" i="21"/>
  <c r="AE145" i="21" s="1"/>
  <c r="AE158" i="21"/>
  <c r="AE141" i="21" s="1"/>
  <c r="S155" i="21"/>
  <c r="S138" i="21" s="1"/>
  <c r="AE153" i="21"/>
  <c r="AE136" i="21" s="1"/>
  <c r="N152" i="21"/>
  <c r="N135" i="21" s="1"/>
  <c r="AD150" i="21"/>
  <c r="AD133" i="21" s="1"/>
  <c r="AC157" i="21"/>
  <c r="AC140" i="21" s="1"/>
  <c r="Q150" i="21"/>
  <c r="Q133" i="21" s="1"/>
  <c r="P310" i="21"/>
  <c r="P313" i="21" s="1"/>
  <c r="AQ310" i="21"/>
  <c r="AQ313" i="21" s="1"/>
  <c r="R310" i="21"/>
  <c r="R313" i="21" s="1"/>
  <c r="AF310" i="21"/>
  <c r="AF313" i="21" s="1"/>
  <c r="AH308" i="21"/>
  <c r="AH311" i="21" s="1"/>
  <c r="AO308" i="21"/>
  <c r="AO311" i="21" s="1"/>
  <c r="AD309" i="21"/>
  <c r="AD312" i="21" s="1"/>
  <c r="O308" i="21"/>
  <c r="O311" i="21" s="1"/>
  <c r="AA309" i="21"/>
  <c r="AA312" i="21" s="1"/>
  <c r="AJ308" i="21"/>
  <c r="AJ311" i="21" s="1"/>
  <c r="AF308" i="21"/>
  <c r="AF311" i="21" s="1"/>
  <c r="AQ309" i="21"/>
  <c r="AQ312" i="21" s="1"/>
  <c r="AQ294" i="21" s="1"/>
  <c r="AG14" i="13" s="1"/>
  <c r="Q309" i="21"/>
  <c r="Q312" i="21" s="1"/>
  <c r="AL310" i="21"/>
  <c r="AL313" i="21" s="1"/>
  <c r="O309" i="21"/>
  <c r="O312" i="21" s="1"/>
  <c r="X308" i="21"/>
  <c r="X311" i="21" s="1"/>
  <c r="P308" i="21"/>
  <c r="P311" i="21" s="1"/>
  <c r="M310" i="21"/>
  <c r="M313" i="21" s="1"/>
  <c r="AD308" i="21"/>
  <c r="AD311" i="21" s="1"/>
  <c r="T309" i="21"/>
  <c r="T312" i="21" s="1"/>
  <c r="AH310" i="21"/>
  <c r="AH313" i="21" s="1"/>
  <c r="AB296" i="21"/>
  <c r="L308" i="21"/>
  <c r="L311" i="21" s="1"/>
  <c r="L31" i="21"/>
  <c r="L25" i="21" s="1"/>
  <c r="AA308" i="21"/>
  <c r="AA311" i="21" s="1"/>
  <c r="Y309" i="21"/>
  <c r="Y312" i="21" s="1"/>
  <c r="P309" i="21"/>
  <c r="P312" i="21" s="1"/>
  <c r="Q308" i="21"/>
  <c r="Q311" i="21" s="1"/>
  <c r="W309" i="21"/>
  <c r="W312" i="21" s="1"/>
  <c r="W308" i="21"/>
  <c r="W311" i="21" s="1"/>
  <c r="AB310" i="21"/>
  <c r="AB313" i="21" s="1"/>
  <c r="AI310" i="21"/>
  <c r="AI313" i="21" s="1"/>
  <c r="AK308" i="21"/>
  <c r="AK311" i="21" s="1"/>
  <c r="AP310" i="21"/>
  <c r="AP313" i="21" s="1"/>
  <c r="AI309" i="21"/>
  <c r="AI312" i="21" s="1"/>
  <c r="AR308" i="21"/>
  <c r="AR311" i="21" s="1"/>
  <c r="T61" i="20"/>
  <c r="Q59" i="20"/>
  <c r="Q60" i="20"/>
  <c r="Q57" i="20"/>
  <c r="Q61" i="20"/>
  <c r="P78" i="20"/>
  <c r="R78" i="20"/>
  <c r="S78" i="20"/>
  <c r="Q78" i="20"/>
  <c r="T78" i="20"/>
  <c r="O78" i="20"/>
  <c r="M627" i="20"/>
  <c r="M603" i="20"/>
  <c r="M609" i="20"/>
  <c r="M624" i="20"/>
  <c r="M615" i="20"/>
  <c r="M618" i="20"/>
  <c r="M621" i="20"/>
  <c r="M597" i="20"/>
  <c r="M612" i="20"/>
  <c r="M588" i="20"/>
  <c r="M600" i="20"/>
  <c r="M594" i="20"/>
  <c r="M591" i="20"/>
  <c r="M606" i="20"/>
  <c r="U627" i="20"/>
  <c r="U603" i="20"/>
  <c r="U609" i="20"/>
  <c r="U624" i="20"/>
  <c r="U615" i="20"/>
  <c r="U612" i="20"/>
  <c r="U621" i="20"/>
  <c r="U618" i="20"/>
  <c r="U597" i="20"/>
  <c r="U591" i="20"/>
  <c r="U600" i="20"/>
  <c r="U606" i="20"/>
  <c r="U588" i="20"/>
  <c r="U594" i="20"/>
  <c r="Q615" i="20"/>
  <c r="Q621" i="20"/>
  <c r="Q612" i="20"/>
  <c r="Q627" i="20"/>
  <c r="Q600" i="20"/>
  <c r="Q603" i="20"/>
  <c r="Q609" i="20"/>
  <c r="Q597" i="20"/>
  <c r="Q606" i="20"/>
  <c r="Q594" i="20"/>
  <c r="Q591" i="20"/>
  <c r="Q618" i="20"/>
  <c r="Q624" i="20"/>
  <c r="Q588" i="20"/>
  <c r="AQ590" i="20"/>
  <c r="AC627" i="20"/>
  <c r="AC603" i="20"/>
  <c r="AC609" i="20"/>
  <c r="AC624" i="20"/>
  <c r="AC615" i="20"/>
  <c r="AC618" i="20"/>
  <c r="AC621" i="20"/>
  <c r="AC597" i="20"/>
  <c r="AC594" i="20"/>
  <c r="AC591" i="20"/>
  <c r="AC606" i="20"/>
  <c r="AC600" i="20"/>
  <c r="AC612" i="20"/>
  <c r="AC588" i="20"/>
  <c r="AK627" i="20"/>
  <c r="AK603" i="20"/>
  <c r="AK609" i="20"/>
  <c r="AK624" i="20"/>
  <c r="AK615" i="20"/>
  <c r="AK612" i="20"/>
  <c r="AK621" i="20"/>
  <c r="AK618" i="20"/>
  <c r="AK597" i="20"/>
  <c r="AK588" i="20"/>
  <c r="AK606" i="20"/>
  <c r="AK594" i="20"/>
  <c r="AK600" i="20"/>
  <c r="AK591" i="20"/>
  <c r="L628" i="20"/>
  <c r="L604" i="20"/>
  <c r="L610" i="20"/>
  <c r="L625" i="20"/>
  <c r="L616" i="20"/>
  <c r="L619" i="20"/>
  <c r="L622" i="20"/>
  <c r="L598" i="20"/>
  <c r="L601" i="20"/>
  <c r="L607" i="20"/>
  <c r="L589" i="20"/>
  <c r="L613" i="20"/>
  <c r="L595" i="20"/>
  <c r="L592" i="20"/>
  <c r="T628" i="20"/>
  <c r="T604" i="20"/>
  <c r="T610" i="20"/>
  <c r="T625" i="20"/>
  <c r="T616" i="20"/>
  <c r="T613" i="20"/>
  <c r="T622" i="20"/>
  <c r="T619" i="20"/>
  <c r="T598" i="20"/>
  <c r="T592" i="20"/>
  <c r="T601" i="20"/>
  <c r="T589" i="20"/>
  <c r="T595" i="20"/>
  <c r="T607" i="20"/>
  <c r="AB628" i="20"/>
  <c r="AB604" i="20"/>
  <c r="AB610" i="20"/>
  <c r="AB625" i="20"/>
  <c r="AB616" i="20"/>
  <c r="AB619" i="20"/>
  <c r="AB622" i="20"/>
  <c r="AB598" i="20"/>
  <c r="AB595" i="20"/>
  <c r="AB613" i="20"/>
  <c r="AB601" i="20"/>
  <c r="AB592" i="20"/>
  <c r="AB607" i="20"/>
  <c r="AB589" i="20"/>
  <c r="AJ628" i="20"/>
  <c r="AJ604" i="20"/>
  <c r="AJ610" i="20"/>
  <c r="AJ625" i="20"/>
  <c r="AJ616" i="20"/>
  <c r="AJ613" i="20"/>
  <c r="AJ622" i="20"/>
  <c r="AJ619" i="20"/>
  <c r="AJ598" i="20"/>
  <c r="AJ589" i="20"/>
  <c r="AJ595" i="20"/>
  <c r="AJ607" i="20"/>
  <c r="AJ592" i="20"/>
  <c r="AJ601" i="20"/>
  <c r="AR628" i="20"/>
  <c r="AR604" i="20"/>
  <c r="AR610" i="20"/>
  <c r="AR625" i="20"/>
  <c r="AR616" i="20"/>
  <c r="AR619" i="20"/>
  <c r="AR622" i="20"/>
  <c r="AR598" i="20"/>
  <c r="AR607" i="20"/>
  <c r="AR589" i="20"/>
  <c r="AR601" i="20"/>
  <c r="AR595" i="20"/>
  <c r="AR613" i="20"/>
  <c r="AR592" i="20"/>
  <c r="S629" i="20"/>
  <c r="S605" i="20"/>
  <c r="S611" i="20"/>
  <c r="S626" i="20"/>
  <c r="S617" i="20"/>
  <c r="S614" i="20"/>
  <c r="S602" i="20"/>
  <c r="S623" i="20"/>
  <c r="S620" i="20"/>
  <c r="S599" i="20"/>
  <c r="S593" i="20"/>
  <c r="S608" i="20"/>
  <c r="S590" i="20"/>
  <c r="S596" i="20"/>
  <c r="AA629" i="20"/>
  <c r="AA605" i="20"/>
  <c r="AA611" i="20"/>
  <c r="AA626" i="20"/>
  <c r="AA617" i="20"/>
  <c r="AA620" i="20"/>
  <c r="AA623" i="20"/>
  <c r="AA599" i="20"/>
  <c r="AA608" i="20"/>
  <c r="AA596" i="20"/>
  <c r="AA593" i="20"/>
  <c r="AA614" i="20"/>
  <c r="AA602" i="20"/>
  <c r="AA590" i="20"/>
  <c r="AI629" i="20"/>
  <c r="AI605" i="20"/>
  <c r="AI611" i="20"/>
  <c r="AI626" i="20"/>
  <c r="AI617" i="20"/>
  <c r="AI614" i="20"/>
  <c r="AI623" i="20"/>
  <c r="AI620" i="20"/>
  <c r="AI599" i="20"/>
  <c r="AI596" i="20"/>
  <c r="AI602" i="20"/>
  <c r="AI593" i="20"/>
  <c r="AI608" i="20"/>
  <c r="AI590" i="20"/>
  <c r="AQ629" i="20"/>
  <c r="AQ605" i="20"/>
  <c r="AQ611" i="20"/>
  <c r="AQ626" i="20"/>
  <c r="AQ617" i="20"/>
  <c r="AQ620" i="20"/>
  <c r="AQ623" i="20"/>
  <c r="AQ599" i="20"/>
  <c r="AQ614" i="20"/>
  <c r="AQ602" i="20"/>
  <c r="AQ596" i="20"/>
  <c r="AQ608" i="20"/>
  <c r="AQ593" i="20"/>
  <c r="R780" i="20"/>
  <c r="R779" i="20"/>
  <c r="R782" i="20"/>
  <c r="R778" i="20"/>
  <c r="R781" i="20"/>
  <c r="R777" i="20"/>
  <c r="Z780" i="20"/>
  <c r="Z779" i="20"/>
  <c r="Z782" i="20"/>
  <c r="Z778" i="20"/>
  <c r="Z777" i="20"/>
  <c r="Z781" i="20"/>
  <c r="AH780" i="20"/>
  <c r="AH779" i="20"/>
  <c r="AH782" i="20"/>
  <c r="AH778" i="20"/>
  <c r="AH781" i="20"/>
  <c r="AH777" i="20"/>
  <c r="AP780" i="20"/>
  <c r="AP779" i="20"/>
  <c r="AP782" i="20"/>
  <c r="AP778" i="20"/>
  <c r="AP777" i="20"/>
  <c r="AP781" i="20"/>
  <c r="Q788" i="20"/>
  <c r="Q787" i="20"/>
  <c r="Q786" i="20"/>
  <c r="Q785" i="20"/>
  <c r="Q784" i="20"/>
  <c r="Q789" i="20"/>
  <c r="Y788" i="20"/>
  <c r="Y787" i="20"/>
  <c r="Y786" i="20"/>
  <c r="Y785" i="20"/>
  <c r="Y784" i="20"/>
  <c r="Y789" i="20"/>
  <c r="AG788" i="20"/>
  <c r="AG787" i="20"/>
  <c r="AG786" i="20"/>
  <c r="AG785" i="20"/>
  <c r="AG784" i="20"/>
  <c r="AG789" i="20"/>
  <c r="AO788" i="20"/>
  <c r="AO787" i="20"/>
  <c r="AO786" i="20"/>
  <c r="AO785" i="20"/>
  <c r="AO784" i="20"/>
  <c r="AO789" i="20"/>
  <c r="P792" i="20"/>
  <c r="P796" i="20"/>
  <c r="P795" i="20"/>
  <c r="P794" i="20"/>
  <c r="P791" i="20"/>
  <c r="P793" i="20"/>
  <c r="X792" i="20"/>
  <c r="X796" i="20"/>
  <c r="X795" i="20"/>
  <c r="X794" i="20"/>
  <c r="X793" i="20"/>
  <c r="X791" i="20"/>
  <c r="AF792" i="20"/>
  <c r="AF796" i="20"/>
  <c r="AF795" i="20"/>
  <c r="AF794" i="20"/>
  <c r="AF793" i="20"/>
  <c r="AF791" i="20"/>
  <c r="AN792" i="20"/>
  <c r="AN796" i="20"/>
  <c r="AN795" i="20"/>
  <c r="AN794" i="20"/>
  <c r="AN793" i="20"/>
  <c r="AN791" i="20"/>
  <c r="N618" i="20"/>
  <c r="N624" i="20"/>
  <c r="N615" i="20"/>
  <c r="N606" i="20"/>
  <c r="N612" i="20"/>
  <c r="N600" i="20"/>
  <c r="N609" i="20"/>
  <c r="N588" i="20"/>
  <c r="N603" i="20"/>
  <c r="N597" i="20"/>
  <c r="N621" i="20"/>
  <c r="N594" i="20"/>
  <c r="N627" i="20"/>
  <c r="N591" i="20"/>
  <c r="V618" i="20"/>
  <c r="V624" i="20"/>
  <c r="V615" i="20"/>
  <c r="V606" i="20"/>
  <c r="V627" i="20"/>
  <c r="V609" i="20"/>
  <c r="V600" i="20"/>
  <c r="V612" i="20"/>
  <c r="V588" i="20"/>
  <c r="V621" i="20"/>
  <c r="V597" i="20"/>
  <c r="V603" i="20"/>
  <c r="V594" i="20"/>
  <c r="V591" i="20"/>
  <c r="AD618" i="20"/>
  <c r="AD624" i="20"/>
  <c r="AD615" i="20"/>
  <c r="AD606" i="20"/>
  <c r="AD603" i="20"/>
  <c r="AD612" i="20"/>
  <c r="AD600" i="20"/>
  <c r="AD609" i="20"/>
  <c r="AD588" i="20"/>
  <c r="AD591" i="20"/>
  <c r="AD627" i="20"/>
  <c r="AD597" i="20"/>
  <c r="AD621" i="20"/>
  <c r="AD594" i="20"/>
  <c r="AL618" i="20"/>
  <c r="AL624" i="20"/>
  <c r="AL615" i="20"/>
  <c r="AL606" i="20"/>
  <c r="AL627" i="20"/>
  <c r="AL609" i="20"/>
  <c r="AL600" i="20"/>
  <c r="AL612" i="20"/>
  <c r="AL588" i="20"/>
  <c r="AL603" i="20"/>
  <c r="AL594" i="20"/>
  <c r="AL591" i="20"/>
  <c r="AL621" i="20"/>
  <c r="AL597" i="20"/>
  <c r="M619" i="20"/>
  <c r="M625" i="20"/>
  <c r="M616" i="20"/>
  <c r="M607" i="20"/>
  <c r="M613" i="20"/>
  <c r="M601" i="20"/>
  <c r="M610" i="20"/>
  <c r="M589" i="20"/>
  <c r="M598" i="20"/>
  <c r="M595" i="20"/>
  <c r="M622" i="20"/>
  <c r="M592" i="20"/>
  <c r="M604" i="20"/>
  <c r="M628" i="20"/>
  <c r="U619" i="20"/>
  <c r="U625" i="20"/>
  <c r="U616" i="20"/>
  <c r="U607" i="20"/>
  <c r="U628" i="20"/>
  <c r="U610" i="20"/>
  <c r="U601" i="20"/>
  <c r="U613" i="20"/>
  <c r="U589" i="20"/>
  <c r="U622" i="20"/>
  <c r="U604" i="20"/>
  <c r="U598" i="20"/>
  <c r="U595" i="20"/>
  <c r="U592" i="20"/>
  <c r="AC619" i="20"/>
  <c r="AC625" i="20"/>
  <c r="AC616" i="20"/>
  <c r="AC607" i="20"/>
  <c r="AC604" i="20"/>
  <c r="AC613" i="20"/>
  <c r="AC601" i="20"/>
  <c r="AC610" i="20"/>
  <c r="AC589" i="20"/>
  <c r="AC622" i="20"/>
  <c r="AC592" i="20"/>
  <c r="AC628" i="20"/>
  <c r="AC598" i="20"/>
  <c r="AC595" i="20"/>
  <c r="AK619" i="20"/>
  <c r="AK625" i="20"/>
  <c r="AK601" i="20"/>
  <c r="AK616" i="20"/>
  <c r="AK607" i="20"/>
  <c r="AK628" i="20"/>
  <c r="AK610" i="20"/>
  <c r="AK613" i="20"/>
  <c r="AK589" i="20"/>
  <c r="AK598" i="20"/>
  <c r="AK595" i="20"/>
  <c r="AK592" i="20"/>
  <c r="AK622" i="20"/>
  <c r="AK604" i="20"/>
  <c r="L620" i="20"/>
  <c r="L135" i="20" s="1"/>
  <c r="L626" i="20"/>
  <c r="L137" i="20" s="1"/>
  <c r="L602" i="20"/>
  <c r="L129" i="20" s="1"/>
  <c r="L617" i="20"/>
  <c r="L134" i="20" s="1"/>
  <c r="L608" i="20"/>
  <c r="L131" i="20" s="1"/>
  <c r="L605" i="20"/>
  <c r="L130" i="20" s="1"/>
  <c r="L614" i="20"/>
  <c r="L133" i="20" s="1"/>
  <c r="L611" i="20"/>
  <c r="L132" i="20" s="1"/>
  <c r="L590" i="20"/>
  <c r="L125" i="20" s="1"/>
  <c r="L629" i="20"/>
  <c r="L138" i="20" s="1"/>
  <c r="L596" i="20"/>
  <c r="L127" i="20" s="1"/>
  <c r="L599" i="20"/>
  <c r="L128" i="20" s="1"/>
  <c r="L593" i="20"/>
  <c r="L126" i="20" s="1"/>
  <c r="L623" i="20"/>
  <c r="L136" i="20" s="1"/>
  <c r="T620" i="20"/>
  <c r="T626" i="20"/>
  <c r="T602" i="20"/>
  <c r="T617" i="20"/>
  <c r="T608" i="20"/>
  <c r="T629" i="20"/>
  <c r="T611" i="20"/>
  <c r="T614" i="20"/>
  <c r="T590" i="20"/>
  <c r="T599" i="20"/>
  <c r="T623" i="20"/>
  <c r="T605" i="20"/>
  <c r="T596" i="20"/>
  <c r="T593" i="20"/>
  <c r="AB620" i="20"/>
  <c r="AB626" i="20"/>
  <c r="AB602" i="20"/>
  <c r="AB617" i="20"/>
  <c r="AB608" i="20"/>
  <c r="AB605" i="20"/>
  <c r="AB614" i="20"/>
  <c r="AB611" i="20"/>
  <c r="AB590" i="20"/>
  <c r="AB593" i="20"/>
  <c r="AB623" i="20"/>
  <c r="AB599" i="20"/>
  <c r="AB629" i="20"/>
  <c r="AB596" i="20"/>
  <c r="AJ620" i="20"/>
  <c r="AJ626" i="20"/>
  <c r="AJ602" i="20"/>
  <c r="AJ617" i="20"/>
  <c r="AJ608" i="20"/>
  <c r="AJ629" i="20"/>
  <c r="AJ611" i="20"/>
  <c r="AJ614" i="20"/>
  <c r="AJ590" i="20"/>
  <c r="AJ599" i="20"/>
  <c r="AJ623" i="20"/>
  <c r="AJ605" i="20"/>
  <c r="AJ596" i="20"/>
  <c r="AJ593" i="20"/>
  <c r="AR620" i="20"/>
  <c r="AR626" i="20"/>
  <c r="AR602" i="20"/>
  <c r="AR617" i="20"/>
  <c r="AR608" i="20"/>
  <c r="AR605" i="20"/>
  <c r="AR614" i="20"/>
  <c r="AR611" i="20"/>
  <c r="AR590" i="20"/>
  <c r="AR623" i="20"/>
  <c r="AR629" i="20"/>
  <c r="AR596" i="20"/>
  <c r="AR599" i="20"/>
  <c r="AR593" i="20"/>
  <c r="S779" i="20"/>
  <c r="S781" i="20"/>
  <c r="S780" i="20"/>
  <c r="S778" i="20"/>
  <c r="S777" i="20"/>
  <c r="S782" i="20"/>
  <c r="AA779" i="20"/>
  <c r="AA777" i="20"/>
  <c r="AA782" i="20"/>
  <c r="AA781" i="20"/>
  <c r="AA780" i="20"/>
  <c r="AA778" i="20"/>
  <c r="AI779" i="20"/>
  <c r="AI781" i="20"/>
  <c r="AI780" i="20"/>
  <c r="AI778" i="20"/>
  <c r="AI777" i="20"/>
  <c r="AI782" i="20"/>
  <c r="AQ779" i="20"/>
  <c r="AQ777" i="20"/>
  <c r="AQ782" i="20"/>
  <c r="AQ781" i="20"/>
  <c r="AQ780" i="20"/>
  <c r="AQ778" i="20"/>
  <c r="Y615" i="20"/>
  <c r="Y621" i="20"/>
  <c r="Y612" i="20"/>
  <c r="Y627" i="20"/>
  <c r="Y624" i="20"/>
  <c r="Y600" i="20"/>
  <c r="Y606" i="20"/>
  <c r="Y603" i="20"/>
  <c r="Y597" i="20"/>
  <c r="Y609" i="20"/>
  <c r="Y618" i="20"/>
  <c r="Y588" i="20"/>
  <c r="Y594" i="20"/>
  <c r="Y591" i="20"/>
  <c r="AG615" i="20"/>
  <c r="AG621" i="20"/>
  <c r="AG612" i="20"/>
  <c r="AG627" i="20"/>
  <c r="AG600" i="20"/>
  <c r="AG609" i="20"/>
  <c r="AG597" i="20"/>
  <c r="AG606" i="20"/>
  <c r="AG603" i="20"/>
  <c r="AG618" i="20"/>
  <c r="AG624" i="20"/>
  <c r="AG594" i="20"/>
  <c r="AG591" i="20"/>
  <c r="AO615" i="20"/>
  <c r="AO621" i="20"/>
  <c r="AO612" i="20"/>
  <c r="AO627" i="20"/>
  <c r="AO624" i="20"/>
  <c r="AO600" i="20"/>
  <c r="AO606" i="20"/>
  <c r="AO597" i="20"/>
  <c r="AO609" i="20"/>
  <c r="AO603" i="20"/>
  <c r="AO591" i="20"/>
  <c r="AO588" i="20"/>
  <c r="AO618" i="20"/>
  <c r="AO594" i="20"/>
  <c r="P616" i="20"/>
  <c r="P622" i="20"/>
  <c r="P613" i="20"/>
  <c r="P628" i="20"/>
  <c r="P601" i="20"/>
  <c r="P604" i="20"/>
  <c r="P610" i="20"/>
  <c r="P598" i="20"/>
  <c r="P607" i="20"/>
  <c r="P625" i="20"/>
  <c r="P595" i="20"/>
  <c r="P592" i="20"/>
  <c r="P619" i="20"/>
  <c r="X616" i="20"/>
  <c r="X622" i="20"/>
  <c r="X613" i="20"/>
  <c r="X628" i="20"/>
  <c r="X625" i="20"/>
  <c r="X601" i="20"/>
  <c r="X607" i="20"/>
  <c r="X604" i="20"/>
  <c r="X598" i="20"/>
  <c r="X610" i="20"/>
  <c r="X589" i="20"/>
  <c r="X595" i="20"/>
  <c r="X619" i="20"/>
  <c r="X592" i="20"/>
  <c r="AF616" i="20"/>
  <c r="AF622" i="20"/>
  <c r="AF613" i="20"/>
  <c r="AF628" i="20"/>
  <c r="AF604" i="20"/>
  <c r="AF601" i="20"/>
  <c r="AF610" i="20"/>
  <c r="AF598" i="20"/>
  <c r="AF607" i="20"/>
  <c r="AF619" i="20"/>
  <c r="AF595" i="20"/>
  <c r="AF625" i="20"/>
  <c r="AF592" i="20"/>
  <c r="AN616" i="20"/>
  <c r="AN622" i="20"/>
  <c r="AN613" i="20"/>
  <c r="AN628" i="20"/>
  <c r="AN604" i="20"/>
  <c r="AN625" i="20"/>
  <c r="AN607" i="20"/>
  <c r="AN598" i="20"/>
  <c r="AN610" i="20"/>
  <c r="AN619" i="20"/>
  <c r="AN592" i="20"/>
  <c r="AN601" i="20"/>
  <c r="AN589" i="20"/>
  <c r="AN595" i="20"/>
  <c r="O617" i="20"/>
  <c r="O623" i="20"/>
  <c r="O614" i="20"/>
  <c r="O629" i="20"/>
  <c r="O605" i="20"/>
  <c r="O611" i="20"/>
  <c r="O599" i="20"/>
  <c r="O608" i="20"/>
  <c r="O620" i="20"/>
  <c r="O596" i="20"/>
  <c r="O626" i="20"/>
  <c r="O602" i="20"/>
  <c r="O593" i="20"/>
  <c r="W617" i="20"/>
  <c r="W623" i="20"/>
  <c r="W614" i="20"/>
  <c r="W629" i="20"/>
  <c r="W605" i="20"/>
  <c r="W626" i="20"/>
  <c r="W608" i="20"/>
  <c r="W599" i="20"/>
  <c r="W611" i="20"/>
  <c r="W602" i="20"/>
  <c r="W590" i="20"/>
  <c r="W596" i="20"/>
  <c r="W593" i="20"/>
  <c r="W620" i="20"/>
  <c r="AE617" i="20"/>
  <c r="AE623" i="20"/>
  <c r="AE614" i="20"/>
  <c r="AE629" i="20"/>
  <c r="AE605" i="20"/>
  <c r="AE602" i="20"/>
  <c r="AE611" i="20"/>
  <c r="AE599" i="20"/>
  <c r="AE608" i="20"/>
  <c r="AE626" i="20"/>
  <c r="AE590" i="20"/>
  <c r="AE620" i="20"/>
  <c r="AE596" i="20"/>
  <c r="AE593" i="20"/>
  <c r="AM617" i="20"/>
  <c r="AM623" i="20"/>
  <c r="AM614" i="20"/>
  <c r="AM629" i="20"/>
  <c r="AM605" i="20"/>
  <c r="AM626" i="20"/>
  <c r="AM608" i="20"/>
  <c r="AM599" i="20"/>
  <c r="AM611" i="20"/>
  <c r="AM593" i="20"/>
  <c r="AM620" i="20"/>
  <c r="AM602" i="20"/>
  <c r="AM596" i="20"/>
  <c r="N782" i="20"/>
  <c r="N778" i="20"/>
  <c r="N781" i="20"/>
  <c r="N777" i="20"/>
  <c r="N780" i="20"/>
  <c r="N779" i="20"/>
  <c r="V782" i="20"/>
  <c r="V778" i="20"/>
  <c r="V781" i="20"/>
  <c r="V777" i="20"/>
  <c r="V780" i="20"/>
  <c r="V779" i="20"/>
  <c r="AD782" i="20"/>
  <c r="AD778" i="20"/>
  <c r="AD781" i="20"/>
  <c r="AD777" i="20"/>
  <c r="AD780" i="20"/>
  <c r="AD779" i="20"/>
  <c r="AL782" i="20"/>
  <c r="AL778" i="20"/>
  <c r="AL781" i="20"/>
  <c r="AL777" i="20"/>
  <c r="AL780" i="20"/>
  <c r="AL779" i="20"/>
  <c r="M786" i="20"/>
  <c r="M784" i="20"/>
  <c r="M789" i="20"/>
  <c r="M788" i="20"/>
  <c r="M787" i="20"/>
  <c r="M785" i="20"/>
  <c r="U786" i="20"/>
  <c r="U784" i="20"/>
  <c r="U789" i="20"/>
  <c r="U788" i="20"/>
  <c r="U785" i="20"/>
  <c r="U787" i="20"/>
  <c r="AC786" i="20"/>
  <c r="AC784" i="20"/>
  <c r="AC789" i="20"/>
  <c r="AC788" i="20"/>
  <c r="AC787" i="20"/>
  <c r="AC785" i="20"/>
  <c r="AK786" i="20"/>
  <c r="AK784" i="20"/>
  <c r="AK789" i="20"/>
  <c r="AK788" i="20"/>
  <c r="AK787" i="20"/>
  <c r="AK785" i="20"/>
  <c r="L796" i="20"/>
  <c r="L794" i="20"/>
  <c r="L793" i="20"/>
  <c r="L792" i="20"/>
  <c r="L791" i="20"/>
  <c r="L795" i="20"/>
  <c r="T796" i="20"/>
  <c r="T794" i="20"/>
  <c r="T793" i="20"/>
  <c r="T792" i="20"/>
  <c r="T791" i="20"/>
  <c r="T795" i="20"/>
  <c r="AB796" i="20"/>
  <c r="AB794" i="20"/>
  <c r="AB793" i="20"/>
  <c r="AB792" i="20"/>
  <c r="AB791" i="20"/>
  <c r="AB795" i="20"/>
  <c r="AJ796" i="20"/>
  <c r="AJ794" i="20"/>
  <c r="AJ793" i="20"/>
  <c r="AJ792" i="20"/>
  <c r="AJ791" i="20"/>
  <c r="AJ795" i="20"/>
  <c r="AR796" i="20"/>
  <c r="AR794" i="20"/>
  <c r="AR793" i="20"/>
  <c r="AR792" i="20"/>
  <c r="AR791" i="20"/>
  <c r="AR795" i="20"/>
  <c r="AF589" i="20"/>
  <c r="S621" i="20"/>
  <c r="S627" i="20"/>
  <c r="S603" i="20"/>
  <c r="S618" i="20"/>
  <c r="S609" i="20"/>
  <c r="S612" i="20"/>
  <c r="S615" i="20"/>
  <c r="S591" i="20"/>
  <c r="AA621" i="20"/>
  <c r="AA627" i="20"/>
  <c r="AA603" i="20"/>
  <c r="AA618" i="20"/>
  <c r="AA609" i="20"/>
  <c r="AA606" i="20"/>
  <c r="AA615" i="20"/>
  <c r="AA612" i="20"/>
  <c r="AA591" i="20"/>
  <c r="AI621" i="20"/>
  <c r="AI627" i="20"/>
  <c r="AI603" i="20"/>
  <c r="AI618" i="20"/>
  <c r="AI609" i="20"/>
  <c r="AI612" i="20"/>
  <c r="AI615" i="20"/>
  <c r="AI591" i="20"/>
  <c r="AQ621" i="20"/>
  <c r="AQ627" i="20"/>
  <c r="AQ603" i="20"/>
  <c r="AQ618" i="20"/>
  <c r="AQ609" i="20"/>
  <c r="AQ606" i="20"/>
  <c r="AQ615" i="20"/>
  <c r="AQ612" i="20"/>
  <c r="AQ591" i="20"/>
  <c r="R622" i="20"/>
  <c r="R628" i="20"/>
  <c r="R604" i="20"/>
  <c r="R619" i="20"/>
  <c r="R610" i="20"/>
  <c r="R613" i="20"/>
  <c r="R616" i="20"/>
  <c r="R592" i="20"/>
  <c r="Z622" i="20"/>
  <c r="Z628" i="20"/>
  <c r="Z604" i="20"/>
  <c r="Z619" i="20"/>
  <c r="Z610" i="20"/>
  <c r="Z607" i="20"/>
  <c r="Z616" i="20"/>
  <c r="Z613" i="20"/>
  <c r="Z592" i="20"/>
  <c r="AH622" i="20"/>
  <c r="AH628" i="20"/>
  <c r="AH604" i="20"/>
  <c r="AH619" i="20"/>
  <c r="AH610" i="20"/>
  <c r="AH613" i="20"/>
  <c r="AH616" i="20"/>
  <c r="AH592" i="20"/>
  <c r="AP622" i="20"/>
  <c r="AP628" i="20"/>
  <c r="AP604" i="20"/>
  <c r="AP619" i="20"/>
  <c r="AP610" i="20"/>
  <c r="AP607" i="20"/>
  <c r="AP601" i="20"/>
  <c r="AP598" i="20"/>
  <c r="AP616" i="20"/>
  <c r="AP613" i="20"/>
  <c r="AP592" i="20"/>
  <c r="Q623" i="20"/>
  <c r="Q629" i="20"/>
  <c r="Q605" i="20"/>
  <c r="Q620" i="20"/>
  <c r="Q611" i="20"/>
  <c r="Q614" i="20"/>
  <c r="Q599" i="20"/>
  <c r="Q617" i="20"/>
  <c r="Q593" i="20"/>
  <c r="Y623" i="20"/>
  <c r="Y629" i="20"/>
  <c r="Y605" i="20"/>
  <c r="Y620" i="20"/>
  <c r="Y611" i="20"/>
  <c r="Y608" i="20"/>
  <c r="Y599" i="20"/>
  <c r="Y617" i="20"/>
  <c r="Y614" i="20"/>
  <c r="Y593" i="20"/>
  <c r="AG623" i="20"/>
  <c r="AG629" i="20"/>
  <c r="AG605" i="20"/>
  <c r="AG620" i="20"/>
  <c r="AG611" i="20"/>
  <c r="AG614" i="20"/>
  <c r="AG599" i="20"/>
  <c r="AG617" i="20"/>
  <c r="AG593" i="20"/>
  <c r="AO623" i="20"/>
  <c r="AO629" i="20"/>
  <c r="AO605" i="20"/>
  <c r="AO620" i="20"/>
  <c r="AO611" i="20"/>
  <c r="AO608" i="20"/>
  <c r="AO602" i="20"/>
  <c r="AO599" i="20"/>
  <c r="AO617" i="20"/>
  <c r="AO614" i="20"/>
  <c r="AO593" i="20"/>
  <c r="P781" i="20"/>
  <c r="P777" i="20"/>
  <c r="P780" i="20"/>
  <c r="P779" i="20"/>
  <c r="P782" i="20"/>
  <c r="P778" i="20"/>
  <c r="X781" i="20"/>
  <c r="X777" i="20"/>
  <c r="X780" i="20"/>
  <c r="X779" i="20"/>
  <c r="X778" i="20"/>
  <c r="X782" i="20"/>
  <c r="AF781" i="20"/>
  <c r="AF777" i="20"/>
  <c r="AF780" i="20"/>
  <c r="AF779" i="20"/>
  <c r="AF782" i="20"/>
  <c r="AF778" i="20"/>
  <c r="AN781" i="20"/>
  <c r="AN777" i="20"/>
  <c r="AN780" i="20"/>
  <c r="AN779" i="20"/>
  <c r="AN778" i="20"/>
  <c r="AN782" i="20"/>
  <c r="O789" i="20"/>
  <c r="O788" i="20"/>
  <c r="O787" i="20"/>
  <c r="O786" i="20"/>
  <c r="O785" i="20"/>
  <c r="O784" i="20"/>
  <c r="W789" i="20"/>
  <c r="W788" i="20"/>
  <c r="W787" i="20"/>
  <c r="W786" i="20"/>
  <c r="W784" i="20"/>
  <c r="W785" i="20"/>
  <c r="AE789" i="20"/>
  <c r="AE788" i="20"/>
  <c r="AE787" i="20"/>
  <c r="AE786" i="20"/>
  <c r="AE784" i="20"/>
  <c r="AE785" i="20"/>
  <c r="AM789" i="20"/>
  <c r="AM788" i="20"/>
  <c r="AM787" i="20"/>
  <c r="AM786" i="20"/>
  <c r="AM785" i="20"/>
  <c r="AM784" i="20"/>
  <c r="N794" i="20"/>
  <c r="N792" i="20"/>
  <c r="N791" i="20"/>
  <c r="N796" i="20"/>
  <c r="N793" i="20"/>
  <c r="N795" i="20"/>
  <c r="V794" i="20"/>
  <c r="V792" i="20"/>
  <c r="V791" i="20"/>
  <c r="V796" i="20"/>
  <c r="V795" i="20"/>
  <c r="V793" i="20"/>
  <c r="AD794" i="20"/>
  <c r="AD792" i="20"/>
  <c r="AD791" i="20"/>
  <c r="AD796" i="20"/>
  <c r="AD795" i="20"/>
  <c r="AD793" i="20"/>
  <c r="AL794" i="20"/>
  <c r="AL792" i="20"/>
  <c r="AL791" i="20"/>
  <c r="AL796" i="20"/>
  <c r="AL795" i="20"/>
  <c r="AL793" i="20"/>
  <c r="S588" i="20"/>
  <c r="R589" i="20"/>
  <c r="AM589" i="20"/>
  <c r="Q590" i="20"/>
  <c r="L591" i="20"/>
  <c r="S594" i="20"/>
  <c r="R595" i="20"/>
  <c r="Q596" i="20"/>
  <c r="P597" i="20"/>
  <c r="AA597" i="20"/>
  <c r="O598" i="20"/>
  <c r="Z598" i="20"/>
  <c r="AM598" i="20"/>
  <c r="V599" i="20"/>
  <c r="AA600" i="20"/>
  <c r="N601" i="20"/>
  <c r="Y602" i="20"/>
  <c r="AG608" i="20"/>
  <c r="Z625" i="20"/>
  <c r="AG626" i="20"/>
  <c r="V629" i="20"/>
  <c r="L612" i="20"/>
  <c r="L618" i="20"/>
  <c r="L609" i="20"/>
  <c r="L624" i="20"/>
  <c r="L621" i="20"/>
  <c r="L594" i="20"/>
  <c r="L627" i="20"/>
  <c r="L603" i="20"/>
  <c r="L600" i="20"/>
  <c r="L606" i="20"/>
  <c r="T612" i="20"/>
  <c r="T618" i="20"/>
  <c r="T609" i="20"/>
  <c r="T624" i="20"/>
  <c r="T627" i="20"/>
  <c r="T606" i="20"/>
  <c r="T594" i="20"/>
  <c r="T600" i="20"/>
  <c r="T603" i="20"/>
  <c r="AB612" i="20"/>
  <c r="AB618" i="20"/>
  <c r="AB609" i="20"/>
  <c r="AB624" i="20"/>
  <c r="AB621" i="20"/>
  <c r="AB603" i="20"/>
  <c r="AB594" i="20"/>
  <c r="AB627" i="20"/>
  <c r="AB600" i="20"/>
  <c r="AB606" i="20"/>
  <c r="AJ612" i="20"/>
  <c r="AJ618" i="20"/>
  <c r="AJ609" i="20"/>
  <c r="AJ624" i="20"/>
  <c r="AJ627" i="20"/>
  <c r="AJ606" i="20"/>
  <c r="AJ603" i="20"/>
  <c r="AJ594" i="20"/>
  <c r="AJ600" i="20"/>
  <c r="AR612" i="20"/>
  <c r="AR618" i="20"/>
  <c r="AR609" i="20"/>
  <c r="AR624" i="20"/>
  <c r="AR621" i="20"/>
  <c r="AR594" i="20"/>
  <c r="AR627" i="20"/>
  <c r="AR603" i="20"/>
  <c r="AR600" i="20"/>
  <c r="AR606" i="20"/>
  <c r="S613" i="20"/>
  <c r="S619" i="20"/>
  <c r="S610" i="20"/>
  <c r="S625" i="20"/>
  <c r="S628" i="20"/>
  <c r="S607" i="20"/>
  <c r="S595" i="20"/>
  <c r="S601" i="20"/>
  <c r="S604" i="20"/>
  <c r="AA613" i="20"/>
  <c r="AA619" i="20"/>
  <c r="AA610" i="20"/>
  <c r="AA625" i="20"/>
  <c r="AA622" i="20"/>
  <c r="AA604" i="20"/>
  <c r="AA595" i="20"/>
  <c r="AA628" i="20"/>
  <c r="AA601" i="20"/>
  <c r="AA607" i="20"/>
  <c r="AI613" i="20"/>
  <c r="AI619" i="20"/>
  <c r="AI610" i="20"/>
  <c r="AI625" i="20"/>
  <c r="AI628" i="20"/>
  <c r="AI607" i="20"/>
  <c r="AI595" i="20"/>
  <c r="AI604" i="20"/>
  <c r="AI601" i="20"/>
  <c r="AQ613" i="20"/>
  <c r="AQ619" i="20"/>
  <c r="AQ610" i="20"/>
  <c r="AQ625" i="20"/>
  <c r="AQ622" i="20"/>
  <c r="AQ604" i="20"/>
  <c r="AQ595" i="20"/>
  <c r="AQ628" i="20"/>
  <c r="AQ607" i="20"/>
  <c r="AQ601" i="20"/>
  <c r="R614" i="20"/>
  <c r="R620" i="20"/>
  <c r="R611" i="20"/>
  <c r="R626" i="20"/>
  <c r="R629" i="20"/>
  <c r="R602" i="20"/>
  <c r="R608" i="20"/>
  <c r="R596" i="20"/>
  <c r="R605" i="20"/>
  <c r="Z614" i="20"/>
  <c r="Z620" i="20"/>
  <c r="Z611" i="20"/>
  <c r="Z626" i="20"/>
  <c r="Z623" i="20"/>
  <c r="Z605" i="20"/>
  <c r="Z602" i="20"/>
  <c r="Z596" i="20"/>
  <c r="Z629" i="20"/>
  <c r="Z608" i="20"/>
  <c r="AH614" i="20"/>
  <c r="AH620" i="20"/>
  <c r="AH611" i="20"/>
  <c r="AH626" i="20"/>
  <c r="AH629" i="20"/>
  <c r="AH608" i="20"/>
  <c r="AH596" i="20"/>
  <c r="AH605" i="20"/>
  <c r="AH602" i="20"/>
  <c r="AP614" i="20"/>
  <c r="AP620" i="20"/>
  <c r="AP611" i="20"/>
  <c r="AP626" i="20"/>
  <c r="AP623" i="20"/>
  <c r="AP599" i="20"/>
  <c r="AP605" i="20"/>
  <c r="AP596" i="20"/>
  <c r="AP629" i="20"/>
  <c r="AP608" i="20"/>
  <c r="AP602" i="20"/>
  <c r="Q780" i="20"/>
  <c r="Q782" i="20"/>
  <c r="Q781" i="20"/>
  <c r="Q779" i="20"/>
  <c r="Q778" i="20"/>
  <c r="Q777" i="20"/>
  <c r="Y780" i="20"/>
  <c r="Y778" i="20"/>
  <c r="Y777" i="20"/>
  <c r="Y782" i="20"/>
  <c r="Y781" i="20"/>
  <c r="Y779" i="20"/>
  <c r="AG780" i="20"/>
  <c r="AG782" i="20"/>
  <c r="AG781" i="20"/>
  <c r="AG779" i="20"/>
  <c r="AG778" i="20"/>
  <c r="AG777" i="20"/>
  <c r="AO780" i="20"/>
  <c r="AO778" i="20"/>
  <c r="AO777" i="20"/>
  <c r="AO782" i="20"/>
  <c r="AO781" i="20"/>
  <c r="AO779" i="20"/>
  <c r="P789" i="20"/>
  <c r="P788" i="20"/>
  <c r="P787" i="20"/>
  <c r="P786" i="20"/>
  <c r="P785" i="20"/>
  <c r="P784" i="20"/>
  <c r="X789" i="20"/>
  <c r="X788" i="20"/>
  <c r="X787" i="20"/>
  <c r="X786" i="20"/>
  <c r="X785" i="20"/>
  <c r="X784" i="20"/>
  <c r="AF789" i="20"/>
  <c r="AF788" i="20"/>
  <c r="AF787" i="20"/>
  <c r="AF786" i="20"/>
  <c r="AF785" i="20"/>
  <c r="AF784" i="20"/>
  <c r="AN789" i="20"/>
  <c r="AN788" i="20"/>
  <c r="AN787" i="20"/>
  <c r="AN786" i="20"/>
  <c r="AN785" i="20"/>
  <c r="AN784" i="20"/>
  <c r="O793" i="20"/>
  <c r="O791" i="20"/>
  <c r="O796" i="20"/>
  <c r="O795" i="20"/>
  <c r="O792" i="20"/>
  <c r="O794" i="20"/>
  <c r="W793" i="20"/>
  <c r="W791" i="20"/>
  <c r="W796" i="20"/>
  <c r="W795" i="20"/>
  <c r="W794" i="20"/>
  <c r="W792" i="20"/>
  <c r="AE793" i="20"/>
  <c r="AE791" i="20"/>
  <c r="AE796" i="20"/>
  <c r="AE795" i="20"/>
  <c r="AE794" i="20"/>
  <c r="AE792" i="20"/>
  <c r="AM793" i="20"/>
  <c r="AM791" i="20"/>
  <c r="AM796" i="20"/>
  <c r="AM795" i="20"/>
  <c r="AM794" i="20"/>
  <c r="AM792" i="20"/>
  <c r="T588" i="20"/>
  <c r="AE588" i="20"/>
  <c r="S589" i="20"/>
  <c r="AD589" i="20"/>
  <c r="R590" i="20"/>
  <c r="X591" i="20"/>
  <c r="W592" i="20"/>
  <c r="V593" i="20"/>
  <c r="AE594" i="20"/>
  <c r="AB597" i="20"/>
  <c r="AA598" i="20"/>
  <c r="R601" i="20"/>
  <c r="S606" i="20"/>
  <c r="O610" i="20"/>
  <c r="T615" i="20"/>
  <c r="AA616" i="20"/>
  <c r="AJ621" i="20"/>
  <c r="S624" i="20"/>
  <c r="AO626" i="20"/>
  <c r="O609" i="20"/>
  <c r="O615" i="20"/>
  <c r="O606" i="20"/>
  <c r="O621" i="20"/>
  <c r="O618" i="20"/>
  <c r="O627" i="20"/>
  <c r="O603" i="20"/>
  <c r="O591" i="20"/>
  <c r="O624" i="20"/>
  <c r="W609" i="20"/>
  <c r="W615" i="20"/>
  <c r="W606" i="20"/>
  <c r="W621" i="20"/>
  <c r="W624" i="20"/>
  <c r="W591" i="20"/>
  <c r="W603" i="20"/>
  <c r="W627" i="20"/>
  <c r="AE609" i="20"/>
  <c r="AE615" i="20"/>
  <c r="AE606" i="20"/>
  <c r="AE621" i="20"/>
  <c r="AE618" i="20"/>
  <c r="AE627" i="20"/>
  <c r="AE591" i="20"/>
  <c r="AE624" i="20"/>
  <c r="AE603" i="20"/>
  <c r="AM609" i="20"/>
  <c r="AM615" i="20"/>
  <c r="AM606" i="20"/>
  <c r="AM621" i="20"/>
  <c r="AM624" i="20"/>
  <c r="AM603" i="20"/>
  <c r="AM591" i="20"/>
  <c r="AM627" i="20"/>
  <c r="N610" i="20"/>
  <c r="N616" i="20"/>
  <c r="N607" i="20"/>
  <c r="N622" i="20"/>
  <c r="N619" i="20"/>
  <c r="N628" i="20"/>
  <c r="N604" i="20"/>
  <c r="N592" i="20"/>
  <c r="N625" i="20"/>
  <c r="V610" i="20"/>
  <c r="V616" i="20"/>
  <c r="V607" i="20"/>
  <c r="V622" i="20"/>
  <c r="V625" i="20"/>
  <c r="V592" i="20"/>
  <c r="V604" i="20"/>
  <c r="V628" i="20"/>
  <c r="AD610" i="20"/>
  <c r="AD616" i="20"/>
  <c r="AD607" i="20"/>
  <c r="AD622" i="20"/>
  <c r="AD619" i="20"/>
  <c r="AD628" i="20"/>
  <c r="AD592" i="20"/>
  <c r="AD625" i="20"/>
  <c r="AD598" i="20"/>
  <c r="AD604" i="20"/>
  <c r="AL610" i="20"/>
  <c r="AL616" i="20"/>
  <c r="AL607" i="20"/>
  <c r="AL622" i="20"/>
  <c r="AL625" i="20"/>
  <c r="AL604" i="20"/>
  <c r="AL601" i="20"/>
  <c r="AL592" i="20"/>
  <c r="AL598" i="20"/>
  <c r="AL628" i="20"/>
  <c r="M611" i="20"/>
  <c r="M617" i="20"/>
  <c r="M608" i="20"/>
  <c r="M623" i="20"/>
  <c r="M620" i="20"/>
  <c r="M629" i="20"/>
  <c r="M593" i="20"/>
  <c r="M626" i="20"/>
  <c r="M602" i="20"/>
  <c r="M599" i="20"/>
  <c r="M605" i="20"/>
  <c r="U611" i="20"/>
  <c r="U617" i="20"/>
  <c r="U608" i="20"/>
  <c r="U623" i="20"/>
  <c r="U626" i="20"/>
  <c r="U605" i="20"/>
  <c r="U593" i="20"/>
  <c r="U599" i="20"/>
  <c r="U629" i="20"/>
  <c r="U602" i="20"/>
  <c r="AC611" i="20"/>
  <c r="AC617" i="20"/>
  <c r="AC608" i="20"/>
  <c r="AC623" i="20"/>
  <c r="AC620" i="20"/>
  <c r="AC602" i="20"/>
  <c r="AC629" i="20"/>
  <c r="AC593" i="20"/>
  <c r="AC626" i="20"/>
  <c r="AC599" i="20"/>
  <c r="AC605" i="20"/>
  <c r="AK611" i="20"/>
  <c r="AK617" i="20"/>
  <c r="AK608" i="20"/>
  <c r="AK623" i="20"/>
  <c r="AK626" i="20"/>
  <c r="AK605" i="20"/>
  <c r="AK602" i="20"/>
  <c r="AK593" i="20"/>
  <c r="AK599" i="20"/>
  <c r="AK629" i="20"/>
  <c r="L779" i="20"/>
  <c r="L782" i="20"/>
  <c r="L778" i="20"/>
  <c r="L781" i="20"/>
  <c r="L777" i="20"/>
  <c r="L780" i="20"/>
  <c r="T779" i="20"/>
  <c r="T782" i="20"/>
  <c r="T778" i="20"/>
  <c r="T781" i="20"/>
  <c r="T777" i="20"/>
  <c r="T780" i="20"/>
  <c r="AB779" i="20"/>
  <c r="AB782" i="20"/>
  <c r="AB778" i="20"/>
  <c r="AB781" i="20"/>
  <c r="AB777" i="20"/>
  <c r="AB780" i="20"/>
  <c r="AJ779" i="20"/>
  <c r="AJ782" i="20"/>
  <c r="AJ778" i="20"/>
  <c r="AJ781" i="20"/>
  <c r="AJ777" i="20"/>
  <c r="AJ780" i="20"/>
  <c r="AR779" i="20"/>
  <c r="AR782" i="20"/>
  <c r="AR778" i="20"/>
  <c r="AR781" i="20"/>
  <c r="AR777" i="20"/>
  <c r="AR780" i="20"/>
  <c r="S788" i="20"/>
  <c r="S786" i="20"/>
  <c r="S785" i="20"/>
  <c r="S784" i="20"/>
  <c r="S787" i="20"/>
  <c r="S789" i="20"/>
  <c r="AA788" i="20"/>
  <c r="AA786" i="20"/>
  <c r="AA785" i="20"/>
  <c r="AA784" i="20"/>
  <c r="AA789" i="20"/>
  <c r="AA787" i="20"/>
  <c r="AI788" i="20"/>
  <c r="AI786" i="20"/>
  <c r="AI785" i="20"/>
  <c r="AI784" i="20"/>
  <c r="AI789" i="20"/>
  <c r="AI787" i="20"/>
  <c r="AQ788" i="20"/>
  <c r="AQ786" i="20"/>
  <c r="AQ785" i="20"/>
  <c r="AQ784" i="20"/>
  <c r="AQ789" i="20"/>
  <c r="AQ787" i="20"/>
  <c r="R796" i="20"/>
  <c r="R795" i="20"/>
  <c r="R794" i="20"/>
  <c r="R793" i="20"/>
  <c r="R792" i="20"/>
  <c r="R791" i="20"/>
  <c r="Z796" i="20"/>
  <c r="Z795" i="20"/>
  <c r="Z794" i="20"/>
  <c r="Z793" i="20"/>
  <c r="Z792" i="20"/>
  <c r="Z791" i="20"/>
  <c r="AH796" i="20"/>
  <c r="AH795" i="20"/>
  <c r="AH794" i="20"/>
  <c r="AH793" i="20"/>
  <c r="AH792" i="20"/>
  <c r="AH791" i="20"/>
  <c r="AP796" i="20"/>
  <c r="AP795" i="20"/>
  <c r="AP794" i="20"/>
  <c r="AP793" i="20"/>
  <c r="AP792" i="20"/>
  <c r="AP791" i="20"/>
  <c r="X588" i="20"/>
  <c r="AI588" i="20"/>
  <c r="AH589" i="20"/>
  <c r="V590" i="20"/>
  <c r="AB591" i="20"/>
  <c r="AA592" i="20"/>
  <c r="Z593" i="20"/>
  <c r="AI594" i="20"/>
  <c r="AH595" i="20"/>
  <c r="AG596" i="20"/>
  <c r="AQ597" i="20"/>
  <c r="O600" i="20"/>
  <c r="Z601" i="20"/>
  <c r="AI606" i="20"/>
  <c r="AE610" i="20"/>
  <c r="N613" i="20"/>
  <c r="AJ615" i="20"/>
  <c r="AQ616" i="20"/>
  <c r="W618" i="20"/>
  <c r="S622" i="20"/>
  <c r="AI624" i="20"/>
  <c r="P624" i="20"/>
  <c r="P606" i="20"/>
  <c r="P621" i="20"/>
  <c r="P612" i="20"/>
  <c r="P615" i="20"/>
  <c r="P600" i="20"/>
  <c r="P618" i="20"/>
  <c r="P594" i="20"/>
  <c r="X624" i="20"/>
  <c r="X606" i="20"/>
  <c r="X621" i="20"/>
  <c r="X612" i="20"/>
  <c r="X609" i="20"/>
  <c r="X600" i="20"/>
  <c r="X618" i="20"/>
  <c r="X615" i="20"/>
  <c r="X594" i="20"/>
  <c r="AF624" i="20"/>
  <c r="AF606" i="20"/>
  <c r="AF621" i="20"/>
  <c r="AF612" i="20"/>
  <c r="AF615" i="20"/>
  <c r="AF600" i="20"/>
  <c r="AF618" i="20"/>
  <c r="AF594" i="20"/>
  <c r="AN624" i="20"/>
  <c r="AN606" i="20"/>
  <c r="AN621" i="20"/>
  <c r="AN612" i="20"/>
  <c r="AN609" i="20"/>
  <c r="AN603" i="20"/>
  <c r="AN600" i="20"/>
  <c r="AN618" i="20"/>
  <c r="AN615" i="20"/>
  <c r="AN594" i="20"/>
  <c r="O625" i="20"/>
  <c r="O607" i="20"/>
  <c r="O622" i="20"/>
  <c r="O613" i="20"/>
  <c r="O616" i="20"/>
  <c r="O601" i="20"/>
  <c r="O619" i="20"/>
  <c r="O595" i="20"/>
  <c r="W625" i="20"/>
  <c r="W607" i="20"/>
  <c r="W622" i="20"/>
  <c r="W613" i="20"/>
  <c r="W610" i="20"/>
  <c r="W601" i="20"/>
  <c r="W619" i="20"/>
  <c r="W616" i="20"/>
  <c r="W595" i="20"/>
  <c r="AE625" i="20"/>
  <c r="AE607" i="20"/>
  <c r="AE622" i="20"/>
  <c r="AE613" i="20"/>
  <c r="AE616" i="20"/>
  <c r="AE601" i="20"/>
  <c r="AE619" i="20"/>
  <c r="AE595" i="20"/>
  <c r="AM625" i="20"/>
  <c r="AM601" i="20"/>
  <c r="AM607" i="20"/>
  <c r="AM622" i="20"/>
  <c r="AM613" i="20"/>
  <c r="AM610" i="20"/>
  <c r="AM619" i="20"/>
  <c r="AM616" i="20"/>
  <c r="AM595" i="20"/>
  <c r="N626" i="20"/>
  <c r="N602" i="20"/>
  <c r="N608" i="20"/>
  <c r="N623" i="20"/>
  <c r="N614" i="20"/>
  <c r="N617" i="20"/>
  <c r="N620" i="20"/>
  <c r="N596" i="20"/>
  <c r="V626" i="20"/>
  <c r="V602" i="20"/>
  <c r="V608" i="20"/>
  <c r="V623" i="20"/>
  <c r="V614" i="20"/>
  <c r="V611" i="20"/>
  <c r="V620" i="20"/>
  <c r="V617" i="20"/>
  <c r="V596" i="20"/>
  <c r="AD626" i="20"/>
  <c r="AD602" i="20"/>
  <c r="AD608" i="20"/>
  <c r="AD623" i="20"/>
  <c r="AD614" i="20"/>
  <c r="AD617" i="20"/>
  <c r="AD620" i="20"/>
  <c r="AD596" i="20"/>
  <c r="AL626" i="20"/>
  <c r="AL602" i="20"/>
  <c r="AL608" i="20"/>
  <c r="AL623" i="20"/>
  <c r="AL614" i="20"/>
  <c r="AL611" i="20"/>
  <c r="AL620" i="20"/>
  <c r="AL617" i="20"/>
  <c r="AL596" i="20"/>
  <c r="M782" i="20"/>
  <c r="M778" i="20"/>
  <c r="M781" i="20"/>
  <c r="M780" i="20"/>
  <c r="M779" i="20"/>
  <c r="M777" i="20"/>
  <c r="U782" i="20"/>
  <c r="U778" i="20"/>
  <c r="U780" i="20"/>
  <c r="U779" i="20"/>
  <c r="U777" i="20"/>
  <c r="U781" i="20"/>
  <c r="AC782" i="20"/>
  <c r="AC778" i="20"/>
  <c r="AC781" i="20"/>
  <c r="AC780" i="20"/>
  <c r="AC779" i="20"/>
  <c r="AC777" i="20"/>
  <c r="AK782" i="20"/>
  <c r="AK778" i="20"/>
  <c r="AK780" i="20"/>
  <c r="AK779" i="20"/>
  <c r="AK777" i="20"/>
  <c r="AK781" i="20"/>
  <c r="L787" i="20"/>
  <c r="L785" i="20"/>
  <c r="L784" i="20"/>
  <c r="L789" i="20"/>
  <c r="L788" i="20"/>
  <c r="L786" i="20"/>
  <c r="T787" i="20"/>
  <c r="T785" i="20"/>
  <c r="T784" i="20"/>
  <c r="T789" i="20"/>
  <c r="T786" i="20"/>
  <c r="T788" i="20"/>
  <c r="AB787" i="20"/>
  <c r="AB785" i="20"/>
  <c r="AB784" i="20"/>
  <c r="AB789" i="20"/>
  <c r="AB788" i="20"/>
  <c r="AB786" i="20"/>
  <c r="AJ787" i="20"/>
  <c r="AJ785" i="20"/>
  <c r="AJ784" i="20"/>
  <c r="AJ789" i="20"/>
  <c r="AJ788" i="20"/>
  <c r="AJ786" i="20"/>
  <c r="AR787" i="20"/>
  <c r="AR785" i="20"/>
  <c r="AR784" i="20"/>
  <c r="AR789" i="20"/>
  <c r="AR788" i="20"/>
  <c r="AR786" i="20"/>
  <c r="S795" i="20"/>
  <c r="S794" i="20"/>
  <c r="S793" i="20"/>
  <c r="S792" i="20"/>
  <c r="S791" i="20"/>
  <c r="S796" i="20"/>
  <c r="AA795" i="20"/>
  <c r="AA794" i="20"/>
  <c r="AA793" i="20"/>
  <c r="AA792" i="20"/>
  <c r="AA791" i="20"/>
  <c r="AA796" i="20"/>
  <c r="AI795" i="20"/>
  <c r="AI794" i="20"/>
  <c r="AI793" i="20"/>
  <c r="AI792" i="20"/>
  <c r="AI791" i="20"/>
  <c r="AI796" i="20"/>
  <c r="AQ795" i="20"/>
  <c r="AQ794" i="20"/>
  <c r="AQ793" i="20"/>
  <c r="AQ792" i="20"/>
  <c r="AQ791" i="20"/>
  <c r="AQ796" i="20"/>
  <c r="O588" i="20"/>
  <c r="AJ588" i="20"/>
  <c r="N589" i="20"/>
  <c r="AI589" i="20"/>
  <c r="M590" i="20"/>
  <c r="AO590" i="20"/>
  <c r="AN591" i="20"/>
  <c r="AM592" i="20"/>
  <c r="AL593" i="20"/>
  <c r="O594" i="20"/>
  <c r="N595" i="20"/>
  <c r="M596" i="20"/>
  <c r="L597" i="20"/>
  <c r="W597" i="20"/>
  <c r="AR597" i="20"/>
  <c r="V598" i="20"/>
  <c r="AH598" i="20"/>
  <c r="S600" i="20"/>
  <c r="AM600" i="20"/>
  <c r="Q602" i="20"/>
  <c r="AF603" i="20"/>
  <c r="W604" i="20"/>
  <c r="AD605" i="20"/>
  <c r="Q608" i="20"/>
  <c r="V613" i="20"/>
  <c r="AC614" i="20"/>
  <c r="R617" i="20"/>
  <c r="AL619" i="20"/>
  <c r="AH623" i="20"/>
  <c r="AQ624" i="20"/>
  <c r="Q626" i="20"/>
  <c r="AM628" i="20"/>
  <c r="R606" i="20"/>
  <c r="R612" i="20"/>
  <c r="R627" i="20"/>
  <c r="R618" i="20"/>
  <c r="Z606" i="20"/>
  <c r="Z612" i="20"/>
  <c r="Z627" i="20"/>
  <c r="Z618" i="20"/>
  <c r="AH606" i="20"/>
  <c r="AH612" i="20"/>
  <c r="AH627" i="20"/>
  <c r="AH618" i="20"/>
  <c r="AP606" i="20"/>
  <c r="AP612" i="20"/>
  <c r="AP627" i="20"/>
  <c r="AP618" i="20"/>
  <c r="Q607" i="20"/>
  <c r="Q613" i="20"/>
  <c r="Q628" i="20"/>
  <c r="Q619" i="20"/>
  <c r="Y607" i="20"/>
  <c r="Y613" i="20"/>
  <c r="Y628" i="20"/>
  <c r="Y619" i="20"/>
  <c r="AG607" i="20"/>
  <c r="AG613" i="20"/>
  <c r="AG628" i="20"/>
  <c r="AG604" i="20"/>
  <c r="AG619" i="20"/>
  <c r="AO607" i="20"/>
  <c r="AO613" i="20"/>
  <c r="AO628" i="20"/>
  <c r="AO604" i="20"/>
  <c r="AO619" i="20"/>
  <c r="P608" i="20"/>
  <c r="P614" i="20"/>
  <c r="P629" i="20"/>
  <c r="P605" i="20"/>
  <c r="P620" i="20"/>
  <c r="X608" i="20"/>
  <c r="X614" i="20"/>
  <c r="X629" i="20"/>
  <c r="X605" i="20"/>
  <c r="X620" i="20"/>
  <c r="AF608" i="20"/>
  <c r="AF614" i="20"/>
  <c r="AF629" i="20"/>
  <c r="AF605" i="20"/>
  <c r="AF620" i="20"/>
  <c r="AN608" i="20"/>
  <c r="AN614" i="20"/>
  <c r="AN629" i="20"/>
  <c r="AN605" i="20"/>
  <c r="AN620" i="20"/>
  <c r="O781" i="20"/>
  <c r="O777" i="20"/>
  <c r="O782" i="20"/>
  <c r="O780" i="20"/>
  <c r="O779" i="20"/>
  <c r="O778" i="20"/>
  <c r="W781" i="20"/>
  <c r="W777" i="20"/>
  <c r="W779" i="20"/>
  <c r="W778" i="20"/>
  <c r="W782" i="20"/>
  <c r="W780" i="20"/>
  <c r="AE781" i="20"/>
  <c r="AE777" i="20"/>
  <c r="AE782" i="20"/>
  <c r="AE780" i="20"/>
  <c r="AE779" i="20"/>
  <c r="AE778" i="20"/>
  <c r="AM781" i="20"/>
  <c r="AM777" i="20"/>
  <c r="AM779" i="20"/>
  <c r="AM778" i="20"/>
  <c r="AM782" i="20"/>
  <c r="AM780" i="20"/>
  <c r="N785" i="20"/>
  <c r="N789" i="20"/>
  <c r="N788" i="20"/>
  <c r="N787" i="20"/>
  <c r="N786" i="20"/>
  <c r="N784" i="20"/>
  <c r="V785" i="20"/>
  <c r="V789" i="20"/>
  <c r="V788" i="20"/>
  <c r="V787" i="20"/>
  <c r="V784" i="20"/>
  <c r="V786" i="20"/>
  <c r="AD785" i="20"/>
  <c r="AD789" i="20"/>
  <c r="AD788" i="20"/>
  <c r="AD787" i="20"/>
  <c r="AD784" i="20"/>
  <c r="AD786" i="20"/>
  <c r="AL785" i="20"/>
  <c r="AL789" i="20"/>
  <c r="AL788" i="20"/>
  <c r="AL787" i="20"/>
  <c r="AL786" i="20"/>
  <c r="AL784" i="20"/>
  <c r="M795" i="20"/>
  <c r="M793" i="20"/>
  <c r="M792" i="20"/>
  <c r="M791" i="20"/>
  <c r="M794" i="20"/>
  <c r="M796" i="20"/>
  <c r="U795" i="20"/>
  <c r="U793" i="20"/>
  <c r="U792" i="20"/>
  <c r="U791" i="20"/>
  <c r="U796" i="20"/>
  <c r="U794" i="20"/>
  <c r="AC795" i="20"/>
  <c r="AC793" i="20"/>
  <c r="AC792" i="20"/>
  <c r="AC791" i="20"/>
  <c r="AC796" i="20"/>
  <c r="AC794" i="20"/>
  <c r="AK795" i="20"/>
  <c r="AK793" i="20"/>
  <c r="AK792" i="20"/>
  <c r="AK791" i="20"/>
  <c r="AK796" i="20"/>
  <c r="AK794" i="20"/>
  <c r="R600" i="20"/>
  <c r="Z600" i="20"/>
  <c r="AH600" i="20"/>
  <c r="AP600" i="20"/>
  <c r="Q601" i="20"/>
  <c r="Y601" i="20"/>
  <c r="AG601" i="20"/>
  <c r="AF602" i="20"/>
  <c r="Z624" i="20"/>
  <c r="AP624" i="20"/>
  <c r="Y625" i="20"/>
  <c r="AO625" i="20"/>
  <c r="X626" i="20"/>
  <c r="AN626" i="20"/>
  <c r="R621" i="20"/>
  <c r="AH621" i="20"/>
  <c r="Q622" i="20"/>
  <c r="AG622" i="20"/>
  <c r="P623" i="20"/>
  <c r="AF623" i="20"/>
  <c r="R789" i="20"/>
  <c r="R787" i="20"/>
  <c r="R786" i="20"/>
  <c r="R785" i="20"/>
  <c r="R788" i="20"/>
  <c r="R784" i="20"/>
  <c r="Z789" i="20"/>
  <c r="Z787" i="20"/>
  <c r="Z786" i="20"/>
  <c r="Z785" i="20"/>
  <c r="Z784" i="20"/>
  <c r="Z788" i="20"/>
  <c r="AH789" i="20"/>
  <c r="AH787" i="20"/>
  <c r="AH786" i="20"/>
  <c r="AH785" i="20"/>
  <c r="AH788" i="20"/>
  <c r="AH784" i="20"/>
  <c r="AP789" i="20"/>
  <c r="AP787" i="20"/>
  <c r="AP786" i="20"/>
  <c r="AP785" i="20"/>
  <c r="AP788" i="20"/>
  <c r="AP784" i="20"/>
  <c r="Q791" i="20"/>
  <c r="Q796" i="20"/>
  <c r="Q795" i="20"/>
  <c r="Q794" i="20"/>
  <c r="Q793" i="20"/>
  <c r="Q792" i="20"/>
  <c r="Y791" i="20"/>
  <c r="Y796" i="20"/>
  <c r="Y795" i="20"/>
  <c r="Y794" i="20"/>
  <c r="Y793" i="20"/>
  <c r="Y792" i="20"/>
  <c r="AG791" i="20"/>
  <c r="AG796" i="20"/>
  <c r="AG795" i="20"/>
  <c r="AG794" i="20"/>
  <c r="AG793" i="20"/>
  <c r="AG792" i="20"/>
  <c r="AO791" i="20"/>
  <c r="AO796" i="20"/>
  <c r="AO795" i="20"/>
  <c r="AO794" i="20"/>
  <c r="AO793" i="20"/>
  <c r="AO792" i="20"/>
  <c r="R588" i="20"/>
  <c r="Z588" i="20"/>
  <c r="AH588" i="20"/>
  <c r="AP588" i="20"/>
  <c r="Q589" i="20"/>
  <c r="Y589" i="20"/>
  <c r="AG589" i="20"/>
  <c r="AO589" i="20"/>
  <c r="P590" i="20"/>
  <c r="P602" i="20"/>
  <c r="R624" i="20"/>
  <c r="AH624" i="20"/>
  <c r="Q625" i="20"/>
  <c r="AG625" i="20"/>
  <c r="P626" i="20"/>
  <c r="AF626" i="20"/>
  <c r="Z621" i="20"/>
  <c r="AP621" i="20"/>
  <c r="Y622" i="20"/>
  <c r="AO622" i="20"/>
  <c r="X623" i="20"/>
  <c r="AN623" i="20"/>
  <c r="R615" i="20"/>
  <c r="AH615" i="20"/>
  <c r="Q616" i="20"/>
  <c r="AG616" i="20"/>
  <c r="P617" i="20"/>
  <c r="AF617" i="20"/>
  <c r="Z288" i="21" l="1"/>
  <c r="U292" i="21"/>
  <c r="M287" i="21"/>
  <c r="U298" i="21"/>
  <c r="AB299" i="21"/>
  <c r="M293" i="21"/>
  <c r="AB287" i="21"/>
  <c r="M299" i="21"/>
  <c r="W298" i="21"/>
  <c r="X288" i="21"/>
  <c r="AP287" i="21"/>
  <c r="S47" i="20"/>
  <c r="Z300" i="21"/>
  <c r="Z297" i="21"/>
  <c r="AL291" i="21"/>
  <c r="AP293" i="21"/>
  <c r="N289" i="21"/>
  <c r="X294" i="21"/>
  <c r="N14" i="13" s="1"/>
  <c r="AG291" i="21"/>
  <c r="AB291" i="21"/>
  <c r="AC300" i="21"/>
  <c r="AN289" i="21"/>
  <c r="AE287" i="21"/>
  <c r="L90" i="21"/>
  <c r="AN292" i="21"/>
  <c r="AN301" i="21"/>
  <c r="AB290" i="21"/>
  <c r="M296" i="21"/>
  <c r="U295" i="21"/>
  <c r="U301" i="21"/>
  <c r="W289" i="21"/>
  <c r="Y295" i="21"/>
  <c r="AE296" i="21"/>
  <c r="AF297" i="21"/>
  <c r="L91" i="21"/>
  <c r="L88" i="21"/>
  <c r="S50" i="21"/>
  <c r="L82" i="21" s="1"/>
  <c r="AN298" i="21"/>
  <c r="Y292" i="21"/>
  <c r="AF288" i="21"/>
  <c r="W292" i="21"/>
  <c r="AF291" i="21"/>
  <c r="L87" i="21"/>
  <c r="N298" i="21"/>
  <c r="AB294" i="21"/>
  <c r="R14" i="13" s="1"/>
  <c r="AB300" i="21"/>
  <c r="AL294" i="21"/>
  <c r="AB14" i="13" s="1"/>
  <c r="AL300" i="21"/>
  <c r="AP296" i="21"/>
  <c r="AP299" i="21"/>
  <c r="N292" i="21"/>
  <c r="N301" i="21"/>
  <c r="AG288" i="21"/>
  <c r="X297" i="21"/>
  <c r="AC297" i="21"/>
  <c r="AB288" i="21"/>
  <c r="Z291" i="21"/>
  <c r="AL297" i="21"/>
  <c r="AG294" i="21"/>
  <c r="W14" i="13" s="1"/>
  <c r="AG297" i="21"/>
  <c r="X291" i="21"/>
  <c r="AC294" i="21"/>
  <c r="S14" i="13" s="1"/>
  <c r="AD770" i="20"/>
  <c r="AD773" i="20" s="1"/>
  <c r="AI770" i="20"/>
  <c r="AI773" i="20" s="1"/>
  <c r="AI761" i="20" s="1"/>
  <c r="AP770" i="20"/>
  <c r="AP773" i="20" s="1"/>
  <c r="S770" i="20"/>
  <c r="S773" i="20" s="1"/>
  <c r="Y771" i="20"/>
  <c r="Y774" i="20" s="1"/>
  <c r="AI298" i="21"/>
  <c r="AI301" i="21"/>
  <c r="AI292" i="21"/>
  <c r="AI289" i="21"/>
  <c r="AI295" i="21"/>
  <c r="W300" i="21"/>
  <c r="W297" i="21"/>
  <c r="W288" i="21"/>
  <c r="W294" i="21"/>
  <c r="M14" i="13" s="1"/>
  <c r="W291" i="21"/>
  <c r="Y300" i="21"/>
  <c r="Y288" i="21"/>
  <c r="Y294" i="21"/>
  <c r="O14" i="13" s="1"/>
  <c r="Y291" i="21"/>
  <c r="Y297" i="21"/>
  <c r="AH298" i="21"/>
  <c r="AH301" i="21"/>
  <c r="AH295" i="21"/>
  <c r="AH292" i="21"/>
  <c r="AH289" i="21"/>
  <c r="Q300" i="21"/>
  <c r="Q288" i="21"/>
  <c r="Q294" i="21"/>
  <c r="G14" i="13" s="1"/>
  <c r="Q291" i="21"/>
  <c r="Q297" i="21"/>
  <c r="AD300" i="21"/>
  <c r="AD291" i="21"/>
  <c r="AD297" i="21"/>
  <c r="AD288" i="21"/>
  <c r="AD294" i="21"/>
  <c r="T14" i="13" s="1"/>
  <c r="AA298" i="21"/>
  <c r="AA301" i="21"/>
  <c r="AA292" i="21"/>
  <c r="AA289" i="21"/>
  <c r="AA295" i="21"/>
  <c r="O301" i="21"/>
  <c r="O298" i="21"/>
  <c r="O289" i="21"/>
  <c r="O295" i="21"/>
  <c r="O292" i="21"/>
  <c r="Y299" i="21"/>
  <c r="Y296" i="21"/>
  <c r="Y287" i="21"/>
  <c r="Y293" i="21"/>
  <c r="Y290" i="21"/>
  <c r="N290" i="21"/>
  <c r="N299" i="21"/>
  <c r="N296" i="21"/>
  <c r="N287" i="21"/>
  <c r="N293" i="21"/>
  <c r="AQ299" i="21"/>
  <c r="AQ293" i="21"/>
  <c r="AQ290" i="21"/>
  <c r="AQ296" i="21"/>
  <c r="AQ287" i="21"/>
  <c r="AM299" i="21"/>
  <c r="AM290" i="21"/>
  <c r="AM296" i="21"/>
  <c r="AM287" i="21"/>
  <c r="AM293" i="21"/>
  <c r="AB298" i="21"/>
  <c r="AB301" i="21"/>
  <c r="AB292" i="21"/>
  <c r="AB289" i="21"/>
  <c r="AB295" i="21"/>
  <c r="Q299" i="21"/>
  <c r="Q296" i="21"/>
  <c r="Q287" i="21"/>
  <c r="Q293" i="21"/>
  <c r="Q290" i="21"/>
  <c r="T300" i="21"/>
  <c r="T291" i="21"/>
  <c r="T297" i="21"/>
  <c r="T288" i="21"/>
  <c r="T294" i="21"/>
  <c r="J14" i="13" s="1"/>
  <c r="AQ297" i="21"/>
  <c r="AQ300" i="21"/>
  <c r="AQ291" i="21"/>
  <c r="AQ288" i="21"/>
  <c r="AO299" i="21"/>
  <c r="AO296" i="21"/>
  <c r="AO287" i="21"/>
  <c r="AO293" i="21"/>
  <c r="AO290" i="21"/>
  <c r="V290" i="21"/>
  <c r="V299" i="21"/>
  <c r="V296" i="21"/>
  <c r="V287" i="21"/>
  <c r="V293" i="21"/>
  <c r="AO300" i="21"/>
  <c r="AO288" i="21"/>
  <c r="AO297" i="21"/>
  <c r="AO294" i="21"/>
  <c r="AE14" i="13" s="1"/>
  <c r="AO291" i="21"/>
  <c r="AH300" i="21"/>
  <c r="AH294" i="21"/>
  <c r="X14" i="13" s="1"/>
  <c r="AH291" i="21"/>
  <c r="AH297" i="21"/>
  <c r="AH288" i="21"/>
  <c r="M291" i="21"/>
  <c r="M297" i="21"/>
  <c r="M288" i="21"/>
  <c r="M294" i="21"/>
  <c r="M300" i="21"/>
  <c r="AO301" i="21"/>
  <c r="AO298" i="21"/>
  <c r="AO295" i="21"/>
  <c r="AO292" i="21"/>
  <c r="AO289" i="21"/>
  <c r="AC301" i="21"/>
  <c r="AC298" i="21"/>
  <c r="AC292" i="21"/>
  <c r="AC289" i="21"/>
  <c r="AC295" i="21"/>
  <c r="W299" i="21"/>
  <c r="W290" i="21"/>
  <c r="W296" i="21"/>
  <c r="W287" i="21"/>
  <c r="W293" i="21"/>
  <c r="P300" i="21"/>
  <c r="P297" i="21"/>
  <c r="P288" i="21"/>
  <c r="P294" i="21"/>
  <c r="F14" i="13" s="1"/>
  <c r="P291" i="21"/>
  <c r="L299" i="21"/>
  <c r="L293" i="21"/>
  <c r="L290" i="21"/>
  <c r="L296" i="21"/>
  <c r="L287" i="21"/>
  <c r="AD299" i="21"/>
  <c r="AD290" i="21"/>
  <c r="AD296" i="21"/>
  <c r="AD287" i="21"/>
  <c r="AD293" i="21"/>
  <c r="AF299" i="21"/>
  <c r="AF296" i="21"/>
  <c r="AF287" i="21"/>
  <c r="AF293" i="21"/>
  <c r="AF290" i="21"/>
  <c r="AH299" i="21"/>
  <c r="AH287" i="21"/>
  <c r="AH293" i="21"/>
  <c r="AH290" i="21"/>
  <c r="AH296" i="21"/>
  <c r="U291" i="21"/>
  <c r="U297" i="21"/>
  <c r="U288" i="21"/>
  <c r="U300" i="21"/>
  <c r="U294" i="21"/>
  <c r="K14" i="13" s="1"/>
  <c r="S299" i="21"/>
  <c r="S293" i="21"/>
  <c r="S290" i="21"/>
  <c r="S296" i="21"/>
  <c r="S287" i="21"/>
  <c r="V300" i="21"/>
  <c r="V291" i="21"/>
  <c r="V297" i="21"/>
  <c r="V288" i="21"/>
  <c r="V294" i="21"/>
  <c r="L14" i="13" s="1"/>
  <c r="N300" i="21"/>
  <c r="N291" i="21"/>
  <c r="N297" i="21"/>
  <c r="N288" i="21"/>
  <c r="N294" i="21"/>
  <c r="D14" i="13" s="1"/>
  <c r="Z298" i="21"/>
  <c r="Z301" i="21"/>
  <c r="Z295" i="21"/>
  <c r="Z292" i="21"/>
  <c r="Z289" i="21"/>
  <c r="V301" i="21"/>
  <c r="V298" i="21"/>
  <c r="V289" i="21"/>
  <c r="V295" i="21"/>
  <c r="V292" i="21"/>
  <c r="M301" i="21"/>
  <c r="M298" i="21"/>
  <c r="M292" i="21"/>
  <c r="M289" i="21"/>
  <c r="M295" i="21"/>
  <c r="AF301" i="21"/>
  <c r="AF298" i="21"/>
  <c r="AF289" i="21"/>
  <c r="AF295" i="21"/>
  <c r="AF292" i="21"/>
  <c r="T298" i="21"/>
  <c r="T292" i="21"/>
  <c r="T301" i="21"/>
  <c r="T289" i="21"/>
  <c r="T295" i="21"/>
  <c r="R300" i="21"/>
  <c r="R294" i="21"/>
  <c r="H14" i="13" s="1"/>
  <c r="R291" i="21"/>
  <c r="R297" i="21"/>
  <c r="R288" i="21"/>
  <c r="AN299" i="21"/>
  <c r="AN296" i="21"/>
  <c r="AN287" i="21"/>
  <c r="AN293" i="21"/>
  <c r="AN290" i="21"/>
  <c r="R299" i="21"/>
  <c r="R287" i="21"/>
  <c r="R293" i="21"/>
  <c r="R290" i="21"/>
  <c r="R296" i="21"/>
  <c r="U299" i="21"/>
  <c r="U290" i="21"/>
  <c r="U296" i="21"/>
  <c r="U287" i="21"/>
  <c r="U293" i="21"/>
  <c r="AE301" i="21"/>
  <c r="AE289" i="21"/>
  <c r="AE295" i="21"/>
  <c r="AE298" i="21"/>
  <c r="AE292" i="21"/>
  <c r="AR299" i="21"/>
  <c r="AR293" i="21"/>
  <c r="AR290" i="21"/>
  <c r="AR296" i="21"/>
  <c r="AR287" i="21"/>
  <c r="P299" i="21"/>
  <c r="P296" i="21"/>
  <c r="P287" i="21"/>
  <c r="P293" i="21"/>
  <c r="P290" i="21"/>
  <c r="R298" i="21"/>
  <c r="R301" i="21"/>
  <c r="R295" i="21"/>
  <c r="R292" i="21"/>
  <c r="R289" i="21"/>
  <c r="AK301" i="21"/>
  <c r="AK298" i="21"/>
  <c r="AK292" i="21"/>
  <c r="AK289" i="21"/>
  <c r="AK295" i="21"/>
  <c r="AP300" i="21"/>
  <c r="AP297" i="21"/>
  <c r="AP294" i="21"/>
  <c r="AF14" i="13" s="1"/>
  <c r="AP291" i="21"/>
  <c r="AP288" i="21"/>
  <c r="AE300" i="21"/>
  <c r="AE297" i="21"/>
  <c r="AE288" i="21"/>
  <c r="AE294" i="21"/>
  <c r="U14" i="13" s="1"/>
  <c r="AE291" i="21"/>
  <c r="AI299" i="21"/>
  <c r="AI293" i="21"/>
  <c r="AI290" i="21"/>
  <c r="AI296" i="21"/>
  <c r="AI287" i="21"/>
  <c r="AJ300" i="21"/>
  <c r="AJ291" i="21"/>
  <c r="AJ297" i="21"/>
  <c r="AJ288" i="21"/>
  <c r="AJ294" i="21"/>
  <c r="Z14" i="13" s="1"/>
  <c r="AM301" i="21"/>
  <c r="AM289" i="21"/>
  <c r="AM295" i="21"/>
  <c r="AM298" i="21"/>
  <c r="AM292" i="21"/>
  <c r="AI300" i="21"/>
  <c r="AI294" i="21"/>
  <c r="Y14" i="13" s="1"/>
  <c r="AI291" i="21"/>
  <c r="AI297" i="21"/>
  <c r="AI288" i="21"/>
  <c r="X299" i="21"/>
  <c r="X296" i="21"/>
  <c r="X287" i="21"/>
  <c r="X293" i="21"/>
  <c r="X290" i="21"/>
  <c r="AJ299" i="21"/>
  <c r="AJ293" i="21"/>
  <c r="AJ290" i="21"/>
  <c r="AJ296" i="21"/>
  <c r="AJ287" i="21"/>
  <c r="AQ298" i="21"/>
  <c r="AQ301" i="21"/>
  <c r="AQ292" i="21"/>
  <c r="AQ289" i="21"/>
  <c r="AQ295" i="21"/>
  <c r="AC299" i="21"/>
  <c r="AC290" i="21"/>
  <c r="AC296" i="21"/>
  <c r="AC287" i="21"/>
  <c r="AC293" i="21"/>
  <c r="AM300" i="21"/>
  <c r="AM297" i="21"/>
  <c r="AM288" i="21"/>
  <c r="AM294" i="21"/>
  <c r="AC14" i="13" s="1"/>
  <c r="AM291" i="21"/>
  <c r="Q301" i="21"/>
  <c r="Q298" i="21"/>
  <c r="Q295" i="21"/>
  <c r="Q292" i="21"/>
  <c r="Q289" i="21"/>
  <c r="AG299" i="21"/>
  <c r="AG296" i="21"/>
  <c r="AG287" i="21"/>
  <c r="AG293" i="21"/>
  <c r="AG290" i="21"/>
  <c r="AL299" i="21"/>
  <c r="AL290" i="21"/>
  <c r="AL296" i="21"/>
  <c r="AL287" i="21"/>
  <c r="AL293" i="21"/>
  <c r="AG301" i="21"/>
  <c r="AG298" i="21"/>
  <c r="AG295" i="21"/>
  <c r="AG292" i="21"/>
  <c r="AG289" i="21"/>
  <c r="AP298" i="21"/>
  <c r="AP301" i="21"/>
  <c r="AP295" i="21"/>
  <c r="AP292" i="21"/>
  <c r="AP289" i="21"/>
  <c r="AA299" i="21"/>
  <c r="AA293" i="21"/>
  <c r="AA290" i="21"/>
  <c r="AA296" i="21"/>
  <c r="AA287" i="21"/>
  <c r="O300" i="21"/>
  <c r="O297" i="21"/>
  <c r="O288" i="21"/>
  <c r="O294" i="21"/>
  <c r="E14" i="13" s="1"/>
  <c r="O291" i="21"/>
  <c r="AA300" i="21"/>
  <c r="AA294" i="21"/>
  <c r="Q14" i="13" s="1"/>
  <c r="AA291" i="21"/>
  <c r="AA297" i="21"/>
  <c r="AA288" i="21"/>
  <c r="P301" i="21"/>
  <c r="P289" i="21"/>
  <c r="P295" i="21"/>
  <c r="P292" i="21"/>
  <c r="P298" i="21"/>
  <c r="L300" i="21"/>
  <c r="L291" i="21"/>
  <c r="L297" i="21"/>
  <c r="L288" i="21"/>
  <c r="L294" i="21"/>
  <c r="AD301" i="21"/>
  <c r="AD298" i="21"/>
  <c r="AD289" i="21"/>
  <c r="AD295" i="21"/>
  <c r="AD292" i="21"/>
  <c r="T299" i="21"/>
  <c r="T293" i="21"/>
  <c r="T290" i="21"/>
  <c r="T296" i="21"/>
  <c r="T287" i="21"/>
  <c r="S300" i="21"/>
  <c r="S294" i="21"/>
  <c r="I14" i="13" s="1"/>
  <c r="S291" i="21"/>
  <c r="S297" i="21"/>
  <c r="S288" i="21"/>
  <c r="Z299" i="21"/>
  <c r="Z287" i="21"/>
  <c r="Z293" i="21"/>
  <c r="Z290" i="21"/>
  <c r="Z296" i="21"/>
  <c r="L298" i="21"/>
  <c r="L292" i="21"/>
  <c r="L301" i="21"/>
  <c r="L289" i="21"/>
  <c r="L295" i="21"/>
  <c r="AK299" i="21"/>
  <c r="AK290" i="21"/>
  <c r="AK296" i="21"/>
  <c r="AK287" i="21"/>
  <c r="AK293" i="21"/>
  <c r="AL301" i="21"/>
  <c r="AL298" i="21"/>
  <c r="AL289" i="21"/>
  <c r="AL295" i="21"/>
  <c r="AL292" i="21"/>
  <c r="O299" i="21"/>
  <c r="O290" i="21"/>
  <c r="O296" i="21"/>
  <c r="O287" i="21"/>
  <c r="O293" i="21"/>
  <c r="AR297" i="21"/>
  <c r="AR300" i="21"/>
  <c r="AR291" i="21"/>
  <c r="AR288" i="21"/>
  <c r="AR294" i="21"/>
  <c r="AH14" i="13" s="1"/>
  <c r="AN300" i="21"/>
  <c r="AN288" i="21"/>
  <c r="AN297" i="21"/>
  <c r="AN294" i="21"/>
  <c r="AD14" i="13" s="1"/>
  <c r="AN291" i="21"/>
  <c r="AK291" i="21"/>
  <c r="AK297" i="21"/>
  <c r="AK300" i="21"/>
  <c r="AK288" i="21"/>
  <c r="AK294" i="21"/>
  <c r="AA14" i="13" s="1"/>
  <c r="S298" i="21"/>
  <c r="S301" i="21"/>
  <c r="S292" i="21"/>
  <c r="S289" i="21"/>
  <c r="S295" i="21"/>
  <c r="X301" i="21"/>
  <c r="X298" i="21"/>
  <c r="X289" i="21"/>
  <c r="X295" i="21"/>
  <c r="X292" i="21"/>
  <c r="AR298" i="21"/>
  <c r="AR292" i="21"/>
  <c r="AR289" i="21"/>
  <c r="AR295" i="21"/>
  <c r="AR301" i="21"/>
  <c r="AJ298" i="21"/>
  <c r="AJ301" i="21"/>
  <c r="AJ292" i="21"/>
  <c r="AJ289" i="21"/>
  <c r="AJ295" i="21"/>
  <c r="AG772" i="20"/>
  <c r="AG775" i="20" s="1"/>
  <c r="AF771" i="20"/>
  <c r="AF774" i="20" s="1"/>
  <c r="AF738" i="20" s="1"/>
  <c r="AD771" i="20"/>
  <c r="AD774" i="20" s="1"/>
  <c r="AD759" i="20" s="1"/>
  <c r="AE772" i="20"/>
  <c r="AE775" i="20" s="1"/>
  <c r="AJ770" i="20"/>
  <c r="AJ773" i="20" s="1"/>
  <c r="AO770" i="20"/>
  <c r="AO773" i="20" s="1"/>
  <c r="AO743" i="20" s="1"/>
  <c r="T772" i="20"/>
  <c r="T775" i="20" s="1"/>
  <c r="T757" i="20" s="1"/>
  <c r="AQ770" i="20"/>
  <c r="AQ773" i="20" s="1"/>
  <c r="M770" i="20"/>
  <c r="M773" i="20" s="1"/>
  <c r="Z772" i="20"/>
  <c r="Z775" i="20" s="1"/>
  <c r="Z757" i="20" s="1"/>
  <c r="S771" i="20"/>
  <c r="S774" i="20" s="1"/>
  <c r="S750" i="20" s="1"/>
  <c r="AN771" i="20"/>
  <c r="AN774" i="20" s="1"/>
  <c r="AC771" i="20"/>
  <c r="AC774" i="20" s="1"/>
  <c r="P772" i="20"/>
  <c r="P775" i="20" s="1"/>
  <c r="P754" i="20" s="1"/>
  <c r="AL771" i="20"/>
  <c r="AL774" i="20" s="1"/>
  <c r="AL759" i="20" s="1"/>
  <c r="AA772" i="20"/>
  <c r="AA775" i="20" s="1"/>
  <c r="T771" i="20"/>
  <c r="T774" i="20" s="1"/>
  <c r="AL772" i="20"/>
  <c r="AL775" i="20" s="1"/>
  <c r="AL736" i="20" s="1"/>
  <c r="AR772" i="20"/>
  <c r="AR775" i="20" s="1"/>
  <c r="AR742" i="20" s="1"/>
  <c r="X772" i="20"/>
  <c r="X775" i="20" s="1"/>
  <c r="S48" i="20"/>
  <c r="S49" i="20" s="1"/>
  <c r="AL727" i="20"/>
  <c r="AQ420" i="20"/>
  <c r="AL419" i="20"/>
  <c r="AN417" i="20"/>
  <c r="X398" i="20"/>
  <c r="Y397" i="20"/>
  <c r="AI418" i="20"/>
  <c r="T416" i="20"/>
  <c r="AA415" i="20"/>
  <c r="S415" i="20"/>
  <c r="M413" i="20"/>
  <c r="AD412" i="20"/>
  <c r="X410" i="20"/>
  <c r="P410" i="20"/>
  <c r="Q409" i="20"/>
  <c r="AH408" i="20"/>
  <c r="AI407" i="20"/>
  <c r="AA407" i="20"/>
  <c r="AB406" i="20"/>
  <c r="T406" i="20"/>
  <c r="U405" i="20"/>
  <c r="AL404" i="20"/>
  <c r="AM403" i="20"/>
  <c r="AE403" i="20"/>
  <c r="AF402" i="20"/>
  <c r="X402" i="20"/>
  <c r="Y401" i="20"/>
  <c r="AP400" i="20"/>
  <c r="AQ399" i="20"/>
  <c r="AI399" i="20"/>
  <c r="AJ398" i="20"/>
  <c r="AB398" i="20"/>
  <c r="AC397" i="20"/>
  <c r="M397" i="20"/>
  <c r="N396" i="20"/>
  <c r="AM395" i="20"/>
  <c r="AN394" i="20"/>
  <c r="AF394" i="20"/>
  <c r="AG393" i="20"/>
  <c r="Q393" i="20"/>
  <c r="R392" i="20"/>
  <c r="AQ391" i="20"/>
  <c r="AR390" i="20"/>
  <c r="AJ390" i="20"/>
  <c r="AK389" i="20"/>
  <c r="U389" i="20"/>
  <c r="V388" i="20"/>
  <c r="N388" i="20"/>
  <c r="O387" i="20"/>
  <c r="AN386" i="20"/>
  <c r="AO385" i="20"/>
  <c r="Y385" i="20"/>
  <c r="Z384" i="20"/>
  <c r="R384" i="20"/>
  <c r="S383" i="20"/>
  <c r="AR382" i="20"/>
  <c r="L382" i="20"/>
  <c r="AC381" i="20"/>
  <c r="AD380" i="20"/>
  <c r="V380" i="20"/>
  <c r="W379" i="20"/>
  <c r="T420" i="20"/>
  <c r="W416" i="20"/>
  <c r="V415" i="20"/>
  <c r="AD413" i="20"/>
  <c r="S413" i="20"/>
  <c r="AP411" i="20"/>
  <c r="AF411" i="20"/>
  <c r="V410" i="20"/>
  <c r="AH409" i="20"/>
  <c r="X408" i="20"/>
  <c r="M408" i="20"/>
  <c r="AK406" i="20"/>
  <c r="Z406" i="20"/>
  <c r="P405" i="20"/>
  <c r="AB404" i="20"/>
  <c r="R403" i="20"/>
  <c r="AO402" i="20"/>
  <c r="AE401" i="20"/>
  <c r="T401" i="20"/>
  <c r="AR399" i="20"/>
  <c r="V399" i="20"/>
  <c r="M398" i="20"/>
  <c r="AI397" i="20"/>
  <c r="Y396" i="20"/>
  <c r="O396" i="20"/>
  <c r="AL394" i="20"/>
  <c r="Q394" i="20"/>
  <c r="AN392" i="20"/>
  <c r="AC392" i="20"/>
  <c r="T391" i="20"/>
  <c r="AP390" i="20"/>
  <c r="AF389" i="20"/>
  <c r="AR388" i="20"/>
  <c r="AH387" i="20"/>
  <c r="X387" i="20"/>
  <c r="Y386" i="20"/>
  <c r="N386" i="20"/>
  <c r="O385" i="20"/>
  <c r="AK384" i="20"/>
  <c r="AL383" i="20"/>
  <c r="AB383" i="20"/>
  <c r="AC382" i="20"/>
  <c r="R382" i="20"/>
  <c r="S381" i="20"/>
  <c r="AO380" i="20"/>
  <c r="AP379" i="20"/>
  <c r="AF379" i="20"/>
  <c r="AK376" i="20"/>
  <c r="AC376" i="20"/>
  <c r="AL375" i="20"/>
  <c r="AD375" i="20"/>
  <c r="AM374" i="20"/>
  <c r="AE374" i="20"/>
  <c r="AN373" i="20"/>
  <c r="AF373" i="20"/>
  <c r="AO372" i="20"/>
  <c r="AG372" i="20"/>
  <c r="AP371" i="20"/>
  <c r="AH371" i="20"/>
  <c r="AQ370" i="20"/>
  <c r="AI370" i="20"/>
  <c r="AR369" i="20"/>
  <c r="AJ369" i="20"/>
  <c r="L369" i="20"/>
  <c r="AK368" i="20"/>
  <c r="M368" i="20"/>
  <c r="AL367" i="20"/>
  <c r="N367" i="20"/>
  <c r="AM366" i="20"/>
  <c r="O366" i="20"/>
  <c r="AN365" i="20"/>
  <c r="P365" i="20"/>
  <c r="AO364" i="20"/>
  <c r="AR420" i="20"/>
  <c r="AK419" i="20"/>
  <c r="AK416" i="20"/>
  <c r="O416" i="20"/>
  <c r="AG414" i="20"/>
  <c r="Q414" i="20"/>
  <c r="O413" i="20"/>
  <c r="AK412" i="20"/>
  <c r="AL411" i="20"/>
  <c r="AB411" i="20"/>
  <c r="AC410" i="20"/>
  <c r="R410" i="20"/>
  <c r="AC419" i="20"/>
  <c r="V418" i="20"/>
  <c r="M416" i="20"/>
  <c r="AD415" i="20"/>
  <c r="O414" i="20"/>
  <c r="AI413" i="20"/>
  <c r="X413" i="20"/>
  <c r="N413" i="20"/>
  <c r="AJ412" i="20"/>
  <c r="Y412" i="20"/>
  <c r="O412" i="20"/>
  <c r="AK411" i="20"/>
  <c r="Z411" i="20"/>
  <c r="P411" i="20"/>
  <c r="AL410" i="20"/>
  <c r="AA410" i="20"/>
  <c r="Q410" i="20"/>
  <c r="AM409" i="20"/>
  <c r="AB409" i="20"/>
  <c r="R409" i="20"/>
  <c r="AN408" i="20"/>
  <c r="AC408" i="20"/>
  <c r="S408" i="20"/>
  <c r="AO407" i="20"/>
  <c r="AD407" i="20"/>
  <c r="T407" i="20"/>
  <c r="AP406" i="20"/>
  <c r="AE406" i="20"/>
  <c r="U406" i="20"/>
  <c r="AQ405" i="20"/>
  <c r="AF405" i="20"/>
  <c r="V405" i="20"/>
  <c r="AR404" i="20"/>
  <c r="AG404" i="20"/>
  <c r="W404" i="20"/>
  <c r="L404" i="20"/>
  <c r="AH403" i="20"/>
  <c r="X403" i="20"/>
  <c r="M403" i="20"/>
  <c r="AI402" i="20"/>
  <c r="Y402" i="20"/>
  <c r="N402" i="20"/>
  <c r="AJ401" i="20"/>
  <c r="Z401" i="20"/>
  <c r="O401" i="20"/>
  <c r="AK400" i="20"/>
  <c r="AA400" i="20"/>
  <c r="P400" i="20"/>
  <c r="AL399" i="20"/>
  <c r="AB399" i="20"/>
  <c r="Q399" i="20"/>
  <c r="AM398" i="20"/>
  <c r="AC398" i="20"/>
  <c r="R398" i="20"/>
  <c r="AN397" i="20"/>
  <c r="AD397" i="20"/>
  <c r="S397" i="20"/>
  <c r="AO396" i="20"/>
  <c r="AE396" i="20"/>
  <c r="T396" i="20"/>
  <c r="AP395" i="20"/>
  <c r="AF395" i="20"/>
  <c r="U395" i="20"/>
  <c r="AQ394" i="20"/>
  <c r="AG394" i="20"/>
  <c r="V394" i="20"/>
  <c r="AR393" i="20"/>
  <c r="AH393" i="20"/>
  <c r="W393" i="20"/>
  <c r="L393" i="20"/>
  <c r="AI392" i="20"/>
  <c r="X392" i="20"/>
  <c r="M392" i="20"/>
  <c r="AJ391" i="20"/>
  <c r="Y391" i="20"/>
  <c r="N391" i="20"/>
  <c r="AK390" i="20"/>
  <c r="Z390" i="20"/>
  <c r="O390" i="20"/>
  <c r="AL389" i="20"/>
  <c r="AA389" i="20"/>
  <c r="P389" i="20"/>
  <c r="AM388" i="20"/>
  <c r="AB388" i="20"/>
  <c r="Q388" i="20"/>
  <c r="AN387" i="20"/>
  <c r="AC387" i="20"/>
  <c r="R387" i="20"/>
  <c r="AO386" i="20"/>
  <c r="AD386" i="20"/>
  <c r="S386" i="20"/>
  <c r="AP385" i="20"/>
  <c r="AE385" i="20"/>
  <c r="T385" i="20"/>
  <c r="AQ384" i="20"/>
  <c r="AF384" i="20"/>
  <c r="U384" i="20"/>
  <c r="AR383" i="20"/>
  <c r="AG383" i="20"/>
  <c r="V383" i="20"/>
  <c r="L383" i="20"/>
  <c r="AH382" i="20"/>
  <c r="W382" i="20"/>
  <c r="M382" i="20"/>
  <c r="AI381" i="20"/>
  <c r="X381" i="20"/>
  <c r="N381" i="20"/>
  <c r="AJ380" i="20"/>
  <c r="Y380" i="20"/>
  <c r="M419" i="20"/>
  <c r="T417" i="20"/>
  <c r="U416" i="20"/>
  <c r="Z415" i="20"/>
  <c r="AI414" i="20"/>
  <c r="AP413" i="20"/>
  <c r="W413" i="20"/>
  <c r="AN412" i="20"/>
  <c r="W412" i="20"/>
  <c r="AN411" i="20"/>
  <c r="V411" i="20"/>
  <c r="AK410" i="20"/>
  <c r="U410" i="20"/>
  <c r="AJ409" i="20"/>
  <c r="V409" i="20"/>
  <c r="AO408" i="20"/>
  <c r="AA408" i="20"/>
  <c r="L408" i="20"/>
  <c r="AF407" i="20"/>
  <c r="Q407" i="20"/>
  <c r="AI406" i="20"/>
  <c r="V406" i="20"/>
  <c r="AN405" i="20"/>
  <c r="Z405" i="20"/>
  <c r="L405" i="20"/>
  <c r="AE404" i="20"/>
  <c r="P404" i="20"/>
  <c r="AJ403" i="20"/>
  <c r="U403" i="20"/>
  <c r="AM402" i="20"/>
  <c r="Z402" i="20"/>
  <c r="AR401" i="20"/>
  <c r="AD401" i="20"/>
  <c r="P401" i="20"/>
  <c r="AI400" i="20"/>
  <c r="T400" i="20"/>
  <c r="AN399" i="20"/>
  <c r="Y399" i="20"/>
  <c r="AQ398" i="20"/>
  <c r="AD398" i="20"/>
  <c r="O398" i="20"/>
  <c r="AH397" i="20"/>
  <c r="T397" i="20"/>
  <c r="AM396" i="20"/>
  <c r="X396" i="20"/>
  <c r="AR395" i="20"/>
  <c r="AC395" i="20"/>
  <c r="N395" i="20"/>
  <c r="AH394" i="20"/>
  <c r="S394" i="20"/>
  <c r="AL393" i="20"/>
  <c r="X393" i="20"/>
  <c r="AQ392" i="20"/>
  <c r="AB392" i="20"/>
  <c r="O392" i="20"/>
  <c r="AG391" i="20"/>
  <c r="R391" i="20"/>
  <c r="AL390" i="20"/>
  <c r="W390" i="20"/>
  <c r="AP389" i="20"/>
  <c r="AB389" i="20"/>
  <c r="N389" i="20"/>
  <c r="AF388" i="20"/>
  <c r="S388" i="20"/>
  <c r="AK387" i="20"/>
  <c r="V387" i="20"/>
  <c r="AP386" i="20"/>
  <c r="AA386" i="20"/>
  <c r="M386" i="20"/>
  <c r="AF385" i="20"/>
  <c r="R385" i="20"/>
  <c r="AJ384" i="20"/>
  <c r="W384" i="20"/>
  <c r="AO383" i="20"/>
  <c r="Z383" i="20"/>
  <c r="M383" i="20"/>
  <c r="AE382" i="20"/>
  <c r="Q382" i="20"/>
  <c r="AJ381" i="20"/>
  <c r="V381" i="20"/>
  <c r="AN380" i="20"/>
  <c r="AA380" i="20"/>
  <c r="M380" i="20"/>
  <c r="AH379" i="20"/>
  <c r="V379" i="20"/>
  <c r="AR376" i="20"/>
  <c r="AI376" i="20"/>
  <c r="Z376" i="20"/>
  <c r="Q376" i="20"/>
  <c r="AO375" i="20"/>
  <c r="AF375" i="20"/>
  <c r="W375" i="20"/>
  <c r="M375" i="20"/>
  <c r="AK374" i="20"/>
  <c r="AB374" i="20"/>
  <c r="S374" i="20"/>
  <c r="AQ373" i="20"/>
  <c r="AH373" i="20"/>
  <c r="Y373" i="20"/>
  <c r="O373" i="20"/>
  <c r="AM372" i="20"/>
  <c r="AD372" i="20"/>
  <c r="U372" i="20"/>
  <c r="L372" i="20"/>
  <c r="AJ371" i="20"/>
  <c r="AA371" i="20"/>
  <c r="Q371" i="20"/>
  <c r="AO370" i="20"/>
  <c r="AF370" i="20"/>
  <c r="W370" i="20"/>
  <c r="N370" i="20"/>
  <c r="AL369" i="20"/>
  <c r="AC369" i="20"/>
  <c r="S369" i="20"/>
  <c r="AQ368" i="20"/>
  <c r="AH368" i="20"/>
  <c r="Y368" i="20"/>
  <c r="P368" i="20"/>
  <c r="AN367" i="20"/>
  <c r="AE367" i="20"/>
  <c r="U367" i="20"/>
  <c r="L367" i="20"/>
  <c r="AJ366" i="20"/>
  <c r="AA366" i="20"/>
  <c r="R366" i="20"/>
  <c r="AP365" i="20"/>
  <c r="AG365" i="20"/>
  <c r="W365" i="20"/>
  <c r="N365" i="20"/>
  <c r="AL364" i="20"/>
  <c r="AC364" i="20"/>
  <c r="T364" i="20"/>
  <c r="L364" i="20"/>
  <c r="AK363" i="20"/>
  <c r="AC363" i="20"/>
  <c r="U363" i="20"/>
  <c r="M363" i="20"/>
  <c r="AL362" i="20"/>
  <c r="AD362" i="20"/>
  <c r="V362" i="20"/>
  <c r="N362" i="20"/>
  <c r="AM361" i="20"/>
  <c r="AE361" i="20"/>
  <c r="W361" i="20"/>
  <c r="O361" i="20"/>
  <c r="AN360" i="20"/>
  <c r="AF360" i="20"/>
  <c r="X360" i="20"/>
  <c r="P360" i="20"/>
  <c r="AO359" i="20"/>
  <c r="AG359" i="20"/>
  <c r="Y359" i="20"/>
  <c r="Q359" i="20"/>
  <c r="AP358" i="20"/>
  <c r="AH358" i="20"/>
  <c r="Z358" i="20"/>
  <c r="R358" i="20"/>
  <c r="AQ357" i="20"/>
  <c r="AI357" i="20"/>
  <c r="AA357" i="20"/>
  <c r="S357" i="20"/>
  <c r="AR356" i="20"/>
  <c r="AJ356" i="20"/>
  <c r="AB356" i="20"/>
  <c r="T356" i="20"/>
  <c r="L356" i="20"/>
  <c r="AK355" i="20"/>
  <c r="AC355" i="20"/>
  <c r="U355" i="20"/>
  <c r="M355" i="20"/>
  <c r="X420" i="20"/>
  <c r="N418" i="20"/>
  <c r="AO416" i="20"/>
  <c r="AP415" i="20"/>
  <c r="R415" i="20"/>
  <c r="Y414" i="20"/>
  <c r="AH413" i="20"/>
  <c r="R413" i="20"/>
  <c r="AG412" i="20"/>
  <c r="Q412" i="20"/>
  <c r="AG411" i="20"/>
  <c r="N411" i="20"/>
  <c r="AE410" i="20"/>
  <c r="N410" i="20"/>
  <c r="AE409" i="20"/>
  <c r="P409" i="20"/>
  <c r="AJ408" i="20"/>
  <c r="U408" i="20"/>
  <c r="AN407" i="20"/>
  <c r="Z407" i="20"/>
  <c r="L407" i="20"/>
  <c r="AD406" i="20"/>
  <c r="Q406" i="20"/>
  <c r="AI405" i="20"/>
  <c r="T405" i="20"/>
  <c r="AN404" i="20"/>
  <c r="Y404" i="20"/>
  <c r="AR403" i="20"/>
  <c r="AD403" i="20"/>
  <c r="P403" i="20"/>
  <c r="AH402" i="20"/>
  <c r="U402" i="20"/>
  <c r="AM401" i="20"/>
  <c r="X401" i="20"/>
  <c r="AR400" i="20"/>
  <c r="AC400" i="20"/>
  <c r="O400" i="20"/>
  <c r="AH399" i="20"/>
  <c r="T399" i="20"/>
  <c r="AL398" i="20"/>
  <c r="Y398" i="20"/>
  <c r="AQ397" i="20"/>
  <c r="AB397" i="20"/>
  <c r="O397" i="20"/>
  <c r="AG396" i="20"/>
  <c r="S396" i="20"/>
  <c r="AL395" i="20"/>
  <c r="X395" i="20"/>
  <c r="AP394" i="20"/>
  <c r="AC394" i="20"/>
  <c r="N394" i="20"/>
  <c r="AF393" i="20"/>
  <c r="S393" i="20"/>
  <c r="AK392" i="20"/>
  <c r="W392" i="20"/>
  <c r="AP391" i="20"/>
  <c r="AB391" i="20"/>
  <c r="M391" i="20"/>
  <c r="AG390" i="20"/>
  <c r="R390" i="20"/>
  <c r="AJ389" i="20"/>
  <c r="W389" i="20"/>
  <c r="AO388" i="20"/>
  <c r="AA388" i="20"/>
  <c r="M388" i="20"/>
  <c r="AF387" i="20"/>
  <c r="Q387" i="20"/>
  <c r="AK386" i="20"/>
  <c r="V386" i="20"/>
  <c r="AN385" i="20"/>
  <c r="AA385" i="20"/>
  <c r="L385" i="20"/>
  <c r="AE384" i="20"/>
  <c r="Q384" i="20"/>
  <c r="AJ383" i="20"/>
  <c r="U383" i="20"/>
  <c r="AO382" i="20"/>
  <c r="Z382" i="20"/>
  <c r="AR381" i="20"/>
  <c r="AE381" i="20"/>
  <c r="P381" i="20"/>
  <c r="AI380" i="20"/>
  <c r="U380" i="20"/>
  <c r="AO379" i="20"/>
  <c r="AC379" i="20"/>
  <c r="Q379" i="20"/>
  <c r="AO376" i="20"/>
  <c r="AF376" i="20"/>
  <c r="W376" i="20"/>
  <c r="N376" i="20"/>
  <c r="AK375" i="20"/>
  <c r="AB375" i="20"/>
  <c r="S375" i="20"/>
  <c r="AQ374" i="20"/>
  <c r="AH374" i="20"/>
  <c r="Y374" i="20"/>
  <c r="P374" i="20"/>
  <c r="AM373" i="20"/>
  <c r="AD373" i="20"/>
  <c r="U373" i="20"/>
  <c r="L373" i="20"/>
  <c r="AJ372" i="20"/>
  <c r="AA372" i="20"/>
  <c r="R372" i="20"/>
  <c r="AO371" i="20"/>
  <c r="AF371" i="20"/>
  <c r="W371" i="20"/>
  <c r="N371" i="20"/>
  <c r="AL370" i="20"/>
  <c r="AC370" i="20"/>
  <c r="T370" i="20"/>
  <c r="AQ369" i="20"/>
  <c r="AH369" i="20"/>
  <c r="Y369" i="20"/>
  <c r="P369" i="20"/>
  <c r="AN368" i="20"/>
  <c r="AE368" i="20"/>
  <c r="V368" i="20"/>
  <c r="L368" i="20"/>
  <c r="AJ367" i="20"/>
  <c r="AA367" i="20"/>
  <c r="R367" i="20"/>
  <c r="AP366" i="20"/>
  <c r="AG366" i="20"/>
  <c r="X366" i="20"/>
  <c r="N366" i="20"/>
  <c r="AL365" i="20"/>
  <c r="AC365" i="20"/>
  <c r="T365" i="20"/>
  <c r="AR364" i="20"/>
  <c r="AI364" i="20"/>
  <c r="Z364" i="20"/>
  <c r="Q364" i="20"/>
  <c r="AP363" i="20"/>
  <c r="AH363" i="20"/>
  <c r="Z363" i="20"/>
  <c r="R363" i="20"/>
  <c r="AQ362" i="20"/>
  <c r="AI362" i="20"/>
  <c r="AA362" i="20"/>
  <c r="S362" i="20"/>
  <c r="AR361" i="20"/>
  <c r="AJ361" i="20"/>
  <c r="AB361" i="20"/>
  <c r="T361" i="20"/>
  <c r="L361" i="20"/>
  <c r="AK360" i="20"/>
  <c r="AC360" i="20"/>
  <c r="U360" i="20"/>
  <c r="M360" i="20"/>
  <c r="AL359" i="20"/>
  <c r="AD359" i="20"/>
  <c r="V359" i="20"/>
  <c r="N359" i="20"/>
  <c r="AM358" i="20"/>
  <c r="AE358" i="20"/>
  <c r="W358" i="20"/>
  <c r="O358" i="20"/>
  <c r="AN357" i="20"/>
  <c r="AF357" i="20"/>
  <c r="X357" i="20"/>
  <c r="P357" i="20"/>
  <c r="AO356" i="20"/>
  <c r="AG356" i="20"/>
  <c r="Y356" i="20"/>
  <c r="Q356" i="20"/>
  <c r="AP355" i="20"/>
  <c r="AH355" i="20"/>
  <c r="Z355" i="20"/>
  <c r="R355" i="20"/>
  <c r="AQ354" i="20"/>
  <c r="AO419" i="20"/>
  <c r="AB417" i="20"/>
  <c r="AR415" i="20"/>
  <c r="AQ414" i="20"/>
  <c r="AR413" i="20"/>
  <c r="T413" i="20"/>
  <c r="AC412" i="20"/>
  <c r="AO411" i="20"/>
  <c r="R411" i="20"/>
  <c r="Z410" i="20"/>
  <c r="AL409" i="20"/>
  <c r="S409" i="20"/>
  <c r="AF408" i="20"/>
  <c r="O408" i="20"/>
  <c r="AB407" i="20"/>
  <c r="AO406" i="20"/>
  <c r="W406" i="20"/>
  <c r="AJ405" i="20"/>
  <c r="R405" i="20"/>
  <c r="AF404" i="20"/>
  <c r="M404" i="20"/>
  <c r="Z403" i="20"/>
  <c r="AP402" i="20"/>
  <c r="V402" i="20"/>
  <c r="AI401" i="20"/>
  <c r="R401" i="20"/>
  <c r="AE400" i="20"/>
  <c r="L400" i="20"/>
  <c r="Z399" i="20"/>
  <c r="AO398" i="20"/>
  <c r="U398" i="20"/>
  <c r="AJ397" i="20"/>
  <c r="P397" i="20"/>
  <c r="AC396" i="20"/>
  <c r="L396" i="20"/>
  <c r="Y395" i="20"/>
  <c r="AM394" i="20"/>
  <c r="U394" i="20"/>
  <c r="AI393" i="20"/>
  <c r="O393" i="20"/>
  <c r="AE392" i="20"/>
  <c r="AR391" i="20"/>
  <c r="X391" i="20"/>
  <c r="AM390" i="20"/>
  <c r="S390" i="20"/>
  <c r="AH389" i="20"/>
  <c r="O389" i="20"/>
  <c r="AC388" i="20"/>
  <c r="AP387" i="20"/>
  <c r="Y387" i="20"/>
  <c r="AL386" i="20"/>
  <c r="R386" i="20"/>
  <c r="AH385" i="20"/>
  <c r="N385" i="20"/>
  <c r="AB384" i="20"/>
  <c r="AP383" i="20"/>
  <c r="X383" i="20"/>
  <c r="AK382" i="20"/>
  <c r="S382" i="20"/>
  <c r="AF381" i="20"/>
  <c r="L381" i="20"/>
  <c r="AB380" i="20"/>
  <c r="AR379" i="20"/>
  <c r="Z379" i="20"/>
  <c r="M379" i="20"/>
  <c r="AG376" i="20"/>
  <c r="T376" i="20"/>
  <c r="AP375" i="20"/>
  <c r="AC375" i="20"/>
  <c r="Q375" i="20"/>
  <c r="AL374" i="20"/>
  <c r="Z374" i="20"/>
  <c r="M374" i="20"/>
  <c r="AI373" i="20"/>
  <c r="V373" i="20"/>
  <c r="AQ372" i="20"/>
  <c r="AE372" i="20"/>
  <c r="S372" i="20"/>
  <c r="AM371" i="20"/>
  <c r="AB371" i="20"/>
  <c r="O371" i="20"/>
  <c r="AJ370" i="20"/>
  <c r="X370" i="20"/>
  <c r="L370" i="20"/>
  <c r="AF369" i="20"/>
  <c r="AD418" i="20"/>
  <c r="AE416" i="20"/>
  <c r="AB415" i="20"/>
  <c r="AA414" i="20"/>
  <c r="AE413" i="20"/>
  <c r="AQ412" i="20"/>
  <c r="S412" i="20"/>
  <c r="AC411" i="20"/>
  <c r="AO410" i="20"/>
  <c r="O410" i="20"/>
  <c r="AA409" i="20"/>
  <c r="AQ408" i="20"/>
  <c r="W408" i="20"/>
  <c r="AK407" i="20"/>
  <c r="R407" i="20"/>
  <c r="AG406" i="20"/>
  <c r="M406" i="20"/>
  <c r="AB405" i="20"/>
  <c r="AO404" i="20"/>
  <c r="U404" i="20"/>
  <c r="AK403" i="20"/>
  <c r="Q403" i="20"/>
  <c r="AE402" i="20"/>
  <c r="M402" i="20"/>
  <c r="AA401" i="20"/>
  <c r="AN400" i="20"/>
  <c r="W400" i="20"/>
  <c r="AJ399" i="20"/>
  <c r="P399" i="20"/>
  <c r="AE398" i="20"/>
  <c r="AR397" i="20"/>
  <c r="Z397" i="20"/>
  <c r="AN396" i="20"/>
  <c r="U396" i="20"/>
  <c r="AH395" i="20"/>
  <c r="Q395" i="20"/>
  <c r="AD394" i="20"/>
  <c r="AQ393" i="20"/>
  <c r="Z393" i="20"/>
  <c r="AM392" i="20"/>
  <c r="T392" i="20"/>
  <c r="AH391" i="20"/>
  <c r="P391" i="20"/>
  <c r="AC390" i="20"/>
  <c r="AR389" i="20"/>
  <c r="X389" i="20"/>
  <c r="AK388" i="20"/>
  <c r="T388" i="20"/>
  <c r="AG387" i="20"/>
  <c r="N387" i="20"/>
  <c r="AC386" i="20"/>
  <c r="AQ385" i="20"/>
  <c r="W385" i="20"/>
  <c r="AM384" i="20"/>
  <c r="S384" i="20"/>
  <c r="AF383" i="20"/>
  <c r="N383" i="20"/>
  <c r="AA382" i="20"/>
  <c r="AP381" i="20"/>
  <c r="W381" i="20"/>
  <c r="AK380" i="20"/>
  <c r="Q380" i="20"/>
  <c r="AJ379" i="20"/>
  <c r="R379" i="20"/>
  <c r="AM376" i="20"/>
  <c r="AA376" i="20"/>
  <c r="O376" i="20"/>
  <c r="AI375" i="20"/>
  <c r="X375" i="20"/>
  <c r="AR374" i="20"/>
  <c r="AF374" i="20"/>
  <c r="T374" i="20"/>
  <c r="AO373" i="20"/>
  <c r="AB373" i="20"/>
  <c r="Q373" i="20"/>
  <c r="AK372" i="20"/>
  <c r="X372" i="20"/>
  <c r="M372" i="20"/>
  <c r="AG371" i="20"/>
  <c r="U371" i="20"/>
  <c r="AP370" i="20"/>
  <c r="AD370" i="20"/>
  <c r="Q370" i="20"/>
  <c r="AM369" i="20"/>
  <c r="Z369" i="20"/>
  <c r="N369" i="20"/>
  <c r="AI368" i="20"/>
  <c r="W368" i="20"/>
  <c r="AQ367" i="20"/>
  <c r="AF367" i="20"/>
  <c r="S367" i="20"/>
  <c r="AN366" i="20"/>
  <c r="AB366" i="20"/>
  <c r="P366" i="20"/>
  <c r="AJ365" i="20"/>
  <c r="Y365" i="20"/>
  <c r="L365" i="20"/>
  <c r="AF364" i="20"/>
  <c r="U364" i="20"/>
  <c r="AQ363" i="20"/>
  <c r="AF363" i="20"/>
  <c r="AJ420" i="20"/>
  <c r="AQ417" i="20"/>
  <c r="AC416" i="20"/>
  <c r="X415" i="20"/>
  <c r="U414" i="20"/>
  <c r="AB413" i="20"/>
  <c r="AM412" i="20"/>
  <c r="M412" i="20"/>
  <c r="Y411" i="20"/>
  <c r="AI410" i="20"/>
  <c r="M410" i="20"/>
  <c r="Z409" i="20"/>
  <c r="AM408" i="20"/>
  <c r="T408" i="20"/>
  <c r="AH407" i="20"/>
  <c r="P407" i="20"/>
  <c r="AC406" i="20"/>
  <c r="AR405" i="20"/>
  <c r="X405" i="20"/>
  <c r="AK404" i="20"/>
  <c r="T404" i="20"/>
  <c r="AG403" i="20"/>
  <c r="N403" i="20"/>
  <c r="AC402" i="20"/>
  <c r="AQ401" i="20"/>
  <c r="W401" i="20"/>
  <c r="AM400" i="20"/>
  <c r="S400" i="20"/>
  <c r="AF399" i="20"/>
  <c r="N399" i="20"/>
  <c r="AA398" i="20"/>
  <c r="AP397" i="20"/>
  <c r="W397" i="20"/>
  <c r="AK396" i="20"/>
  <c r="Q396" i="20"/>
  <c r="AG395" i="20"/>
  <c r="M395" i="20"/>
  <c r="Z394" i="20"/>
  <c r="AP393" i="20"/>
  <c r="V393" i="20"/>
  <c r="AJ392" i="20"/>
  <c r="Q392" i="20"/>
  <c r="AF391" i="20"/>
  <c r="L391" i="20"/>
  <c r="AA390" i="20"/>
  <c r="AN389" i="20"/>
  <c r="T389" i="20"/>
  <c r="AJ388" i="20"/>
  <c r="P388" i="20"/>
  <c r="AD387" i="20"/>
  <c r="L387" i="20"/>
  <c r="Z386" i="20"/>
  <c r="AM385" i="20"/>
  <c r="V385" i="20"/>
  <c r="AI384" i="20"/>
  <c r="O384" i="20"/>
  <c r="AD383" i="20"/>
  <c r="AQ382" i="20"/>
  <c r="Y382" i="20"/>
  <c r="AM381" i="20"/>
  <c r="T381" i="20"/>
  <c r="AG380" i="20"/>
  <c r="P380" i="20"/>
  <c r="AG379" i="20"/>
  <c r="P379" i="20"/>
  <c r="AL376" i="20"/>
  <c r="Y376" i="20"/>
  <c r="L376" i="20"/>
  <c r="AH375" i="20"/>
  <c r="U375" i="20"/>
  <c r="AP374" i="20"/>
  <c r="AD374" i="20"/>
  <c r="R374" i="20"/>
  <c r="AL373" i="20"/>
  <c r="AA373" i="20"/>
  <c r="N373" i="20"/>
  <c r="AI372" i="20"/>
  <c r="W372" i="20"/>
  <c r="AR371" i="20"/>
  <c r="AE371" i="20"/>
  <c r="T371" i="20"/>
  <c r="AN370" i="20"/>
  <c r="AB370" i="20"/>
  <c r="P370" i="20"/>
  <c r="AK369" i="20"/>
  <c r="X369" i="20"/>
  <c r="L420" i="20"/>
  <c r="AD417" i="20"/>
  <c r="Q416" i="20"/>
  <c r="L415" i="20"/>
  <c r="M414" i="20"/>
  <c r="V413" i="20"/>
  <c r="AF412" i="20"/>
  <c r="AR411" i="20"/>
  <c r="T411" i="20"/>
  <c r="AD410" i="20"/>
  <c r="AP409" i="20"/>
  <c r="T409" i="20"/>
  <c r="AG408" i="20"/>
  <c r="P408" i="20"/>
  <c r="AC407" i="20"/>
  <c r="AQ406" i="20"/>
  <c r="Y406" i="20"/>
  <c r="AM405" i="20"/>
  <c r="S405" i="20"/>
  <c r="AI404" i="20"/>
  <c r="O404" i="20"/>
  <c r="AB403" i="20"/>
  <c r="AQ402" i="20"/>
  <c r="W402" i="20"/>
  <c r="AL401" i="20"/>
  <c r="S401" i="20"/>
  <c r="AG400" i="20"/>
  <c r="M400" i="20"/>
  <c r="AC399" i="20"/>
  <c r="AP398" i="20"/>
  <c r="V398" i="20"/>
  <c r="AL397" i="20"/>
  <c r="R397" i="20"/>
  <c r="AF396" i="20"/>
  <c r="M396" i="20"/>
  <c r="AB395" i="20"/>
  <c r="AO394" i="20"/>
  <c r="W394" i="20"/>
  <c r="AJ393" i="20"/>
  <c r="P393" i="20"/>
  <c r="AF392" i="20"/>
  <c r="L392" i="20"/>
  <c r="Z391" i="20"/>
  <c r="AO390" i="20"/>
  <c r="V390" i="20"/>
  <c r="AI389" i="20"/>
  <c r="R389" i="20"/>
  <c r="AE388" i="20"/>
  <c r="AR387" i="20"/>
  <c r="Z387" i="20"/>
  <c r="AM386" i="20"/>
  <c r="U386" i="20"/>
  <c r="AI385" i="20"/>
  <c r="P385" i="20"/>
  <c r="AC384" i="20"/>
  <c r="L384" i="20"/>
  <c r="Y383" i="20"/>
  <c r="AL382" i="20"/>
  <c r="U382" i="20"/>
  <c r="AH381" i="20"/>
  <c r="O381" i="20"/>
  <c r="AC380" i="20"/>
  <c r="L380" i="20"/>
  <c r="AB379" i="20"/>
  <c r="N379" i="20"/>
  <c r="AH376" i="20"/>
  <c r="V376" i="20"/>
  <c r="AQ375" i="20"/>
  <c r="AE375" i="20"/>
  <c r="R375" i="20"/>
  <c r="AN374" i="20"/>
  <c r="AA374" i="20"/>
  <c r="N374" i="20"/>
  <c r="AJ373" i="20"/>
  <c r="W373" i="20"/>
  <c r="AR372" i="20"/>
  <c r="AF372" i="20"/>
  <c r="T372" i="20"/>
  <c r="AN371" i="20"/>
  <c r="AC371" i="20"/>
  <c r="P371" i="20"/>
  <c r="AK370" i="20"/>
  <c r="Y370" i="20"/>
  <c r="M370" i="20"/>
  <c r="AG369" i="20"/>
  <c r="V369" i="20"/>
  <c r="AP368" i="20"/>
  <c r="AD368" i="20"/>
  <c r="R368" i="20"/>
  <c r="AM367" i="20"/>
  <c r="Z367" i="20"/>
  <c r="O367" i="20"/>
  <c r="AI366" i="20"/>
  <c r="V366" i="20"/>
  <c r="AR365" i="20"/>
  <c r="AE365" i="20"/>
  <c r="S365" i="20"/>
  <c r="AN364" i="20"/>
  <c r="AB364" i="20"/>
  <c r="P364" i="20"/>
  <c r="AM363" i="20"/>
  <c r="AB363" i="20"/>
  <c r="AL418" i="20"/>
  <c r="AH415" i="20"/>
  <c r="AF413" i="20"/>
  <c r="U412" i="20"/>
  <c r="AP410" i="20"/>
  <c r="AD409" i="20"/>
  <c r="Y408" i="20"/>
  <c r="U407" i="20"/>
  <c r="N406" i="20"/>
  <c r="AQ404" i="20"/>
  <c r="AL403" i="20"/>
  <c r="AG402" i="20"/>
  <c r="AB401" i="20"/>
  <c r="X400" i="20"/>
  <c r="R399" i="20"/>
  <c r="N398" i="20"/>
  <c r="AQ396" i="20"/>
  <c r="AJ395" i="20"/>
  <c r="AE394" i="20"/>
  <c r="AA393" i="20"/>
  <c r="U392" i="20"/>
  <c r="Q391" i="20"/>
  <c r="M390" i="20"/>
  <c r="AN388" i="20"/>
  <c r="AJ387" i="20"/>
  <c r="AE386" i="20"/>
  <c r="X385" i="20"/>
  <c r="T384" i="20"/>
  <c r="P383" i="20"/>
  <c r="AQ381" i="20"/>
  <c r="AM380" i="20"/>
  <c r="AK379" i="20"/>
  <c r="AN376" i="20"/>
  <c r="P376" i="20"/>
  <c r="Y375" i="20"/>
  <c r="AG374" i="20"/>
  <c r="AP373" i="20"/>
  <c r="R373" i="20"/>
  <c r="Z372" i="20"/>
  <c r="AI371" i="20"/>
  <c r="AR370" i="20"/>
  <c r="R370" i="20"/>
  <c r="AA369" i="20"/>
  <c r="AO368" i="20"/>
  <c r="Z368" i="20"/>
  <c r="AP367" i="20"/>
  <c r="Y367" i="20"/>
  <c r="AQ366" i="20"/>
  <c r="Z366" i="20"/>
  <c r="AQ365" i="20"/>
  <c r="AA365" i="20"/>
  <c r="AQ364" i="20"/>
  <c r="AA364" i="20"/>
  <c r="M364" i="20"/>
  <c r="AE363" i="20"/>
  <c r="S363" i="20"/>
  <c r="AO362" i="20"/>
  <c r="AE362" i="20"/>
  <c r="T362" i="20"/>
  <c r="AP361" i="20"/>
  <c r="AF361" i="20"/>
  <c r="U361" i="20"/>
  <c r="AQ360" i="20"/>
  <c r="AG360" i="20"/>
  <c r="V360" i="20"/>
  <c r="AR359" i="20"/>
  <c r="AH359" i="20"/>
  <c r="W359" i="20"/>
  <c r="L359" i="20"/>
  <c r="AI358" i="20"/>
  <c r="X358" i="20"/>
  <c r="M358" i="20"/>
  <c r="AJ357" i="20"/>
  <c r="Y357" i="20"/>
  <c r="N357" i="20"/>
  <c r="AK356" i="20"/>
  <c r="Z356" i="20"/>
  <c r="O356" i="20"/>
  <c r="AL355" i="20"/>
  <c r="AA355" i="20"/>
  <c r="P355" i="20"/>
  <c r="AM354" i="20"/>
  <c r="AE354" i="20"/>
  <c r="W354" i="20"/>
  <c r="O354" i="20"/>
  <c r="AN353" i="20"/>
  <c r="AF353" i="20"/>
  <c r="X353" i="20"/>
  <c r="P353" i="20"/>
  <c r="AO352" i="20"/>
  <c r="AG352" i="20"/>
  <c r="Y352" i="20"/>
  <c r="Q352" i="20"/>
  <c r="AP351" i="20"/>
  <c r="AH351" i="20"/>
  <c r="Z351" i="20"/>
  <c r="R351" i="20"/>
  <c r="AQ350" i="20"/>
  <c r="AI350" i="20"/>
  <c r="AA350" i="20"/>
  <c r="S350" i="20"/>
  <c r="AR349" i="20"/>
  <c r="AJ349" i="20"/>
  <c r="AB349" i="20"/>
  <c r="T349" i="20"/>
  <c r="L349" i="20"/>
  <c r="AK348" i="20"/>
  <c r="AC348" i="20"/>
  <c r="U348" i="20"/>
  <c r="M348" i="20"/>
  <c r="AL347" i="20"/>
  <c r="AD347" i="20"/>
  <c r="V347" i="20"/>
  <c r="N347" i="20"/>
  <c r="AM346" i="20"/>
  <c r="AE346" i="20"/>
  <c r="W346" i="20"/>
  <c r="O346" i="20"/>
  <c r="AN345" i="20"/>
  <c r="AF345" i="20"/>
  <c r="X345" i="20"/>
  <c r="P345" i="20"/>
  <c r="AO344" i="20"/>
  <c r="AG344" i="20"/>
  <c r="Y344" i="20"/>
  <c r="Q344" i="20"/>
  <c r="AQ343" i="20"/>
  <c r="AI343" i="20"/>
  <c r="AA343" i="20"/>
  <c r="S343" i="20"/>
  <c r="AK342" i="20"/>
  <c r="AC342" i="20"/>
  <c r="U342" i="20"/>
  <c r="M342" i="20"/>
  <c r="AM341" i="20"/>
  <c r="AE341" i="20"/>
  <c r="W341" i="20"/>
  <c r="O341" i="20"/>
  <c r="AN340" i="20"/>
  <c r="AF340" i="20"/>
  <c r="X340" i="20"/>
  <c r="P340" i="20"/>
  <c r="AO339" i="20"/>
  <c r="AG339" i="20"/>
  <c r="Y339" i="20"/>
  <c r="Q339" i="20"/>
  <c r="AP338" i="20"/>
  <c r="AH338" i="20"/>
  <c r="Z338" i="20"/>
  <c r="R338" i="20"/>
  <c r="AQ337" i="20"/>
  <c r="AI337" i="20"/>
  <c r="AA337" i="20"/>
  <c r="S337" i="20"/>
  <c r="AR336" i="20"/>
  <c r="AJ336" i="20"/>
  <c r="AB336" i="20"/>
  <c r="T336" i="20"/>
  <c r="L336" i="20"/>
  <c r="AK335" i="20"/>
  <c r="AC335" i="20"/>
  <c r="U335" i="20"/>
  <c r="M335" i="20"/>
  <c r="P417" i="20"/>
  <c r="AO414" i="20"/>
  <c r="P413" i="20"/>
  <c r="AJ411" i="20"/>
  <c r="Y410" i="20"/>
  <c r="O409" i="20"/>
  <c r="AR407" i="20"/>
  <c r="AM406" i="20"/>
  <c r="AH405" i="20"/>
  <c r="AC404" i="20"/>
  <c r="Y403" i="20"/>
  <c r="R402" i="20"/>
  <c r="N401" i="20"/>
  <c r="AP399" i="20"/>
  <c r="AK398" i="20"/>
  <c r="AF397" i="20"/>
  <c r="AB396" i="20"/>
  <c r="V395" i="20"/>
  <c r="R394" i="20"/>
  <c r="N393" i="20"/>
  <c r="AN391" i="20"/>
  <c r="AI390" i="20"/>
  <c r="AE389" i="20"/>
  <c r="Y388" i="20"/>
  <c r="U387" i="20"/>
  <c r="Q386" i="20"/>
  <c r="AR384" i="20"/>
  <c r="AN383" i="20"/>
  <c r="AI382" i="20"/>
  <c r="AB381" i="20"/>
  <c r="X380" i="20"/>
  <c r="Y379" i="20"/>
  <c r="AE376" i="20"/>
  <c r="AN375" i="20"/>
  <c r="P375" i="20"/>
  <c r="X374" i="20"/>
  <c r="AG373" i="20"/>
  <c r="AP372" i="20"/>
  <c r="P372" i="20"/>
  <c r="Y371" i="20"/>
  <c r="AH370" i="20"/>
  <c r="AP369" i="20"/>
  <c r="U369" i="20"/>
  <c r="AL368" i="20"/>
  <c r="T368" i="20"/>
  <c r="AK367" i="20"/>
  <c r="W367" i="20"/>
  <c r="AL366" i="20"/>
  <c r="U366" i="20"/>
  <c r="AM365" i="20"/>
  <c r="V365" i="20"/>
  <c r="AM364" i="20"/>
  <c r="W364" i="20"/>
  <c r="AO363" i="20"/>
  <c r="AA363" i="20"/>
  <c r="P363" i="20"/>
  <c r="AM362" i="20"/>
  <c r="AB362" i="20"/>
  <c r="Q362" i="20"/>
  <c r="AN361" i="20"/>
  <c r="AC361" i="20"/>
  <c r="R361" i="20"/>
  <c r="AO360" i="20"/>
  <c r="AD360" i="20"/>
  <c r="S360" i="20"/>
  <c r="AP359" i="20"/>
  <c r="AE359" i="20"/>
  <c r="T359" i="20"/>
  <c r="AQ358" i="20"/>
  <c r="AF358" i="20"/>
  <c r="U358" i="20"/>
  <c r="AR357" i="20"/>
  <c r="AG357" i="20"/>
  <c r="V357" i="20"/>
  <c r="L357" i="20"/>
  <c r="AH356" i="20"/>
  <c r="W356" i="20"/>
  <c r="M356" i="20"/>
  <c r="AI355" i="20"/>
  <c r="X355" i="20"/>
  <c r="N355" i="20"/>
  <c r="AK354" i="20"/>
  <c r="AC354" i="20"/>
  <c r="U354" i="20"/>
  <c r="M354" i="20"/>
  <c r="AL353" i="20"/>
  <c r="AD353" i="20"/>
  <c r="V353" i="20"/>
  <c r="N353" i="20"/>
  <c r="AM352" i="20"/>
  <c r="AE352" i="20"/>
  <c r="W352" i="20"/>
  <c r="O352" i="20"/>
  <c r="AN351" i="20"/>
  <c r="AF351" i="20"/>
  <c r="X351" i="20"/>
  <c r="P351" i="20"/>
  <c r="AO350" i="20"/>
  <c r="AG350" i="20"/>
  <c r="Y350" i="20"/>
  <c r="Q350" i="20"/>
  <c r="AP349" i="20"/>
  <c r="AH349" i="20"/>
  <c r="Z349" i="20"/>
  <c r="R349" i="20"/>
  <c r="AQ348" i="20"/>
  <c r="AI348" i="20"/>
  <c r="AA348" i="20"/>
  <c r="S348" i="20"/>
  <c r="AR347" i="20"/>
  <c r="AJ347" i="20"/>
  <c r="AB347" i="20"/>
  <c r="T347" i="20"/>
  <c r="L347" i="20"/>
  <c r="AK346" i="20"/>
  <c r="AC346" i="20"/>
  <c r="U346" i="20"/>
  <c r="M346" i="20"/>
  <c r="AL345" i="20"/>
  <c r="AD345" i="20"/>
  <c r="V345" i="20"/>
  <c r="N345" i="20"/>
  <c r="AM344" i="20"/>
  <c r="AE344" i="20"/>
  <c r="W344" i="20"/>
  <c r="O344" i="20"/>
  <c r="AO343" i="20"/>
  <c r="AG343" i="20"/>
  <c r="Y343" i="20"/>
  <c r="Q343" i="20"/>
  <c r="AQ342" i="20"/>
  <c r="AI342" i="20"/>
  <c r="AA342" i="20"/>
  <c r="S342" i="20"/>
  <c r="AK341" i="20"/>
  <c r="AC341" i="20"/>
  <c r="U341" i="20"/>
  <c r="M341" i="20"/>
  <c r="AL340" i="20"/>
  <c r="N417" i="20"/>
  <c r="AK414" i="20"/>
  <c r="L413" i="20"/>
  <c r="AH411" i="20"/>
  <c r="W410" i="20"/>
  <c r="N409" i="20"/>
  <c r="AP407" i="20"/>
  <c r="AL406" i="20"/>
  <c r="AE405" i="20"/>
  <c r="AA404" i="20"/>
  <c r="V403" i="20"/>
  <c r="Q402" i="20"/>
  <c r="L401" i="20"/>
  <c r="AO399" i="20"/>
  <c r="AI398" i="20"/>
  <c r="AE397" i="20"/>
  <c r="AA396" i="20"/>
  <c r="T395" i="20"/>
  <c r="O394" i="20"/>
  <c r="AR392" i="20"/>
  <c r="AL391" i="20"/>
  <c r="AH390" i="20"/>
  <c r="AD389" i="20"/>
  <c r="X388" i="20"/>
  <c r="T387" i="20"/>
  <c r="O386" i="20"/>
  <c r="AO384" i="20"/>
  <c r="AK383" i="20"/>
  <c r="AG382" i="20"/>
  <c r="AA381" i="20"/>
  <c r="W380" i="20"/>
  <c r="X379" i="20"/>
  <c r="AD376" i="20"/>
  <c r="AM375" i="20"/>
  <c r="O375" i="20"/>
  <c r="V374" i="20"/>
  <c r="AE373" i="20"/>
  <c r="AN372" i="20"/>
  <c r="O372" i="20"/>
  <c r="X371" i="20"/>
  <c r="AG370" i="20"/>
  <c r="AO369" i="20"/>
  <c r="R369" i="20"/>
  <c r="AJ368" i="20"/>
  <c r="S368" i="20"/>
  <c r="AI367" i="20"/>
  <c r="T367" i="20"/>
  <c r="AK366" i="20"/>
  <c r="T366" i="20"/>
  <c r="AK365" i="20"/>
  <c r="U365" i="20"/>
  <c r="AK364" i="20"/>
  <c r="V364" i="20"/>
  <c r="AN363" i="20"/>
  <c r="Y363" i="20"/>
  <c r="O363" i="20"/>
  <c r="AK362" i="20"/>
  <c r="Z362" i="20"/>
  <c r="P362" i="20"/>
  <c r="AL361" i="20"/>
  <c r="AA361" i="20"/>
  <c r="Q361" i="20"/>
  <c r="AM360" i="20"/>
  <c r="AB360" i="20"/>
  <c r="R360" i="20"/>
  <c r="AN359" i="20"/>
  <c r="AC359" i="20"/>
  <c r="S359" i="20"/>
  <c r="AO358" i="20"/>
  <c r="AD358" i="20"/>
  <c r="T358" i="20"/>
  <c r="AP357" i="20"/>
  <c r="AE357" i="20"/>
  <c r="U357" i="20"/>
  <c r="AQ356" i="20"/>
  <c r="AF356" i="20"/>
  <c r="V356" i="20"/>
  <c r="AR355" i="20"/>
  <c r="AG355" i="20"/>
  <c r="W355" i="20"/>
  <c r="L355" i="20"/>
  <c r="AJ354" i="20"/>
  <c r="AB354" i="20"/>
  <c r="T354" i="20"/>
  <c r="L354" i="20"/>
  <c r="AK353" i="20"/>
  <c r="AC353" i="20"/>
  <c r="U353" i="20"/>
  <c r="M353" i="20"/>
  <c r="AL352" i="20"/>
  <c r="AD352" i="20"/>
  <c r="V352" i="20"/>
  <c r="N352" i="20"/>
  <c r="AM351" i="20"/>
  <c r="AE351" i="20"/>
  <c r="W351" i="20"/>
  <c r="O351" i="20"/>
  <c r="AN350" i="20"/>
  <c r="AF350" i="20"/>
  <c r="X350" i="20"/>
  <c r="P350" i="20"/>
  <c r="AO349" i="20"/>
  <c r="AG349" i="20"/>
  <c r="Y349" i="20"/>
  <c r="Q349" i="20"/>
  <c r="AP348" i="20"/>
  <c r="AH348" i="20"/>
  <c r="Z348" i="20"/>
  <c r="R348" i="20"/>
  <c r="AQ347" i="20"/>
  <c r="AI347" i="20"/>
  <c r="AA347" i="20"/>
  <c r="S347" i="20"/>
  <c r="AR346" i="20"/>
  <c r="AJ346" i="20"/>
  <c r="AB346" i="20"/>
  <c r="T346" i="20"/>
  <c r="L346" i="20"/>
  <c r="AK345" i="20"/>
  <c r="AC345" i="20"/>
  <c r="U345" i="20"/>
  <c r="M345" i="20"/>
  <c r="AL344" i="20"/>
  <c r="AD344" i="20"/>
  <c r="V344" i="20"/>
  <c r="N344" i="20"/>
  <c r="AN343" i="20"/>
  <c r="AF343" i="20"/>
  <c r="X343" i="20"/>
  <c r="P343" i="20"/>
  <c r="AP342" i="20"/>
  <c r="AH342" i="20"/>
  <c r="Z342" i="20"/>
  <c r="R342" i="20"/>
  <c r="AR341" i="20"/>
  <c r="AJ341" i="20"/>
  <c r="AB341" i="20"/>
  <c r="T341" i="20"/>
  <c r="L341" i="20"/>
  <c r="AK340" i="20"/>
  <c r="AM416" i="20"/>
  <c r="AC414" i="20"/>
  <c r="AR412" i="20"/>
  <c r="AD411" i="20"/>
  <c r="S410" i="20"/>
  <c r="AR408" i="20"/>
  <c r="AL407" i="20"/>
  <c r="AH406" i="20"/>
  <c r="AD405" i="20"/>
  <c r="X404" i="20"/>
  <c r="T403" i="20"/>
  <c r="O402" i="20"/>
  <c r="AO400" i="20"/>
  <c r="AK399" i="20"/>
  <c r="AG398" i="20"/>
  <c r="AA397" i="20"/>
  <c r="W396" i="20"/>
  <c r="R395" i="20"/>
  <c r="M394" i="20"/>
  <c r="AO392" i="20"/>
  <c r="AK391" i="20"/>
  <c r="AD390" i="20"/>
  <c r="Z389" i="20"/>
  <c r="U388" i="20"/>
  <c r="P387" i="20"/>
  <c r="AR385" i="20"/>
  <c r="AN384" i="20"/>
  <c r="AH383" i="20"/>
  <c r="AD382" i="20"/>
  <c r="Z381" i="20"/>
  <c r="S380" i="20"/>
  <c r="T379" i="20"/>
  <c r="AB376" i="20"/>
  <c r="AJ375" i="20"/>
  <c r="L375" i="20"/>
  <c r="U374" i="20"/>
  <c r="AC373" i="20"/>
  <c r="AL372" i="20"/>
  <c r="N372" i="20"/>
  <c r="V371" i="20"/>
  <c r="AE370" i="20"/>
  <c r="AN369" i="20"/>
  <c r="Q369" i="20"/>
  <c r="AG368" i="20"/>
  <c r="Q368" i="20"/>
  <c r="AH367" i="20"/>
  <c r="Q367" i="20"/>
  <c r="AH366" i="20"/>
  <c r="S366" i="20"/>
  <c r="AI365" i="20"/>
  <c r="R365" i="20"/>
  <c r="AJ364" i="20"/>
  <c r="S364" i="20"/>
  <c r="AL363" i="20"/>
  <c r="X363" i="20"/>
  <c r="N363" i="20"/>
  <c r="AJ362" i="20"/>
  <c r="Y362" i="20"/>
  <c r="O362" i="20"/>
  <c r="AK361" i="20"/>
  <c r="Z361" i="20"/>
  <c r="P361" i="20"/>
  <c r="AL360" i="20"/>
  <c r="AA360" i="20"/>
  <c r="Q360" i="20"/>
  <c r="AM359" i="20"/>
  <c r="AB359" i="20"/>
  <c r="R359" i="20"/>
  <c r="AN358" i="20"/>
  <c r="AC358" i="20"/>
  <c r="S358" i="20"/>
  <c r="AO357" i="20"/>
  <c r="AD357" i="20"/>
  <c r="T357" i="20"/>
  <c r="AP356" i="20"/>
  <c r="AE356" i="20"/>
  <c r="U356" i="20"/>
  <c r="AQ355" i="20"/>
  <c r="AF355" i="20"/>
  <c r="V355" i="20"/>
  <c r="AR354" i="20"/>
  <c r="AI354" i="20"/>
  <c r="AA354" i="20"/>
  <c r="S354" i="20"/>
  <c r="AR353" i="20"/>
  <c r="AJ353" i="20"/>
  <c r="AB353" i="20"/>
  <c r="T353" i="20"/>
  <c r="L353" i="20"/>
  <c r="AK352" i="20"/>
  <c r="AC352" i="20"/>
  <c r="U352" i="20"/>
  <c r="M352" i="20"/>
  <c r="AL351" i="20"/>
  <c r="AD351" i="20"/>
  <c r="V351" i="20"/>
  <c r="N351" i="20"/>
  <c r="AM350" i="20"/>
  <c r="AE350" i="20"/>
  <c r="W350" i="20"/>
  <c r="O350" i="20"/>
  <c r="AN349" i="20"/>
  <c r="AF349" i="20"/>
  <c r="X349" i="20"/>
  <c r="P349" i="20"/>
  <c r="AO348" i="20"/>
  <c r="AG348" i="20"/>
  <c r="Y348" i="20"/>
  <c r="Q348" i="20"/>
  <c r="AP347" i="20"/>
  <c r="AH347" i="20"/>
  <c r="Z347" i="20"/>
  <c r="R347" i="20"/>
  <c r="AQ346" i="20"/>
  <c r="AI346" i="20"/>
  <c r="AA346" i="20"/>
  <c r="S346" i="20"/>
  <c r="AR345" i="20"/>
  <c r="AJ345" i="20"/>
  <c r="AB345" i="20"/>
  <c r="T345" i="20"/>
  <c r="L345" i="20"/>
  <c r="AK344" i="20"/>
  <c r="AC344" i="20"/>
  <c r="U344" i="20"/>
  <c r="M344" i="20"/>
  <c r="AM343" i="20"/>
  <c r="AE343" i="20"/>
  <c r="W343" i="20"/>
  <c r="O343" i="20"/>
  <c r="AO342" i="20"/>
  <c r="AG342" i="20"/>
  <c r="Y342" i="20"/>
  <c r="Q342" i="20"/>
  <c r="AQ341" i="20"/>
  <c r="AI341" i="20"/>
  <c r="AA341" i="20"/>
  <c r="S341" i="20"/>
  <c r="AR340" i="20"/>
  <c r="AJ340" i="20"/>
  <c r="AB340" i="20"/>
  <c r="T340" i="20"/>
  <c r="L340" i="20"/>
  <c r="AK339" i="20"/>
  <c r="AC339" i="20"/>
  <c r="U339" i="20"/>
  <c r="M339" i="20"/>
  <c r="AL338" i="20"/>
  <c r="AD338" i="20"/>
  <c r="V338" i="20"/>
  <c r="N338" i="20"/>
  <c r="AM337" i="20"/>
  <c r="AE337" i="20"/>
  <c r="W337" i="20"/>
  <c r="O337" i="20"/>
  <c r="AN336" i="20"/>
  <c r="AF336" i="20"/>
  <c r="X336" i="20"/>
  <c r="P336" i="20"/>
  <c r="AO335" i="20"/>
  <c r="AG335" i="20"/>
  <c r="Y335" i="20"/>
  <c r="Q335" i="20"/>
  <c r="AB420" i="20"/>
  <c r="Y416" i="20"/>
  <c r="S414" i="20"/>
  <c r="AI412" i="20"/>
  <c r="X411" i="20"/>
  <c r="AQ409" i="20"/>
  <c r="AK408" i="20"/>
  <c r="AG407" i="20"/>
  <c r="AA406" i="20"/>
  <c r="W405" i="20"/>
  <c r="S404" i="20"/>
  <c r="L403" i="20"/>
  <c r="AN401" i="20"/>
  <c r="AJ400" i="20"/>
  <c r="AD399" i="20"/>
  <c r="Z398" i="20"/>
  <c r="V397" i="20"/>
  <c r="P396" i="20"/>
  <c r="L395" i="20"/>
  <c r="AN393" i="20"/>
  <c r="AG392" i="20"/>
  <c r="AC391" i="20"/>
  <c r="Y390" i="20"/>
  <c r="S389" i="20"/>
  <c r="O388" i="20"/>
  <c r="AQ386" i="20"/>
  <c r="AL385" i="20"/>
  <c r="AG384" i="20"/>
  <c r="AC383" i="20"/>
  <c r="V382" i="20"/>
  <c r="R381" i="20"/>
  <c r="O380" i="20"/>
  <c r="O379" i="20"/>
  <c r="X376" i="20"/>
  <c r="AG375" i="20"/>
  <c r="AO374" i="20"/>
  <c r="Q374" i="20"/>
  <c r="Z373" i="20"/>
  <c r="AH372" i="20"/>
  <c r="AQ371" i="20"/>
  <c r="S371" i="20"/>
  <c r="Z370" i="20"/>
  <c r="AI369" i="20"/>
  <c r="O369" i="20"/>
  <c r="AF368" i="20"/>
  <c r="O368" i="20"/>
  <c r="AG367" i="20"/>
  <c r="P367" i="20"/>
  <c r="AF366" i="20"/>
  <c r="Q366" i="20"/>
  <c r="AH365" i="20"/>
  <c r="Q365" i="20"/>
  <c r="AH364" i="20"/>
  <c r="R364" i="20"/>
  <c r="AJ363" i="20"/>
  <c r="W363" i="20"/>
  <c r="L363" i="20"/>
  <c r="AH362" i="20"/>
  <c r="X362" i="20"/>
  <c r="M362" i="20"/>
  <c r="AI361" i="20"/>
  <c r="Y361" i="20"/>
  <c r="N361" i="20"/>
  <c r="AJ360" i="20"/>
  <c r="Z360" i="20"/>
  <c r="O360" i="20"/>
  <c r="AK359" i="20"/>
  <c r="AA359" i="20"/>
  <c r="P359" i="20"/>
  <c r="AL358" i="20"/>
  <c r="AB358" i="20"/>
  <c r="Q358" i="20"/>
  <c r="AM357" i="20"/>
  <c r="AC357" i="20"/>
  <c r="R357" i="20"/>
  <c r="AN356" i="20"/>
  <c r="AD356" i="20"/>
  <c r="S356" i="20"/>
  <c r="AO355" i="20"/>
  <c r="AE355" i="20"/>
  <c r="T355" i="20"/>
  <c r="AP354" i="20"/>
  <c r="AH354" i="20"/>
  <c r="Z354" i="20"/>
  <c r="R354" i="20"/>
  <c r="AQ353" i="20"/>
  <c r="AI353" i="20"/>
  <c r="AA353" i="20"/>
  <c r="S353" i="20"/>
  <c r="AR352" i="20"/>
  <c r="AJ352" i="20"/>
  <c r="AB352" i="20"/>
  <c r="T352" i="20"/>
  <c r="L352" i="20"/>
  <c r="AK351" i="20"/>
  <c r="AC351" i="20"/>
  <c r="U351" i="20"/>
  <c r="M351" i="20"/>
  <c r="AL350" i="20"/>
  <c r="AD350" i="20"/>
  <c r="V350" i="20"/>
  <c r="N350" i="20"/>
  <c r="AM349" i="20"/>
  <c r="AE349" i="20"/>
  <c r="W349" i="20"/>
  <c r="O349" i="20"/>
  <c r="AN348" i="20"/>
  <c r="AF348" i="20"/>
  <c r="X348" i="20"/>
  <c r="P348" i="20"/>
  <c r="AO347" i="20"/>
  <c r="AG347" i="20"/>
  <c r="Y347" i="20"/>
  <c r="Q347" i="20"/>
  <c r="AP346" i="20"/>
  <c r="AH346" i="20"/>
  <c r="Z346" i="20"/>
  <c r="R346" i="20"/>
  <c r="AQ345" i="20"/>
  <c r="AI345" i="20"/>
  <c r="AA345" i="20"/>
  <c r="S345" i="20"/>
  <c r="AR344" i="20"/>
  <c r="AJ344" i="20"/>
  <c r="AB344" i="20"/>
  <c r="T344" i="20"/>
  <c r="L344" i="20"/>
  <c r="AL343" i="20"/>
  <c r="AD343" i="20"/>
  <c r="V343" i="20"/>
  <c r="N343" i="20"/>
  <c r="AN342" i="20"/>
  <c r="AF342" i="20"/>
  <c r="X342" i="20"/>
  <c r="P342" i="20"/>
  <c r="AP341" i="20"/>
  <c r="AH341" i="20"/>
  <c r="Z341" i="20"/>
  <c r="R341" i="20"/>
  <c r="AQ340" i="20"/>
  <c r="AI340" i="20"/>
  <c r="AA340" i="20"/>
  <c r="S340" i="20"/>
  <c r="AR339" i="20"/>
  <c r="AJ339" i="20"/>
  <c r="AB339" i="20"/>
  <c r="T339" i="20"/>
  <c r="L339" i="20"/>
  <c r="AK338" i="20"/>
  <c r="AC338" i="20"/>
  <c r="U338" i="20"/>
  <c r="M338" i="20"/>
  <c r="AL337" i="20"/>
  <c r="AD337" i="20"/>
  <c r="V337" i="20"/>
  <c r="N337" i="20"/>
  <c r="AM336" i="20"/>
  <c r="AE336" i="20"/>
  <c r="W336" i="20"/>
  <c r="O336" i="20"/>
  <c r="AN335" i="20"/>
  <c r="AF335" i="20"/>
  <c r="X335" i="20"/>
  <c r="P335" i="20"/>
  <c r="Y419" i="20"/>
  <c r="AN415" i="20"/>
  <c r="AM413" i="20"/>
  <c r="AB412" i="20"/>
  <c r="M411" i="20"/>
  <c r="AI409" i="20"/>
  <c r="AE408" i="20"/>
  <c r="X407" i="20"/>
  <c r="S406" i="20"/>
  <c r="O405" i="20"/>
  <c r="AP403" i="20"/>
  <c r="AL402" i="20"/>
  <c r="AH401" i="20"/>
  <c r="AB400" i="20"/>
  <c r="X399" i="20"/>
  <c r="S398" i="20"/>
  <c r="L397" i="20"/>
  <c r="AO395" i="20"/>
  <c r="AK394" i="20"/>
  <c r="AE393" i="20"/>
  <c r="AA392" i="20"/>
  <c r="V391" i="20"/>
  <c r="Q390" i="20"/>
  <c r="L389" i="20"/>
  <c r="AO387" i="20"/>
  <c r="AH386" i="20"/>
  <c r="AD385" i="20"/>
  <c r="Y384" i="20"/>
  <c r="T383" i="20"/>
  <c r="O382" i="20"/>
  <c r="AR380" i="20"/>
  <c r="AN379" i="20"/>
  <c r="AQ376" i="20"/>
  <c r="S376" i="20"/>
  <c r="AA375" i="20"/>
  <c r="AJ374" i="20"/>
  <c r="L374" i="20"/>
  <c r="T373" i="20"/>
  <c r="AC372" i="20"/>
  <c r="AL371" i="20"/>
  <c r="M371" i="20"/>
  <c r="V370" i="20"/>
  <c r="AE369" i="20"/>
  <c r="M369" i="20"/>
  <c r="AB368" i="20"/>
  <c r="N368" i="20"/>
  <c r="AC367" i="20"/>
  <c r="M367" i="20"/>
  <c r="AD366" i="20"/>
  <c r="M366" i="20"/>
  <c r="AD365" i="20"/>
  <c r="O365" i="20"/>
  <c r="AE364" i="20"/>
  <c r="O364" i="20"/>
  <c r="AI363" i="20"/>
  <c r="V363" i="20"/>
  <c r="AR362" i="20"/>
  <c r="AG362" i="20"/>
  <c r="W362" i="20"/>
  <c r="L362" i="20"/>
  <c r="AH361" i="20"/>
  <c r="X361" i="20"/>
  <c r="M361" i="20"/>
  <c r="AI360" i="20"/>
  <c r="Y360" i="20"/>
  <c r="N360" i="20"/>
  <c r="AJ359" i="20"/>
  <c r="Z359" i="20"/>
  <c r="O359" i="20"/>
  <c r="AK358" i="20"/>
  <c r="AA358" i="20"/>
  <c r="P358" i="20"/>
  <c r="AL357" i="20"/>
  <c r="AB357" i="20"/>
  <c r="Q357" i="20"/>
  <c r="AM356" i="20"/>
  <c r="AC356" i="20"/>
  <c r="R356" i="20"/>
  <c r="AN355" i="20"/>
  <c r="AD355" i="20"/>
  <c r="S355" i="20"/>
  <c r="AO354" i="20"/>
  <c r="AG354" i="20"/>
  <c r="Y354" i="20"/>
  <c r="Q354" i="20"/>
  <c r="AP353" i="20"/>
  <c r="AH353" i="20"/>
  <c r="Z353" i="20"/>
  <c r="R353" i="20"/>
  <c r="AQ352" i="20"/>
  <c r="AI352" i="20"/>
  <c r="AA352" i="20"/>
  <c r="S352" i="20"/>
  <c r="AR351" i="20"/>
  <c r="AJ351" i="20"/>
  <c r="AB351" i="20"/>
  <c r="T351" i="20"/>
  <c r="L351" i="20"/>
  <c r="AK350" i="20"/>
  <c r="AC350" i="20"/>
  <c r="U350" i="20"/>
  <c r="M350" i="20"/>
  <c r="AL349" i="20"/>
  <c r="AD349" i="20"/>
  <c r="V349" i="20"/>
  <c r="N349" i="20"/>
  <c r="AM348" i="20"/>
  <c r="AE348" i="20"/>
  <c r="W348" i="20"/>
  <c r="O348" i="20"/>
  <c r="AN347" i="20"/>
  <c r="AF347" i="20"/>
  <c r="X347" i="20"/>
  <c r="P347" i="20"/>
  <c r="AO346" i="20"/>
  <c r="AG346" i="20"/>
  <c r="Y346" i="20"/>
  <c r="Q346" i="20"/>
  <c r="AP345" i="20"/>
  <c r="AH345" i="20"/>
  <c r="Z345" i="20"/>
  <c r="R345" i="20"/>
  <c r="AQ344" i="20"/>
  <c r="AI344" i="20"/>
  <c r="AA344" i="20"/>
  <c r="S344" i="20"/>
  <c r="AK343" i="20"/>
  <c r="AC343" i="20"/>
  <c r="U343" i="20"/>
  <c r="M343" i="20"/>
  <c r="AM342" i="20"/>
  <c r="AE342" i="20"/>
  <c r="W342" i="20"/>
  <c r="O342" i="20"/>
  <c r="AO341" i="20"/>
  <c r="AG341" i="20"/>
  <c r="Y341" i="20"/>
  <c r="Q341" i="20"/>
  <c r="AP340" i="20"/>
  <c r="AH340" i="20"/>
  <c r="Z340" i="20"/>
  <c r="R340" i="20"/>
  <c r="AQ339" i="20"/>
  <c r="AI339" i="20"/>
  <c r="AA339" i="20"/>
  <c r="S339" i="20"/>
  <c r="AR338" i="20"/>
  <c r="AJ338" i="20"/>
  <c r="AB338" i="20"/>
  <c r="T338" i="20"/>
  <c r="L338" i="20"/>
  <c r="AK337" i="20"/>
  <c r="AC337" i="20"/>
  <c r="U337" i="20"/>
  <c r="M337" i="20"/>
  <c r="AL336" i="20"/>
  <c r="AD336" i="20"/>
  <c r="V336" i="20"/>
  <c r="N336" i="20"/>
  <c r="AM335" i="20"/>
  <c r="AE335" i="20"/>
  <c r="W335" i="20"/>
  <c r="O335" i="20"/>
  <c r="U419" i="20"/>
  <c r="AJ415" i="20"/>
  <c r="AL413" i="20"/>
  <c r="X412" i="20"/>
  <c r="L411" i="20"/>
  <c r="AF409" i="20"/>
  <c r="AB408" i="20"/>
  <c r="V407" i="20"/>
  <c r="R406" i="20"/>
  <c r="N405" i="20"/>
  <c r="AO403" i="20"/>
  <c r="AK402" i="20"/>
  <c r="AF401" i="20"/>
  <c r="Y400" i="20"/>
  <c r="U399" i="20"/>
  <c r="Q398" i="20"/>
  <c r="AR396" i="20"/>
  <c r="AN395" i="20"/>
  <c r="AI394" i="20"/>
  <c r="AD393" i="20"/>
  <c r="Y392" i="20"/>
  <c r="U391" i="20"/>
  <c r="N390" i="20"/>
  <c r="AQ388" i="20"/>
  <c r="AL387" i="20"/>
  <c r="AG386" i="20"/>
  <c r="AB385" i="20"/>
  <c r="X384" i="20"/>
  <c r="R383" i="20"/>
  <c r="N382" i="20"/>
  <c r="AQ380" i="20"/>
  <c r="AL379" i="20"/>
  <c r="AP376" i="20"/>
  <c r="R376" i="20"/>
  <c r="Z375" i="20"/>
  <c r="AI374" i="20"/>
  <c r="AR373" i="20"/>
  <c r="S373" i="20"/>
  <c r="AB372" i="20"/>
  <c r="AK371" i="20"/>
  <c r="L371" i="20"/>
  <c r="U370" i="20"/>
  <c r="AD369" i="20"/>
  <c r="AR368" i="20"/>
  <c r="AA368" i="20"/>
  <c r="AR367" i="20"/>
  <c r="AB367" i="20"/>
  <c r="AR366" i="20"/>
  <c r="AC366" i="20"/>
  <c r="L366" i="20"/>
  <c r="AB365" i="20"/>
  <c r="M365" i="20"/>
  <c r="AD364" i="20"/>
  <c r="N364" i="20"/>
  <c r="AG363" i="20"/>
  <c r="T363" i="20"/>
  <c r="AP362" i="20"/>
  <c r="AF362" i="20"/>
  <c r="U362" i="20"/>
  <c r="AQ361" i="20"/>
  <c r="AG361" i="20"/>
  <c r="V361" i="20"/>
  <c r="AR360" i="20"/>
  <c r="AH360" i="20"/>
  <c r="W360" i="20"/>
  <c r="L360" i="20"/>
  <c r="AI359" i="20"/>
  <c r="X359" i="20"/>
  <c r="M359" i="20"/>
  <c r="AJ358" i="20"/>
  <c r="Y358" i="20"/>
  <c r="N358" i="20"/>
  <c r="AK357" i="20"/>
  <c r="Z357" i="20"/>
  <c r="O357" i="20"/>
  <c r="AL356" i="20"/>
  <c r="AA356" i="20"/>
  <c r="P356" i="20"/>
  <c r="AM355" i="20"/>
  <c r="AB355" i="20"/>
  <c r="Q355" i="20"/>
  <c r="AN354" i="20"/>
  <c r="AF354" i="20"/>
  <c r="X354" i="20"/>
  <c r="P354" i="20"/>
  <c r="AO353" i="20"/>
  <c r="AG353" i="20"/>
  <c r="Y353" i="20"/>
  <c r="Q353" i="20"/>
  <c r="AP352" i="20"/>
  <c r="AH352" i="20"/>
  <c r="Z352" i="20"/>
  <c r="R352" i="20"/>
  <c r="AQ351" i="20"/>
  <c r="AI351" i="20"/>
  <c r="AA351" i="20"/>
  <c r="S351" i="20"/>
  <c r="AR350" i="20"/>
  <c r="AJ350" i="20"/>
  <c r="AB350" i="20"/>
  <c r="T350" i="20"/>
  <c r="L350" i="20"/>
  <c r="AK349" i="20"/>
  <c r="AC349" i="20"/>
  <c r="U349" i="20"/>
  <c r="M349" i="20"/>
  <c r="AL348" i="20"/>
  <c r="AD348" i="20"/>
  <c r="V348" i="20"/>
  <c r="N348" i="20"/>
  <c r="AM347" i="20"/>
  <c r="AE347" i="20"/>
  <c r="W347" i="20"/>
  <c r="O347" i="20"/>
  <c r="AN346" i="20"/>
  <c r="AF346" i="20"/>
  <c r="X346" i="20"/>
  <c r="P346" i="20"/>
  <c r="AO345" i="20"/>
  <c r="AG345" i="20"/>
  <c r="Y345" i="20"/>
  <c r="Q345" i="20"/>
  <c r="AP344" i="20"/>
  <c r="AH344" i="20"/>
  <c r="Z344" i="20"/>
  <c r="R344" i="20"/>
  <c r="AR343" i="20"/>
  <c r="AJ343" i="20"/>
  <c r="AB343" i="20"/>
  <c r="T343" i="20"/>
  <c r="L343" i="20"/>
  <c r="AL342" i="20"/>
  <c r="AD342" i="20"/>
  <c r="V342" i="20"/>
  <c r="N342" i="20"/>
  <c r="AN341" i="20"/>
  <c r="AF341" i="20"/>
  <c r="X341" i="20"/>
  <c r="P341" i="20"/>
  <c r="AO340" i="20"/>
  <c r="AG340" i="20"/>
  <c r="Y340" i="20"/>
  <c r="Q340" i="20"/>
  <c r="AP339" i="20"/>
  <c r="AH339" i="20"/>
  <c r="Z339" i="20"/>
  <c r="R339" i="20"/>
  <c r="AQ338" i="20"/>
  <c r="AI338" i="20"/>
  <c r="AA338" i="20"/>
  <c r="S338" i="20"/>
  <c r="AR337" i="20"/>
  <c r="AJ337" i="20"/>
  <c r="AB337" i="20"/>
  <c r="T337" i="20"/>
  <c r="L337" i="20"/>
  <c r="AK336" i="20"/>
  <c r="AC336" i="20"/>
  <c r="U336" i="20"/>
  <c r="M336" i="20"/>
  <c r="AL335" i="20"/>
  <c r="AD335" i="20"/>
  <c r="V335" i="20"/>
  <c r="N335" i="20"/>
  <c r="L412" i="20"/>
  <c r="AA402" i="20"/>
  <c r="T393" i="20"/>
  <c r="M384" i="20"/>
  <c r="AC374" i="20"/>
  <c r="AM368" i="20"/>
  <c r="AP364" i="20"/>
  <c r="AO361" i="20"/>
  <c r="U359" i="20"/>
  <c r="AI356" i="20"/>
  <c r="V354" i="20"/>
  <c r="X352" i="20"/>
  <c r="Z350" i="20"/>
  <c r="AB348" i="20"/>
  <c r="AD346" i="20"/>
  <c r="AF344" i="20"/>
  <c r="AJ342" i="20"/>
  <c r="AM340" i="20"/>
  <c r="N340" i="20"/>
  <c r="X339" i="20"/>
  <c r="AM338" i="20"/>
  <c r="P338" i="20"/>
  <c r="Z337" i="20"/>
  <c r="AO336" i="20"/>
  <c r="R336" i="20"/>
  <c r="AB335" i="20"/>
  <c r="AH410" i="20"/>
  <c r="V401" i="20"/>
  <c r="P392" i="20"/>
  <c r="AP382" i="20"/>
  <c r="AK373" i="20"/>
  <c r="X368" i="20"/>
  <c r="X364" i="20"/>
  <c r="AD361" i="20"/>
  <c r="AR358" i="20"/>
  <c r="X356" i="20"/>
  <c r="N354" i="20"/>
  <c r="P352" i="20"/>
  <c r="R350" i="20"/>
  <c r="T348" i="20"/>
  <c r="V346" i="20"/>
  <c r="X344" i="20"/>
  <c r="AB342" i="20"/>
  <c r="AE340" i="20"/>
  <c r="M340" i="20"/>
  <c r="W339" i="20"/>
  <c r="AG338" i="20"/>
  <c r="O338" i="20"/>
  <c r="Y337" i="20"/>
  <c r="AI336" i="20"/>
  <c r="Q336" i="20"/>
  <c r="AA335" i="20"/>
  <c r="L72" i="20"/>
  <c r="L55" i="20"/>
  <c r="AO366" i="20"/>
  <c r="L52" i="20"/>
  <c r="L67" i="20"/>
  <c r="X409" i="20"/>
  <c r="Q400" i="20"/>
  <c r="AQ390" i="20"/>
  <c r="AL381" i="20"/>
  <c r="M373" i="20"/>
  <c r="AO367" i="20"/>
  <c r="AR363" i="20"/>
  <c r="S361" i="20"/>
  <c r="AG358" i="20"/>
  <c r="N356" i="20"/>
  <c r="AM353" i="20"/>
  <c r="AO351" i="20"/>
  <c r="AQ349" i="20"/>
  <c r="L348" i="20"/>
  <c r="N346" i="20"/>
  <c r="P344" i="20"/>
  <c r="T342" i="20"/>
  <c r="AD340" i="20"/>
  <c r="AN339" i="20"/>
  <c r="V339" i="20"/>
  <c r="AF338" i="20"/>
  <c r="AP337" i="20"/>
  <c r="X337" i="20"/>
  <c r="AH336" i="20"/>
  <c r="AR335" i="20"/>
  <c r="Z335" i="20"/>
  <c r="L73" i="20"/>
  <c r="L65" i="20"/>
  <c r="L56" i="20"/>
  <c r="L51" i="20"/>
  <c r="L47" i="20"/>
  <c r="L64" i="20"/>
  <c r="AE360" i="20"/>
  <c r="Q408" i="20"/>
  <c r="M399" i="20"/>
  <c r="AM389" i="20"/>
  <c r="AF380" i="20"/>
  <c r="V372" i="20"/>
  <c r="X367" i="20"/>
  <c r="AD363" i="20"/>
  <c r="AP360" i="20"/>
  <c r="V358" i="20"/>
  <c r="AJ355" i="20"/>
  <c r="AE353" i="20"/>
  <c r="AG351" i="20"/>
  <c r="AI349" i="20"/>
  <c r="AK347" i="20"/>
  <c r="AM345" i="20"/>
  <c r="AP343" i="20"/>
  <c r="L342" i="20"/>
  <c r="AC340" i="20"/>
  <c r="AM339" i="20"/>
  <c r="P339" i="20"/>
  <c r="AE338" i="20"/>
  <c r="AO337" i="20"/>
  <c r="R337" i="20"/>
  <c r="AG336" i="20"/>
  <c r="AQ335" i="20"/>
  <c r="T335" i="20"/>
  <c r="L46" i="20"/>
  <c r="L358" i="20"/>
  <c r="L50" i="20"/>
  <c r="L60" i="20"/>
  <c r="L44" i="20"/>
  <c r="M407" i="20"/>
  <c r="AM397" i="20"/>
  <c r="AI388" i="20"/>
  <c r="AD379" i="20"/>
  <c r="AD371" i="20"/>
  <c r="Q363" i="20"/>
  <c r="Y355" i="20"/>
  <c r="W353" i="20"/>
  <c r="Y351" i="20"/>
  <c r="AA349" i="20"/>
  <c r="AC347" i="20"/>
  <c r="AE345" i="20"/>
  <c r="AH343" i="20"/>
  <c r="AL341" i="20"/>
  <c r="W340" i="20"/>
  <c r="AL339" i="20"/>
  <c r="O339" i="20"/>
  <c r="Y338" i="20"/>
  <c r="AN337" i="20"/>
  <c r="Q337" i="20"/>
  <c r="AA336" i="20"/>
  <c r="AP335" i="20"/>
  <c r="S335" i="20"/>
  <c r="L71" i="20"/>
  <c r="L63" i="20"/>
  <c r="L54" i="20"/>
  <c r="AM417" i="20"/>
  <c r="AP405" i="20"/>
  <c r="AI396" i="20"/>
  <c r="AB387" i="20"/>
  <c r="AJ376" i="20"/>
  <c r="AM370" i="20"/>
  <c r="Y366" i="20"/>
  <c r="AN362" i="20"/>
  <c r="T360" i="20"/>
  <c r="AH357" i="20"/>
  <c r="O355" i="20"/>
  <c r="O353" i="20"/>
  <c r="Q351" i="20"/>
  <c r="S349" i="20"/>
  <c r="U347" i="20"/>
  <c r="W345" i="20"/>
  <c r="Z343" i="20"/>
  <c r="AD341" i="20"/>
  <c r="V340" i="20"/>
  <c r="AF339" i="20"/>
  <c r="N339" i="20"/>
  <c r="X338" i="20"/>
  <c r="AH337" i="20"/>
  <c r="P337" i="20"/>
  <c r="Z336" i="20"/>
  <c r="AJ335" i="20"/>
  <c r="R335" i="20"/>
  <c r="L53" i="20"/>
  <c r="L45" i="20"/>
  <c r="L68" i="20"/>
  <c r="L48" i="20"/>
  <c r="T415" i="20"/>
  <c r="AJ404" i="20"/>
  <c r="AD395" i="20"/>
  <c r="W386" i="20"/>
  <c r="AR375" i="20"/>
  <c r="O370" i="20"/>
  <c r="AO365" i="20"/>
  <c r="AC362" i="20"/>
  <c r="AQ359" i="20"/>
  <c r="W357" i="20"/>
  <c r="AL354" i="20"/>
  <c r="AN352" i="20"/>
  <c r="AP350" i="20"/>
  <c r="AR348" i="20"/>
  <c r="M347" i="20"/>
  <c r="O345" i="20"/>
  <c r="R343" i="20"/>
  <c r="V341" i="20"/>
  <c r="U340" i="20"/>
  <c r="AE339" i="20"/>
  <c r="AO338" i="20"/>
  <c r="W338" i="20"/>
  <c r="AG337" i="20"/>
  <c r="AQ336" i="20"/>
  <c r="Y336" i="20"/>
  <c r="AI335" i="20"/>
  <c r="L335" i="20"/>
  <c r="L57" i="20"/>
  <c r="L49" i="20"/>
  <c r="AA413" i="20"/>
  <c r="AF403" i="20"/>
  <c r="Y394" i="20"/>
  <c r="S385" i="20"/>
  <c r="T375" i="20"/>
  <c r="W369" i="20"/>
  <c r="Z365" i="20"/>
  <c r="R362" i="20"/>
  <c r="AF359" i="20"/>
  <c r="M357" i="20"/>
  <c r="AD354" i="20"/>
  <c r="AF352" i="20"/>
  <c r="AH350" i="20"/>
  <c r="AJ348" i="20"/>
  <c r="AL346" i="20"/>
  <c r="AN344" i="20"/>
  <c r="AR342" i="20"/>
  <c r="N341" i="20"/>
  <c r="O340" i="20"/>
  <c r="AD339" i="20"/>
  <c r="AN338" i="20"/>
  <c r="Q338" i="20"/>
  <c r="AF337" i="20"/>
  <c r="AP336" i="20"/>
  <c r="S336" i="20"/>
  <c r="AH335" i="20"/>
  <c r="L66" i="20"/>
  <c r="L61" i="20"/>
  <c r="L69" i="20"/>
  <c r="L62" i="20"/>
  <c r="L70" i="20"/>
  <c r="AG751" i="20"/>
  <c r="AG724" i="20"/>
  <c r="AG739" i="20"/>
  <c r="AG733" i="20"/>
  <c r="AG760" i="20"/>
  <c r="AG754" i="20"/>
  <c r="AG757" i="20"/>
  <c r="AG736" i="20"/>
  <c r="AG763" i="20"/>
  <c r="AG730" i="20"/>
  <c r="AG745" i="20"/>
  <c r="AG748" i="20"/>
  <c r="AG742" i="20"/>
  <c r="AG727" i="20"/>
  <c r="AD762" i="20"/>
  <c r="AD758" i="20"/>
  <c r="AD746" i="20"/>
  <c r="AD761" i="20"/>
  <c r="AD734" i="20"/>
  <c r="AD752" i="20"/>
  <c r="AD731" i="20"/>
  <c r="AN756" i="20"/>
  <c r="AN732" i="20"/>
  <c r="Y753" i="20"/>
  <c r="Y750" i="20"/>
  <c r="Y735" i="20"/>
  <c r="Y747" i="20"/>
  <c r="Y723" i="20"/>
  <c r="Y741" i="20"/>
  <c r="AB771" i="20"/>
  <c r="AB774" i="20" s="1"/>
  <c r="AB759" i="20" s="1"/>
  <c r="AB770" i="20"/>
  <c r="AB773" i="20" s="1"/>
  <c r="AB749" i="20" s="1"/>
  <c r="AM772" i="20"/>
  <c r="AM775" i="20" s="1"/>
  <c r="AM763" i="20" s="1"/>
  <c r="AN770" i="20"/>
  <c r="AN773" i="20" s="1"/>
  <c r="AB772" i="20"/>
  <c r="AB775" i="20" s="1"/>
  <c r="AB760" i="20" s="1"/>
  <c r="AK771" i="20"/>
  <c r="AK774" i="20" s="1"/>
  <c r="AK753" i="20" s="1"/>
  <c r="AA763" i="20"/>
  <c r="AA757" i="20"/>
  <c r="AA739" i="20"/>
  <c r="AA730" i="20"/>
  <c r="AO772" i="20"/>
  <c r="AO775" i="20" s="1"/>
  <c r="Z771" i="20"/>
  <c r="Z774" i="20" s="1"/>
  <c r="S772" i="20"/>
  <c r="S775" i="20" s="1"/>
  <c r="S751" i="20" s="1"/>
  <c r="AJ771" i="20"/>
  <c r="AJ774" i="20" s="1"/>
  <c r="AJ750" i="20" s="1"/>
  <c r="AC770" i="20"/>
  <c r="AC773" i="20" s="1"/>
  <c r="AC758" i="20" s="1"/>
  <c r="U770" i="20"/>
  <c r="U773" i="20" s="1"/>
  <c r="U740" i="20" s="1"/>
  <c r="AH772" i="20"/>
  <c r="AH775" i="20" s="1"/>
  <c r="AA771" i="20"/>
  <c r="AA774" i="20" s="1"/>
  <c r="AA723" i="20" s="1"/>
  <c r="Q770" i="20"/>
  <c r="Q773" i="20" s="1"/>
  <c r="Q758" i="20" s="1"/>
  <c r="N772" i="20"/>
  <c r="N775" i="20" s="1"/>
  <c r="N763" i="20" s="1"/>
  <c r="W771" i="20"/>
  <c r="W774" i="20" s="1"/>
  <c r="AJ772" i="20"/>
  <c r="AJ775" i="20" s="1"/>
  <c r="AJ763" i="20" s="1"/>
  <c r="AL770" i="20"/>
  <c r="AL773" i="20" s="1"/>
  <c r="AL746" i="20" s="1"/>
  <c r="AF772" i="20"/>
  <c r="AF775" i="20" s="1"/>
  <c r="AF757" i="20" s="1"/>
  <c r="Q771" i="20"/>
  <c r="Q774" i="20" s="1"/>
  <c r="Q735" i="20" s="1"/>
  <c r="AC772" i="20"/>
  <c r="AC775" i="20" s="1"/>
  <c r="AE770" i="20"/>
  <c r="AE773" i="20" s="1"/>
  <c r="AR771" i="20"/>
  <c r="AR774" i="20" s="1"/>
  <c r="AR750" i="20" s="1"/>
  <c r="S51" i="20"/>
  <c r="AE739" i="20"/>
  <c r="P770" i="20"/>
  <c r="P773" i="20" s="1"/>
  <c r="P740" i="20" s="1"/>
  <c r="AC762" i="20"/>
  <c r="AC741" i="20"/>
  <c r="AC759" i="20"/>
  <c r="AC738" i="20"/>
  <c r="AC744" i="20"/>
  <c r="AC753" i="20"/>
  <c r="AC756" i="20"/>
  <c r="AC747" i="20"/>
  <c r="AC750" i="20"/>
  <c r="AC735" i="20"/>
  <c r="AC729" i="20"/>
  <c r="AC732" i="20"/>
  <c r="AC723" i="20"/>
  <c r="AC726" i="20"/>
  <c r="AI743" i="20"/>
  <c r="AI752" i="20"/>
  <c r="AI725" i="20"/>
  <c r="AQ740" i="20"/>
  <c r="AQ749" i="20"/>
  <c r="AQ758" i="20"/>
  <c r="AN772" i="20"/>
  <c r="AN775" i="20" s="1"/>
  <c r="AN736" i="20" s="1"/>
  <c r="R770" i="20"/>
  <c r="R773" i="20" s="1"/>
  <c r="R740" i="20" s="1"/>
  <c r="AH771" i="20"/>
  <c r="AH774" i="20" s="1"/>
  <c r="AI772" i="20"/>
  <c r="AI775" i="20" s="1"/>
  <c r="AI760" i="20" s="1"/>
  <c r="T762" i="20"/>
  <c r="T759" i="20"/>
  <c r="T750" i="20"/>
  <c r="T747" i="20"/>
  <c r="T753" i="20"/>
  <c r="T741" i="20"/>
  <c r="T738" i="20"/>
  <c r="T744" i="20"/>
  <c r="T756" i="20"/>
  <c r="T732" i="20"/>
  <c r="T729" i="20"/>
  <c r="T726" i="20"/>
  <c r="T723" i="20"/>
  <c r="T735" i="20"/>
  <c r="AK770" i="20"/>
  <c r="AK773" i="20" s="1"/>
  <c r="AK758" i="20" s="1"/>
  <c r="AP772" i="20"/>
  <c r="AP775" i="20" s="1"/>
  <c r="AI771" i="20"/>
  <c r="AI774" i="20" s="1"/>
  <c r="AM745" i="20"/>
  <c r="AO761" i="20"/>
  <c r="AO752" i="20"/>
  <c r="AO734" i="20"/>
  <c r="AO746" i="20"/>
  <c r="AO725" i="20"/>
  <c r="AO728" i="20"/>
  <c r="AO755" i="20"/>
  <c r="AG770" i="20"/>
  <c r="AG773" i="20" s="1"/>
  <c r="AG740" i="20" s="1"/>
  <c r="V772" i="20"/>
  <c r="V775" i="20" s="1"/>
  <c r="AE771" i="20"/>
  <c r="AE774" i="20" s="1"/>
  <c r="AE744" i="20" s="1"/>
  <c r="AN724" i="20"/>
  <c r="S749" i="20"/>
  <c r="AK772" i="20"/>
  <c r="AK775" i="20" s="1"/>
  <c r="Q772" i="20"/>
  <c r="Q775" i="20" s="1"/>
  <c r="AP771" i="20"/>
  <c r="AP774" i="20" s="1"/>
  <c r="M772" i="20"/>
  <c r="M775" i="20" s="1"/>
  <c r="AM770" i="20"/>
  <c r="AM773" i="20" s="1"/>
  <c r="AQ772" i="20"/>
  <c r="AQ775" i="20" s="1"/>
  <c r="AQ745" i="20" s="1"/>
  <c r="AR770" i="20"/>
  <c r="AR773" i="20" s="1"/>
  <c r="L770" i="20"/>
  <c r="L773" i="20" s="1"/>
  <c r="AM771" i="20"/>
  <c r="AM774" i="20" s="1"/>
  <c r="X770" i="20"/>
  <c r="X773" i="20" s="1"/>
  <c r="M771" i="20"/>
  <c r="M774" i="20" s="1"/>
  <c r="N770" i="20"/>
  <c r="N773" i="20" s="1"/>
  <c r="AA770" i="20"/>
  <c r="AA773" i="20" s="1"/>
  <c r="AA743" i="20" s="1"/>
  <c r="AG771" i="20"/>
  <c r="AG774" i="20" s="1"/>
  <c r="AG762" i="20" s="1"/>
  <c r="Z770" i="20"/>
  <c r="Z773" i="20" s="1"/>
  <c r="W770" i="20"/>
  <c r="W773" i="20" s="1"/>
  <c r="N771" i="20"/>
  <c r="N774" i="20" s="1"/>
  <c r="Y772" i="20"/>
  <c r="Y775" i="20" s="1"/>
  <c r="V771" i="20"/>
  <c r="V774" i="20" s="1"/>
  <c r="AJ756" i="20"/>
  <c r="R772" i="20"/>
  <c r="R775" i="20" s="1"/>
  <c r="AQ771" i="20"/>
  <c r="AQ774" i="20" s="1"/>
  <c r="O772" i="20"/>
  <c r="O775" i="20" s="1"/>
  <c r="O739" i="20" s="1"/>
  <c r="P771" i="20"/>
  <c r="P774" i="20" s="1"/>
  <c r="P735" i="20" s="1"/>
  <c r="Y770" i="20"/>
  <c r="Y773" i="20" s="1"/>
  <c r="Y737" i="20" s="1"/>
  <c r="AD772" i="20"/>
  <c r="AD775" i="20" s="1"/>
  <c r="AD754" i="20" s="1"/>
  <c r="P757" i="20"/>
  <c r="P760" i="20"/>
  <c r="P751" i="20"/>
  <c r="P742" i="20"/>
  <c r="P733" i="20"/>
  <c r="P727" i="20"/>
  <c r="P730" i="20"/>
  <c r="AO771" i="20"/>
  <c r="AO774" i="20" s="1"/>
  <c r="AO753" i="20" s="1"/>
  <c r="AH770" i="20"/>
  <c r="AH773" i="20" s="1"/>
  <c r="AH752" i="20" s="1"/>
  <c r="Z763" i="20"/>
  <c r="Z733" i="20"/>
  <c r="Z754" i="20"/>
  <c r="Z724" i="20"/>
  <c r="Z751" i="20"/>
  <c r="Z727" i="20"/>
  <c r="Z742" i="20"/>
  <c r="R771" i="20"/>
  <c r="R774" i="20" s="1"/>
  <c r="U772" i="20"/>
  <c r="U775" i="20" s="1"/>
  <c r="O770" i="20"/>
  <c r="O773" i="20" s="1"/>
  <c r="AB752" i="20"/>
  <c r="AB737" i="20"/>
  <c r="L771" i="20"/>
  <c r="L774" i="20" s="1"/>
  <c r="L762" i="20" s="1"/>
  <c r="M761" i="20"/>
  <c r="M758" i="20"/>
  <c r="M749" i="20"/>
  <c r="M746" i="20"/>
  <c r="M734" i="20"/>
  <c r="M731" i="20"/>
  <c r="M752" i="20"/>
  <c r="M737" i="20"/>
  <c r="M740" i="20"/>
  <c r="M725" i="20"/>
  <c r="M743" i="20"/>
  <c r="M728" i="20"/>
  <c r="M722" i="20"/>
  <c r="M755" i="20"/>
  <c r="T770" i="20"/>
  <c r="T773" i="20" s="1"/>
  <c r="W772" i="20"/>
  <c r="W775" i="20" s="1"/>
  <c r="W748" i="20" s="1"/>
  <c r="AF756" i="20"/>
  <c r="AF741" i="20"/>
  <c r="AF732" i="20"/>
  <c r="AF759" i="20"/>
  <c r="AF747" i="20"/>
  <c r="AF729" i="20"/>
  <c r="X771" i="20"/>
  <c r="X774" i="20" s="1"/>
  <c r="X735" i="20" s="1"/>
  <c r="O771" i="20"/>
  <c r="O774" i="20" s="1"/>
  <c r="O750" i="20" s="1"/>
  <c r="AF770" i="20"/>
  <c r="AF773" i="20" s="1"/>
  <c r="AF737" i="20" s="1"/>
  <c r="AB751" i="20"/>
  <c r="L772" i="20"/>
  <c r="L775" i="20" s="1"/>
  <c r="L751" i="20" s="1"/>
  <c r="U771" i="20"/>
  <c r="U774" i="20" s="1"/>
  <c r="U747" i="20" s="1"/>
  <c r="V770" i="20"/>
  <c r="V773" i="20" s="1"/>
  <c r="V755" i="20" s="1"/>
  <c r="Z420" i="20" l="1"/>
  <c r="Y420" i="20"/>
  <c r="AO413" i="20"/>
  <c r="S403" i="20"/>
  <c r="AC393" i="20"/>
  <c r="AN382" i="20"/>
  <c r="AI417" i="20"/>
  <c r="AP416" i="20"/>
  <c r="T414" i="20"/>
  <c r="AE411" i="20"/>
  <c r="AG409" i="20"/>
  <c r="Z408" i="20"/>
  <c r="S407" i="20"/>
  <c r="AK405" i="20"/>
  <c r="AD404" i="20"/>
  <c r="W403" i="20"/>
  <c r="AO401" i="20"/>
  <c r="AH400" i="20"/>
  <c r="AA399" i="20"/>
  <c r="L398" i="20"/>
  <c r="AL396" i="20"/>
  <c r="AE395" i="20"/>
  <c r="P394" i="20"/>
  <c r="AP392" i="20"/>
  <c r="AI391" i="20"/>
  <c r="T390" i="20"/>
  <c r="M389" i="20"/>
  <c r="AM387" i="20"/>
  <c r="X386" i="20"/>
  <c r="Q385" i="20"/>
  <c r="AQ383" i="20"/>
  <c r="AB382" i="20"/>
  <c r="U381" i="20"/>
  <c r="N380" i="20"/>
  <c r="AF417" i="20"/>
  <c r="AM414" i="20"/>
  <c r="AO412" i="20"/>
  <c r="AQ410" i="20"/>
  <c r="W409" i="20"/>
  <c r="AJ407" i="20"/>
  <c r="AL405" i="20"/>
  <c r="Q404" i="20"/>
  <c r="AD402" i="20"/>
  <c r="AF400" i="20"/>
  <c r="L399" i="20"/>
  <c r="X397" i="20"/>
  <c r="Z395" i="20"/>
  <c r="AM393" i="20"/>
  <c r="S392" i="20"/>
  <c r="U390" i="20"/>
  <c r="AG388" i="20"/>
  <c r="M387" i="20"/>
  <c r="AJ385" i="20"/>
  <c r="AA384" i="20"/>
  <c r="Q383" i="20"/>
  <c r="AN381" i="20"/>
  <c r="AE380" i="20"/>
  <c r="U379" i="20"/>
  <c r="U376" i="20"/>
  <c r="V375" i="20"/>
  <c r="W374" i="20"/>
  <c r="X373" i="20"/>
  <c r="Y372" i="20"/>
  <c r="Z371" i="20"/>
  <c r="AA370" i="20"/>
  <c r="AB369" i="20"/>
  <c r="AC368" i="20"/>
  <c r="AD367" i="20"/>
  <c r="AE366" i="20"/>
  <c r="AF365" i="20"/>
  <c r="AG364" i="20"/>
  <c r="Z418" i="20"/>
  <c r="AF415" i="20"/>
  <c r="AJ413" i="20"/>
  <c r="AA412" i="20"/>
  <c r="Q411" i="20"/>
  <c r="AN409" i="20"/>
  <c r="V417" i="20"/>
  <c r="N415" i="20"/>
  <c r="AA419" i="20"/>
  <c r="O417" i="20"/>
  <c r="AP412" i="20"/>
  <c r="T402" i="20"/>
  <c r="AE391" i="20"/>
  <c r="AO381" i="20"/>
  <c r="AI416" i="20"/>
  <c r="Z416" i="20"/>
  <c r="L414" i="20"/>
  <c r="W411" i="20"/>
  <c r="Y409" i="20"/>
  <c r="R408" i="20"/>
  <c r="AJ406" i="20"/>
  <c r="AC405" i="20"/>
  <c r="V404" i="20"/>
  <c r="AN402" i="20"/>
  <c r="AG401" i="20"/>
  <c r="Z400" i="20"/>
  <c r="AR398" i="20"/>
  <c r="AK397" i="20"/>
  <c r="AD396" i="20"/>
  <c r="O395" i="20"/>
  <c r="AO393" i="20"/>
  <c r="AH392" i="20"/>
  <c r="S391" i="20"/>
  <c r="L390" i="20"/>
  <c r="AL388" i="20"/>
  <c r="W387" i="20"/>
  <c r="P386" i="20"/>
  <c r="AP384" i="20"/>
  <c r="AA383" i="20"/>
  <c r="T382" i="20"/>
  <c r="M381" i="20"/>
  <c r="AE379" i="20"/>
  <c r="L417" i="20"/>
  <c r="W414" i="20"/>
  <c r="T412" i="20"/>
  <c r="AG410" i="20"/>
  <c r="L409" i="20"/>
  <c r="N407" i="20"/>
  <c r="AA405" i="20"/>
  <c r="AN403" i="20"/>
  <c r="AP401" i="20"/>
  <c r="U400" i="20"/>
  <c r="AH398" i="20"/>
  <c r="AJ396" i="20"/>
  <c r="P395" i="20"/>
  <c r="AB393" i="20"/>
  <c r="AD391" i="20"/>
  <c r="AQ389" i="20"/>
  <c r="W388" i="20"/>
  <c r="AI386" i="20"/>
  <c r="Z385" i="20"/>
  <c r="P384" i="20"/>
  <c r="AM382" i="20"/>
  <c r="AD381" i="20"/>
  <c r="T380" i="20"/>
  <c r="L379" i="20"/>
  <c r="M376" i="20"/>
  <c r="N375" i="20"/>
  <c r="O374" i="20"/>
  <c r="P373" i="20"/>
  <c r="Q372" i="20"/>
  <c r="R371" i="20"/>
  <c r="S370" i="20"/>
  <c r="T369" i="20"/>
  <c r="U368" i="20"/>
  <c r="V367" i="20"/>
  <c r="W366" i="20"/>
  <c r="X365" i="20"/>
  <c r="Y364" i="20"/>
  <c r="X417" i="20"/>
  <c r="P415" i="20"/>
  <c r="Z413" i="20"/>
  <c r="P412" i="20"/>
  <c r="AM410" i="20"/>
  <c r="AN420" i="20"/>
  <c r="AG416" i="20"/>
  <c r="AE414" i="20"/>
  <c r="O418" i="20"/>
  <c r="AJ386" i="20"/>
  <c r="O407" i="20"/>
  <c r="AP417" i="20"/>
  <c r="AB745" i="20"/>
  <c r="U758" i="20"/>
  <c r="AE418" i="20"/>
  <c r="AI387" i="20"/>
  <c r="M409" i="20"/>
  <c r="AO418" i="20"/>
  <c r="Y762" i="20"/>
  <c r="AD728" i="20"/>
  <c r="AJ734" i="20"/>
  <c r="S728" i="20"/>
  <c r="X763" i="20"/>
  <c r="AA760" i="20"/>
  <c r="AN744" i="20"/>
  <c r="AQ755" i="20"/>
  <c r="AE757" i="20"/>
  <c r="AP752" i="20"/>
  <c r="AB724" i="20"/>
  <c r="AF744" i="20"/>
  <c r="AF753" i="20"/>
  <c r="AF750" i="20"/>
  <c r="AF762" i="20"/>
  <c r="AB725" i="20"/>
  <c r="AB746" i="20"/>
  <c r="AB761" i="20"/>
  <c r="Z736" i="20"/>
  <c r="Z730" i="20"/>
  <c r="Z745" i="20"/>
  <c r="Z760" i="20"/>
  <c r="P724" i="20"/>
  <c r="P739" i="20"/>
  <c r="P736" i="20"/>
  <c r="P763" i="20"/>
  <c r="AJ723" i="20"/>
  <c r="AB750" i="20"/>
  <c r="AO740" i="20"/>
  <c r="AO731" i="20"/>
  <c r="AO749" i="20"/>
  <c r="AO737" i="20"/>
  <c r="AI728" i="20"/>
  <c r="AI731" i="20"/>
  <c r="AI740" i="20"/>
  <c r="AI755" i="20"/>
  <c r="Y729" i="20"/>
  <c r="Y744" i="20"/>
  <c r="Y759" i="20"/>
  <c r="Y756" i="20"/>
  <c r="AD749" i="20"/>
  <c r="AD743" i="20"/>
  <c r="AD737" i="20"/>
  <c r="AD740" i="20"/>
  <c r="AB722" i="20"/>
  <c r="AB728" i="20"/>
  <c r="AB755" i="20"/>
  <c r="AI734" i="20"/>
  <c r="AI737" i="20"/>
  <c r="AI758" i="20"/>
  <c r="AB763" i="20"/>
  <c r="AF723" i="20"/>
  <c r="AF726" i="20"/>
  <c r="AF735" i="20"/>
  <c r="AB743" i="20"/>
  <c r="AB740" i="20"/>
  <c r="AB758" i="20"/>
  <c r="Z739" i="20"/>
  <c r="Z748" i="20"/>
  <c r="P748" i="20"/>
  <c r="P745" i="20"/>
  <c r="AB735" i="20"/>
  <c r="AO722" i="20"/>
  <c r="AO758" i="20"/>
  <c r="AI722" i="20"/>
  <c r="AI746" i="20"/>
  <c r="AI749" i="20"/>
  <c r="Y726" i="20"/>
  <c r="Y732" i="20"/>
  <c r="Y738" i="20"/>
  <c r="AD755" i="20"/>
  <c r="AD725" i="20"/>
  <c r="AD722" i="20"/>
  <c r="AN747" i="20"/>
  <c r="AN738" i="20"/>
  <c r="AB731" i="20"/>
  <c r="AN754" i="20"/>
  <c r="X739" i="20"/>
  <c r="AN726" i="20"/>
  <c r="AN762" i="20"/>
  <c r="AB734" i="20"/>
  <c r="AK750" i="20"/>
  <c r="AN759" i="20"/>
  <c r="AN750" i="20"/>
  <c r="L84" i="21"/>
  <c r="AM733" i="20"/>
  <c r="AE724" i="20"/>
  <c r="AN729" i="20"/>
  <c r="AN735" i="20"/>
  <c r="AN741" i="20"/>
  <c r="AN753" i="20"/>
  <c r="AE760" i="20"/>
  <c r="AB729" i="20"/>
  <c r="AE736" i="20"/>
  <c r="AN723" i="20"/>
  <c r="AB736" i="20"/>
  <c r="AB757" i="20"/>
  <c r="AB739" i="20"/>
  <c r="AB732" i="20"/>
  <c r="AB756" i="20"/>
  <c r="AB762" i="20"/>
  <c r="AL744" i="20"/>
  <c r="AB733" i="20"/>
  <c r="AB748" i="20"/>
  <c r="AB742" i="20"/>
  <c r="AB726" i="20"/>
  <c r="AB744" i="20"/>
  <c r="S730" i="20"/>
  <c r="AB727" i="20"/>
  <c r="AB730" i="20"/>
  <c r="AB754" i="20"/>
  <c r="AR759" i="20"/>
  <c r="AB753" i="20"/>
  <c r="AB747" i="20"/>
  <c r="S754" i="20"/>
  <c r="T745" i="20"/>
  <c r="AJ753" i="20"/>
  <c r="AJ729" i="20"/>
  <c r="AJ747" i="20"/>
  <c r="T760" i="20"/>
  <c r="AJ732" i="20"/>
  <c r="AJ741" i="20"/>
  <c r="AJ759" i="20"/>
  <c r="AR727" i="20"/>
  <c r="AJ726" i="20"/>
  <c r="AJ744" i="20"/>
  <c r="AJ762" i="20"/>
  <c r="AR754" i="20"/>
  <c r="AD750" i="20"/>
  <c r="AN748" i="20"/>
  <c r="AM727" i="20"/>
  <c r="AR730" i="20"/>
  <c r="AR760" i="20"/>
  <c r="AL756" i="20"/>
  <c r="AD738" i="20"/>
  <c r="AD744" i="20"/>
  <c r="L85" i="21"/>
  <c r="T730" i="20"/>
  <c r="T727" i="20"/>
  <c r="T754" i="20"/>
  <c r="AN742" i="20"/>
  <c r="AM742" i="20"/>
  <c r="AR733" i="20"/>
  <c r="AR763" i="20"/>
  <c r="AL747" i="20"/>
  <c r="AD729" i="20"/>
  <c r="AD756" i="20"/>
  <c r="L81" i="21"/>
  <c r="AL749" i="20"/>
  <c r="T763" i="20"/>
  <c r="AL743" i="20"/>
  <c r="AL755" i="20"/>
  <c r="T751" i="20"/>
  <c r="T739" i="20"/>
  <c r="AJ735" i="20"/>
  <c r="AJ738" i="20"/>
  <c r="AN751" i="20"/>
  <c r="AM757" i="20"/>
  <c r="AM754" i="20"/>
  <c r="AR724" i="20"/>
  <c r="AR751" i="20"/>
  <c r="AL729" i="20"/>
  <c r="AD723" i="20"/>
  <c r="AD741" i="20"/>
  <c r="L83" i="21"/>
  <c r="AA736" i="20"/>
  <c r="AA754" i="20"/>
  <c r="AA748" i="20"/>
  <c r="X748" i="20"/>
  <c r="X760" i="20"/>
  <c r="T724" i="20"/>
  <c r="T733" i="20"/>
  <c r="T742" i="20"/>
  <c r="X754" i="20"/>
  <c r="X727" i="20"/>
  <c r="AN727" i="20"/>
  <c r="S733" i="20"/>
  <c r="S739" i="20"/>
  <c r="S760" i="20"/>
  <c r="AE745" i="20"/>
  <c r="AE727" i="20"/>
  <c r="AE742" i="20"/>
  <c r="AA733" i="20"/>
  <c r="AA742" i="20"/>
  <c r="AA751" i="20"/>
  <c r="AR736" i="20"/>
  <c r="AR748" i="20"/>
  <c r="AR739" i="20"/>
  <c r="X757" i="20"/>
  <c r="X751" i="20"/>
  <c r="S727" i="20"/>
  <c r="S745" i="20"/>
  <c r="S748" i="20"/>
  <c r="X742" i="20"/>
  <c r="AE730" i="20"/>
  <c r="AE754" i="20"/>
  <c r="AE751" i="20"/>
  <c r="AE763" i="20"/>
  <c r="X733" i="20"/>
  <c r="X724" i="20"/>
  <c r="T748" i="20"/>
  <c r="T736" i="20"/>
  <c r="X730" i="20"/>
  <c r="S736" i="20"/>
  <c r="S742" i="20"/>
  <c r="S763" i="20"/>
  <c r="AE748" i="20"/>
  <c r="AE733" i="20"/>
  <c r="X736" i="20"/>
  <c r="AA724" i="20"/>
  <c r="AA727" i="20"/>
  <c r="AA745" i="20"/>
  <c r="AR745" i="20"/>
  <c r="AR757" i="20"/>
  <c r="X745" i="20"/>
  <c r="AQ746" i="20"/>
  <c r="S746" i="20"/>
  <c r="S743" i="20"/>
  <c r="S740" i="20"/>
  <c r="AL735" i="20"/>
  <c r="AL753" i="20"/>
  <c r="AL726" i="20"/>
  <c r="AD747" i="20"/>
  <c r="AD732" i="20"/>
  <c r="AD726" i="20"/>
  <c r="AP740" i="20"/>
  <c r="AK747" i="20"/>
  <c r="AQ734" i="20"/>
  <c r="AQ743" i="20"/>
  <c r="AL738" i="20"/>
  <c r="AL723" i="20"/>
  <c r="AL741" i="20"/>
  <c r="AL762" i="20"/>
  <c r="AK756" i="20"/>
  <c r="S761" i="20"/>
  <c r="AQ722" i="20"/>
  <c r="AQ728" i="20"/>
  <c r="AQ737" i="20"/>
  <c r="AQ761" i="20"/>
  <c r="S758" i="20"/>
  <c r="S737" i="20"/>
  <c r="AL758" i="20"/>
  <c r="AR756" i="20"/>
  <c r="S752" i="20"/>
  <c r="S755" i="20"/>
  <c r="AK723" i="20"/>
  <c r="S725" i="20"/>
  <c r="AQ725" i="20"/>
  <c r="AQ731" i="20"/>
  <c r="AQ752" i="20"/>
  <c r="U737" i="20"/>
  <c r="S734" i="20"/>
  <c r="S722" i="20"/>
  <c r="AL750" i="20"/>
  <c r="AL732" i="20"/>
  <c r="AD735" i="20"/>
  <c r="AD753" i="20"/>
  <c r="AP749" i="20"/>
  <c r="X732" i="20"/>
  <c r="AH743" i="20"/>
  <c r="P747" i="20"/>
  <c r="AG750" i="20"/>
  <c r="P734" i="20"/>
  <c r="P758" i="20"/>
  <c r="R737" i="20"/>
  <c r="AK725" i="20"/>
  <c r="AA729" i="20"/>
  <c r="AA732" i="20"/>
  <c r="AF736" i="20"/>
  <c r="AF740" i="20"/>
  <c r="Q740" i="20"/>
  <c r="Q726" i="20"/>
  <c r="AJ757" i="20"/>
  <c r="O741" i="20"/>
  <c r="X729" i="20"/>
  <c r="Y720" i="20" s="1"/>
  <c r="AH746" i="20"/>
  <c r="P750" i="20"/>
  <c r="P722" i="20"/>
  <c r="P761" i="20"/>
  <c r="R755" i="20"/>
  <c r="U726" i="20"/>
  <c r="AK740" i="20"/>
  <c r="AI724" i="20"/>
  <c r="AA738" i="20"/>
  <c r="AA759" i="20"/>
  <c r="AF724" i="20"/>
  <c r="AF754" i="20"/>
  <c r="AD745" i="20"/>
  <c r="Q746" i="20"/>
  <c r="AC728" i="20"/>
  <c r="AJ751" i="20"/>
  <c r="O732" i="20"/>
  <c r="X759" i="20"/>
  <c r="AH761" i="20"/>
  <c r="P723" i="20"/>
  <c r="P737" i="20"/>
  <c r="W757" i="20"/>
  <c r="AK761" i="20"/>
  <c r="AA744" i="20"/>
  <c r="AA750" i="20"/>
  <c r="AF742" i="20"/>
  <c r="AF763" i="20"/>
  <c r="Q743" i="20"/>
  <c r="Q755" i="20"/>
  <c r="AC746" i="20"/>
  <c r="AJ727" i="20"/>
  <c r="N754" i="20"/>
  <c r="O759" i="20"/>
  <c r="P753" i="20"/>
  <c r="AG741" i="20"/>
  <c r="P725" i="20"/>
  <c r="P752" i="20"/>
  <c r="R722" i="20"/>
  <c r="W742" i="20"/>
  <c r="AA726" i="20"/>
  <c r="AA753" i="20"/>
  <c r="AF739" i="20"/>
  <c r="Q749" i="20"/>
  <c r="AJ739" i="20"/>
  <c r="AE762" i="20"/>
  <c r="AF410" i="20"/>
  <c r="N412" i="20"/>
  <c r="U413" i="20"/>
  <c r="AB414" i="20"/>
  <c r="AQ415" i="20"/>
  <c r="Q417" i="20"/>
  <c r="N419" i="20"/>
  <c r="V414" i="20"/>
  <c r="AG420" i="20"/>
  <c r="AM383" i="20"/>
  <c r="AG389" i="20"/>
  <c r="AB394" i="20"/>
  <c r="W399" i="20"/>
  <c r="Q405" i="20"/>
  <c r="L410" i="20"/>
  <c r="AN414" i="20"/>
  <c r="Q415" i="20"/>
  <c r="X418" i="20"/>
  <c r="AN419" i="20"/>
  <c r="L419" i="20"/>
  <c r="S753" i="20"/>
  <c r="AJ749" i="20"/>
  <c r="AL760" i="20"/>
  <c r="AO759" i="20"/>
  <c r="AO762" i="20"/>
  <c r="O411" i="20"/>
  <c r="V412" i="20"/>
  <c r="AC413" i="20"/>
  <c r="AR414" i="20"/>
  <c r="R416" i="20"/>
  <c r="Y417" i="20"/>
  <c r="AC420" i="20"/>
  <c r="U415" i="20"/>
  <c r="AQ379" i="20"/>
  <c r="AK385" i="20"/>
  <c r="AF390" i="20"/>
  <c r="AA395" i="20"/>
  <c r="U401" i="20"/>
  <c r="P406" i="20"/>
  <c r="AR410" i="20"/>
  <c r="AL416" i="20"/>
  <c r="P416" i="20"/>
  <c r="W419" i="20"/>
  <c r="AB418" i="20"/>
  <c r="AR419" i="20"/>
  <c r="AG738" i="20"/>
  <c r="AG753" i="20"/>
  <c r="U729" i="20"/>
  <c r="AI739" i="20"/>
  <c r="AF746" i="20"/>
  <c r="AD760" i="20"/>
  <c r="Q732" i="20"/>
  <c r="AE729" i="20"/>
  <c r="N745" i="20"/>
  <c r="O744" i="20"/>
  <c r="X756" i="20"/>
  <c r="AH728" i="20"/>
  <c r="AH734" i="20"/>
  <c r="P744" i="20"/>
  <c r="P756" i="20"/>
  <c r="AB723" i="20"/>
  <c r="AB738" i="20"/>
  <c r="AB741" i="20"/>
  <c r="AN730" i="20"/>
  <c r="AN760" i="20"/>
  <c r="AN757" i="20"/>
  <c r="V752" i="20"/>
  <c r="AM730" i="20"/>
  <c r="AM748" i="20"/>
  <c r="AM751" i="20"/>
  <c r="AM739" i="20"/>
  <c r="S724" i="20"/>
  <c r="S757" i="20"/>
  <c r="AG726" i="20"/>
  <c r="AG759" i="20"/>
  <c r="AG756" i="20"/>
  <c r="P731" i="20"/>
  <c r="P746" i="20"/>
  <c r="U728" i="20"/>
  <c r="U752" i="20"/>
  <c r="R725" i="20"/>
  <c r="R734" i="20"/>
  <c r="U738" i="20"/>
  <c r="AK737" i="20"/>
  <c r="AI745" i="20"/>
  <c r="AA741" i="20"/>
  <c r="AA756" i="20"/>
  <c r="AA762" i="20"/>
  <c r="AF745" i="20"/>
  <c r="AF733" i="20"/>
  <c r="AD724" i="20"/>
  <c r="Q722" i="20"/>
  <c r="Q734" i="20"/>
  <c r="AC752" i="20"/>
  <c r="AC761" i="20"/>
  <c r="Q750" i="20"/>
  <c r="AJ745" i="20"/>
  <c r="AJ760" i="20"/>
  <c r="AE750" i="20"/>
  <c r="AL757" i="20"/>
  <c r="AL745" i="20"/>
  <c r="AL730" i="20"/>
  <c r="AP722" i="20"/>
  <c r="AP746" i="20"/>
  <c r="AP728" i="20"/>
  <c r="S729" i="20"/>
  <c r="S738" i="20"/>
  <c r="S741" i="20"/>
  <c r="S747" i="20"/>
  <c r="S420" i="20"/>
  <c r="T419" i="20"/>
  <c r="U418" i="20"/>
  <c r="AH420" i="20"/>
  <c r="AI419" i="20"/>
  <c r="AJ418" i="20"/>
  <c r="AK417" i="20"/>
  <c r="O420" i="20"/>
  <c r="P419" i="20"/>
  <c r="Q418" i="20"/>
  <c r="AD420" i="20"/>
  <c r="AE419" i="20"/>
  <c r="AF418" i="20"/>
  <c r="AO420" i="20"/>
  <c r="AQ418" i="20"/>
  <c r="W417" i="20"/>
  <c r="X416" i="20"/>
  <c r="Y415" i="20"/>
  <c r="Z414" i="20"/>
  <c r="U420" i="20"/>
  <c r="W418" i="20"/>
  <c r="M417" i="20"/>
  <c r="N416" i="20"/>
  <c r="O415" i="20"/>
  <c r="P414" i="20"/>
  <c r="Q413" i="20"/>
  <c r="R412" i="20"/>
  <c r="S411" i="20"/>
  <c r="T410" i="20"/>
  <c r="U409" i="20"/>
  <c r="V408" i="20"/>
  <c r="W407" i="20"/>
  <c r="X406" i="20"/>
  <c r="Y405" i="20"/>
  <c r="Z404" i="20"/>
  <c r="AA403" i="20"/>
  <c r="AB402" i="20"/>
  <c r="AC401" i="20"/>
  <c r="AD400" i="20"/>
  <c r="AE399" i="20"/>
  <c r="AF398" i="20"/>
  <c r="AG397" i="20"/>
  <c r="AH396" i="20"/>
  <c r="AI395" i="20"/>
  <c r="AJ394" i="20"/>
  <c r="AK393" i="20"/>
  <c r="AL392" i="20"/>
  <c r="AM391" i="20"/>
  <c r="AN390" i="20"/>
  <c r="AO389" i="20"/>
  <c r="AP388" i="20"/>
  <c r="AQ387" i="20"/>
  <c r="AR386" i="20"/>
  <c r="L386" i="20"/>
  <c r="M385" i="20"/>
  <c r="N384" i="20"/>
  <c r="O383" i="20"/>
  <c r="P382" i="20"/>
  <c r="Q381" i="20"/>
  <c r="R380" i="20"/>
  <c r="S379" i="20"/>
  <c r="R419" i="20"/>
  <c r="AA417" i="20"/>
  <c r="AB416" i="20"/>
  <c r="AC415" i="20"/>
  <c r="AD414" i="20"/>
  <c r="P420" i="20"/>
  <c r="R418" i="20"/>
  <c r="AQ416" i="20"/>
  <c r="AL751" i="20"/>
  <c r="AL748" i="20"/>
  <c r="AL742" i="20"/>
  <c r="AL763" i="20"/>
  <c r="AP758" i="20"/>
  <c r="AP725" i="20"/>
  <c r="AP737" i="20"/>
  <c r="AP731" i="20"/>
  <c r="S726" i="20"/>
  <c r="S735" i="20"/>
  <c r="S723" i="20"/>
  <c r="AI420" i="20"/>
  <c r="AJ419" i="20"/>
  <c r="AK418" i="20"/>
  <c r="AL417" i="20"/>
  <c r="R420" i="20"/>
  <c r="S419" i="20"/>
  <c r="T418" i="20"/>
  <c r="AE420" i="20"/>
  <c r="AF419" i="20"/>
  <c r="AG418" i="20"/>
  <c r="AH417" i="20"/>
  <c r="N420" i="20"/>
  <c r="O419" i="20"/>
  <c r="P418" i="20"/>
  <c r="AP419" i="20"/>
  <c r="AR417" i="20"/>
  <c r="AN416" i="20"/>
  <c r="AO415" i="20"/>
  <c r="AP414" i="20"/>
  <c r="AQ413" i="20"/>
  <c r="V419" i="20"/>
  <c r="AC417" i="20"/>
  <c r="AD416" i="20"/>
  <c r="AE415" i="20"/>
  <c r="AF414" i="20"/>
  <c r="AG413" i="20"/>
  <c r="AH412" i="20"/>
  <c r="AI411" i="20"/>
  <c r="AJ410" i="20"/>
  <c r="AK409" i="20"/>
  <c r="AL408" i="20"/>
  <c r="AM407" i="20"/>
  <c r="AN406" i="20"/>
  <c r="AO405" i="20"/>
  <c r="AP404" i="20"/>
  <c r="AQ403" i="20"/>
  <c r="AR402" i="20"/>
  <c r="L402" i="20"/>
  <c r="M401" i="20"/>
  <c r="N400" i="20"/>
  <c r="O399" i="20"/>
  <c r="P398" i="20"/>
  <c r="Q397" i="20"/>
  <c r="R396" i="20"/>
  <c r="S395" i="20"/>
  <c r="T394" i="20"/>
  <c r="U393" i="20"/>
  <c r="V392" i="20"/>
  <c r="W391" i="20"/>
  <c r="X390" i="20"/>
  <c r="Y389" i="20"/>
  <c r="Z388" i="20"/>
  <c r="AA387" i="20"/>
  <c r="AB386" i="20"/>
  <c r="AC385" i="20"/>
  <c r="AD384" i="20"/>
  <c r="AE383" i="20"/>
  <c r="AF382" i="20"/>
  <c r="AG381" i="20"/>
  <c r="AH380" i="20"/>
  <c r="AI379" i="20"/>
  <c r="Q420" i="20"/>
  <c r="S418" i="20"/>
  <c r="AR416" i="20"/>
  <c r="L416" i="20"/>
  <c r="M415" i="20"/>
  <c r="N414" i="20"/>
  <c r="Q419" i="20"/>
  <c r="Z417" i="20"/>
  <c r="AA416" i="20"/>
  <c r="AD419" i="20"/>
  <c r="S731" i="20"/>
  <c r="AL754" i="20"/>
  <c r="AL733" i="20"/>
  <c r="AL739" i="20"/>
  <c r="AP734" i="20"/>
  <c r="AP743" i="20"/>
  <c r="AP761" i="20"/>
  <c r="S744" i="20"/>
  <c r="S732" i="20"/>
  <c r="S762" i="20"/>
  <c r="S756" i="20"/>
  <c r="AA420" i="20"/>
  <c r="AB419" i="20"/>
  <c r="AC418" i="20"/>
  <c r="AP420" i="20"/>
  <c r="AQ419" i="20"/>
  <c r="AR418" i="20"/>
  <c r="L418" i="20"/>
  <c r="W420" i="20"/>
  <c r="X419" i="20"/>
  <c r="Y418" i="20"/>
  <c r="AL420" i="20"/>
  <c r="AM419" i="20"/>
  <c r="AN418" i="20"/>
  <c r="AO417" i="20"/>
  <c r="Z419" i="20"/>
  <c r="AE417" i="20"/>
  <c r="AF416" i="20"/>
  <c r="AG415" i="20"/>
  <c r="AH414" i="20"/>
  <c r="AK420" i="20"/>
  <c r="AM418" i="20"/>
  <c r="U417" i="20"/>
  <c r="V416" i="20"/>
  <c r="W415" i="20"/>
  <c r="X414" i="20"/>
  <c r="Y413" i="20"/>
  <c r="Z412" i="20"/>
  <c r="AA411" i="20"/>
  <c r="AB410" i="20"/>
  <c r="AC409" i="20"/>
  <c r="AD408" i="20"/>
  <c r="AE407" i="20"/>
  <c r="AF406" i="20"/>
  <c r="AG405" i="20"/>
  <c r="AH404" i="20"/>
  <c r="AI403" i="20"/>
  <c r="AJ402" i="20"/>
  <c r="AK401" i="20"/>
  <c r="AL400" i="20"/>
  <c r="AM399" i="20"/>
  <c r="AN398" i="20"/>
  <c r="AO397" i="20"/>
  <c r="AP396" i="20"/>
  <c r="AQ395" i="20"/>
  <c r="AR394" i="20"/>
  <c r="L394" i="20"/>
  <c r="M393" i="20"/>
  <c r="N392" i="20"/>
  <c r="O391" i="20"/>
  <c r="P390" i="20"/>
  <c r="Q389" i="20"/>
  <c r="R388" i="20"/>
  <c r="S387" i="20"/>
  <c r="T386" i="20"/>
  <c r="U385" i="20"/>
  <c r="V384" i="20"/>
  <c r="W383" i="20"/>
  <c r="X382" i="20"/>
  <c r="Y381" i="20"/>
  <c r="Z380" i="20"/>
  <c r="AA379" i="20"/>
  <c r="AH419" i="20"/>
  <c r="AJ417" i="20"/>
  <c r="AJ416" i="20"/>
  <c r="AK415" i="20"/>
  <c r="AL414" i="20"/>
  <c r="AF420" i="20"/>
  <c r="AH418" i="20"/>
  <c r="R417" i="20"/>
  <c r="S416" i="20"/>
  <c r="AL724" i="20"/>
  <c r="AP755" i="20"/>
  <c r="S759" i="20"/>
  <c r="M418" i="20"/>
  <c r="AM420" i="20"/>
  <c r="V420" i="20"/>
  <c r="AA418" i="20"/>
  <c r="R414" i="20"/>
  <c r="AM415" i="20"/>
  <c r="AQ411" i="20"/>
  <c r="N408" i="20"/>
  <c r="R404" i="20"/>
  <c r="V400" i="20"/>
  <c r="Z396" i="20"/>
  <c r="AD392" i="20"/>
  <c r="AH388" i="20"/>
  <c r="AL384" i="20"/>
  <c r="AP380" i="20"/>
  <c r="S417" i="20"/>
  <c r="AG419" i="20"/>
  <c r="M420" i="20"/>
  <c r="AG417" i="20"/>
  <c r="AH416" i="20"/>
  <c r="AI415" i="20"/>
  <c r="AJ414" i="20"/>
  <c r="AK413" i="20"/>
  <c r="AL412" i="20"/>
  <c r="AM411" i="20"/>
  <c r="AN410" i="20"/>
  <c r="AO409" i="20"/>
  <c r="AP408" i="20"/>
  <c r="AQ407" i="20"/>
  <c r="AR406" i="20"/>
  <c r="L406" i="20"/>
  <c r="M405" i="20"/>
  <c r="N404" i="20"/>
  <c r="O403" i="20"/>
  <c r="P402" i="20"/>
  <c r="Q401" i="20"/>
  <c r="R400" i="20"/>
  <c r="S399" i="20"/>
  <c r="T398" i="20"/>
  <c r="U397" i="20"/>
  <c r="V396" i="20"/>
  <c r="W395" i="20"/>
  <c r="X394" i="20"/>
  <c r="Y393" i="20"/>
  <c r="Z392" i="20"/>
  <c r="AA391" i="20"/>
  <c r="AB390" i="20"/>
  <c r="AC389" i="20"/>
  <c r="AD388" i="20"/>
  <c r="AE387" i="20"/>
  <c r="AF386" i="20"/>
  <c r="AG385" i="20"/>
  <c r="AH384" i="20"/>
  <c r="AI383" i="20"/>
  <c r="AJ382" i="20"/>
  <c r="AK381" i="20"/>
  <c r="AL380" i="20"/>
  <c r="AM379" i="20"/>
  <c r="AP418" i="20"/>
  <c r="AL415" i="20"/>
  <c r="AN413" i="20"/>
  <c r="AE412" i="20"/>
  <c r="U411" i="20"/>
  <c r="AR409" i="20"/>
  <c r="AI408" i="20"/>
  <c r="Y407" i="20"/>
  <c r="O406" i="20"/>
  <c r="AM404" i="20"/>
  <c r="AC403" i="20"/>
  <c r="S402" i="20"/>
  <c r="AQ400" i="20"/>
  <c r="AG399" i="20"/>
  <c r="W398" i="20"/>
  <c r="N397" i="20"/>
  <c r="AK395" i="20"/>
  <c r="AA394" i="20"/>
  <c r="R393" i="20"/>
  <c r="AO391" i="20"/>
  <c r="AE390" i="20"/>
  <c r="V389" i="20"/>
  <c r="L388" i="20"/>
  <c r="AJ761" i="20"/>
  <c r="AJ737" i="20"/>
  <c r="AJ755" i="20"/>
  <c r="AJ731" i="20"/>
  <c r="AJ758" i="20"/>
  <c r="AJ746" i="20"/>
  <c r="AJ740" i="20"/>
  <c r="AJ743" i="20"/>
  <c r="AJ722" i="20"/>
  <c r="AJ752" i="20"/>
  <c r="AJ725" i="20"/>
  <c r="AJ728" i="20"/>
  <c r="V743" i="20"/>
  <c r="AQ739" i="20"/>
  <c r="AQ751" i="20"/>
  <c r="U725" i="20"/>
  <c r="U755" i="20"/>
  <c r="R758" i="20"/>
  <c r="R743" i="20"/>
  <c r="AC725" i="20"/>
  <c r="AC749" i="20"/>
  <c r="X747" i="20"/>
  <c r="AH725" i="20"/>
  <c r="AH749" i="20"/>
  <c r="P759" i="20"/>
  <c r="P741" i="20"/>
  <c r="P762" i="20"/>
  <c r="AO747" i="20"/>
  <c r="V728" i="20"/>
  <c r="AM724" i="20"/>
  <c r="AM760" i="20"/>
  <c r="AM736" i="20"/>
  <c r="AG729" i="20"/>
  <c r="AG747" i="20"/>
  <c r="AQ757" i="20"/>
  <c r="U743" i="20"/>
  <c r="U746" i="20"/>
  <c r="R731" i="20"/>
  <c r="R752" i="20"/>
  <c r="W733" i="20"/>
  <c r="AI763" i="20"/>
  <c r="AF731" i="20"/>
  <c r="AD751" i="20"/>
  <c r="AC722" i="20"/>
  <c r="AC743" i="20"/>
  <c r="Q756" i="20"/>
  <c r="AJ736" i="20"/>
  <c r="AE747" i="20"/>
  <c r="N733" i="20"/>
  <c r="L745" i="20"/>
  <c r="L754" i="20"/>
  <c r="L739" i="20"/>
  <c r="L763" i="20"/>
  <c r="AS343" i="20"/>
  <c r="AA761" i="20"/>
  <c r="O752" i="20"/>
  <c r="O725" i="20"/>
  <c r="O737" i="20"/>
  <c r="O722" i="20"/>
  <c r="O746" i="20"/>
  <c r="O731" i="20"/>
  <c r="O743" i="20"/>
  <c r="O740" i="20"/>
  <c r="O734" i="20"/>
  <c r="O749" i="20"/>
  <c r="O758" i="20"/>
  <c r="O728" i="20"/>
  <c r="O755" i="20"/>
  <c r="O761" i="20"/>
  <c r="AG731" i="20"/>
  <c r="AC763" i="20"/>
  <c r="AC727" i="20"/>
  <c r="AC760" i="20"/>
  <c r="AC739" i="20"/>
  <c r="AC757" i="20"/>
  <c r="AC733" i="20"/>
  <c r="AC754" i="20"/>
  <c r="AC742" i="20"/>
  <c r="AC751" i="20"/>
  <c r="AC724" i="20"/>
  <c r="AC736" i="20"/>
  <c r="AC745" i="20"/>
  <c r="AC748" i="20"/>
  <c r="AC730" i="20"/>
  <c r="AH739" i="20"/>
  <c r="AH745" i="20"/>
  <c r="AH748" i="20"/>
  <c r="AH730" i="20"/>
  <c r="AH733" i="20"/>
  <c r="AH742" i="20"/>
  <c r="AH751" i="20"/>
  <c r="AH727" i="20"/>
  <c r="AH757" i="20"/>
  <c r="AH754" i="20"/>
  <c r="AH763" i="20"/>
  <c r="AH736" i="20"/>
  <c r="AH760" i="20"/>
  <c r="AH724" i="20"/>
  <c r="AA752" i="20"/>
  <c r="AL737" i="20"/>
  <c r="O747" i="20"/>
  <c r="AR723" i="20"/>
  <c r="AR762" i="20"/>
  <c r="AH740" i="20"/>
  <c r="AH755" i="20"/>
  <c r="L757" i="20"/>
  <c r="L742" i="20"/>
  <c r="AK760" i="20"/>
  <c r="AK727" i="20"/>
  <c r="AK730" i="20"/>
  <c r="AK757" i="20"/>
  <c r="AK751" i="20"/>
  <c r="AK754" i="20"/>
  <c r="AK733" i="20"/>
  <c r="AK745" i="20"/>
  <c r="AK748" i="20"/>
  <c r="AK736" i="20"/>
  <c r="AK724" i="20"/>
  <c r="AK763" i="20"/>
  <c r="AK739" i="20"/>
  <c r="AK742" i="20"/>
  <c r="AO744" i="20"/>
  <c r="AO756" i="20"/>
  <c r="V734" i="20"/>
  <c r="AK732" i="20"/>
  <c r="AK738" i="20"/>
  <c r="AG743" i="20"/>
  <c r="AG737" i="20"/>
  <c r="L233" i="20"/>
  <c r="L225" i="20"/>
  <c r="L215" i="20"/>
  <c r="L237" i="20"/>
  <c r="L236" i="20"/>
  <c r="L228" i="20"/>
  <c r="L218" i="20"/>
  <c r="L210" i="20"/>
  <c r="L234" i="20"/>
  <c r="L235" i="20"/>
  <c r="L221" i="20"/>
  <c r="L211" i="20"/>
  <c r="L208" i="20"/>
  <c r="L212" i="20"/>
  <c r="L232" i="20"/>
  <c r="L220" i="20"/>
  <c r="L209" i="20"/>
  <c r="L231" i="20"/>
  <c r="L219" i="20"/>
  <c r="L226" i="20"/>
  <c r="L230" i="20"/>
  <c r="L217" i="20"/>
  <c r="T51" i="20"/>
  <c r="L229" i="20"/>
  <c r="L216" i="20"/>
  <c r="L214" i="20"/>
  <c r="L227" i="20"/>
  <c r="L213" i="20"/>
  <c r="L224" i="20"/>
  <c r="L753" i="20"/>
  <c r="AQ742" i="20"/>
  <c r="AQ733" i="20"/>
  <c r="U735" i="20"/>
  <c r="U732" i="20"/>
  <c r="Y749" i="20"/>
  <c r="W730" i="20"/>
  <c r="W727" i="20"/>
  <c r="AK734" i="20"/>
  <c r="AI754" i="20"/>
  <c r="Z753" i="20"/>
  <c r="Z756" i="20"/>
  <c r="Z735" i="20"/>
  <c r="Z750" i="20"/>
  <c r="Z762" i="20"/>
  <c r="Z723" i="20"/>
  <c r="Z744" i="20"/>
  <c r="Z738" i="20"/>
  <c r="Z741" i="20"/>
  <c r="Z726" i="20"/>
  <c r="Z747" i="20"/>
  <c r="Z732" i="20"/>
  <c r="Z759" i="20"/>
  <c r="Z729" i="20"/>
  <c r="AF749" i="20"/>
  <c r="AF752" i="20"/>
  <c r="AD736" i="20"/>
  <c r="AD748" i="20"/>
  <c r="Q731" i="20"/>
  <c r="Q737" i="20"/>
  <c r="O751" i="20"/>
  <c r="AC731" i="20"/>
  <c r="Q723" i="20"/>
  <c r="Q753" i="20"/>
  <c r="AA731" i="20"/>
  <c r="AA755" i="20"/>
  <c r="AJ754" i="20"/>
  <c r="AE732" i="20"/>
  <c r="AE756" i="20"/>
  <c r="N751" i="20"/>
  <c r="AS341" i="20"/>
  <c r="AG755" i="20"/>
  <c r="L735" i="20"/>
  <c r="W741" i="20"/>
  <c r="W762" i="20"/>
  <c r="W732" i="20"/>
  <c r="W759" i="20"/>
  <c r="W753" i="20"/>
  <c r="W756" i="20"/>
  <c r="W729" i="20"/>
  <c r="W747" i="20"/>
  <c r="W726" i="20"/>
  <c r="W744" i="20"/>
  <c r="W735" i="20"/>
  <c r="W750" i="20"/>
  <c r="W723" i="20"/>
  <c r="W738" i="20"/>
  <c r="Y752" i="20"/>
  <c r="Y761" i="20"/>
  <c r="AN725" i="20"/>
  <c r="AN761" i="20"/>
  <c r="AN722" i="20"/>
  <c r="AN758" i="20"/>
  <c r="AN737" i="20"/>
  <c r="AN755" i="20"/>
  <c r="AN731" i="20"/>
  <c r="AN746" i="20"/>
  <c r="AN728" i="20"/>
  <c r="AN743" i="20"/>
  <c r="AN752" i="20"/>
  <c r="AN740" i="20"/>
  <c r="AN734" i="20"/>
  <c r="AN749" i="20"/>
  <c r="O727" i="20"/>
  <c r="O763" i="20"/>
  <c r="AL725" i="20"/>
  <c r="O723" i="20"/>
  <c r="U763" i="20"/>
  <c r="U733" i="20"/>
  <c r="U760" i="20"/>
  <c r="U730" i="20"/>
  <c r="U757" i="20"/>
  <c r="U745" i="20"/>
  <c r="U754" i="20"/>
  <c r="U727" i="20"/>
  <c r="U742" i="20"/>
  <c r="U724" i="20"/>
  <c r="U751" i="20"/>
  <c r="U739" i="20"/>
  <c r="U748" i="20"/>
  <c r="U736" i="20"/>
  <c r="X753" i="20"/>
  <c r="X738" i="20"/>
  <c r="AL728" i="20"/>
  <c r="AL740" i="20"/>
  <c r="O726" i="20"/>
  <c r="O756" i="20"/>
  <c r="AR753" i="20"/>
  <c r="R744" i="20"/>
  <c r="R723" i="20"/>
  <c r="R741" i="20"/>
  <c r="R750" i="20"/>
  <c r="R753" i="20"/>
  <c r="R729" i="20"/>
  <c r="R738" i="20"/>
  <c r="R726" i="20"/>
  <c r="R747" i="20"/>
  <c r="R735" i="20"/>
  <c r="R759" i="20"/>
  <c r="R756" i="20"/>
  <c r="R732" i="20"/>
  <c r="R762" i="20"/>
  <c r="X750" i="20"/>
  <c r="X762" i="20"/>
  <c r="AH737" i="20"/>
  <c r="L724" i="20"/>
  <c r="L760" i="20"/>
  <c r="P732" i="20"/>
  <c r="P738" i="20"/>
  <c r="AN745" i="20"/>
  <c r="AN763" i="20"/>
  <c r="AO732" i="20"/>
  <c r="V731" i="20"/>
  <c r="V746" i="20"/>
  <c r="AK726" i="20"/>
  <c r="AK741" i="20"/>
  <c r="AG732" i="20"/>
  <c r="AG725" i="20"/>
  <c r="AG761" i="20"/>
  <c r="L729" i="20"/>
  <c r="L732" i="20"/>
  <c r="AQ724" i="20"/>
  <c r="AQ748" i="20"/>
  <c r="P728" i="20"/>
  <c r="P743" i="20"/>
  <c r="U734" i="20"/>
  <c r="U749" i="20"/>
  <c r="R746" i="20"/>
  <c r="R749" i="20"/>
  <c r="U723" i="20"/>
  <c r="U744" i="20"/>
  <c r="Y758" i="20"/>
  <c r="W754" i="20"/>
  <c r="W745" i="20"/>
  <c r="AK731" i="20"/>
  <c r="AI757" i="20"/>
  <c r="AO757" i="20"/>
  <c r="AO724" i="20"/>
  <c r="AO763" i="20"/>
  <c r="AO733" i="20"/>
  <c r="AO754" i="20"/>
  <c r="AO730" i="20"/>
  <c r="AO745" i="20"/>
  <c r="AO736" i="20"/>
  <c r="AO742" i="20"/>
  <c r="AO727" i="20"/>
  <c r="AO739" i="20"/>
  <c r="AO748" i="20"/>
  <c r="AO760" i="20"/>
  <c r="AO751" i="20"/>
  <c r="AA735" i="20"/>
  <c r="AA747" i="20"/>
  <c r="AF727" i="20"/>
  <c r="AF748" i="20"/>
  <c r="AF725" i="20"/>
  <c r="AF743" i="20"/>
  <c r="AD733" i="20"/>
  <c r="AD757" i="20"/>
  <c r="Q725" i="20"/>
  <c r="Q761" i="20"/>
  <c r="O754" i="20"/>
  <c r="AC740" i="20"/>
  <c r="Q738" i="20"/>
  <c r="Q762" i="20"/>
  <c r="AA749" i="20"/>
  <c r="AJ733" i="20"/>
  <c r="AJ748" i="20"/>
  <c r="AE735" i="20"/>
  <c r="AE759" i="20"/>
  <c r="N724" i="20"/>
  <c r="N730" i="20"/>
  <c r="AR732" i="20"/>
  <c r="L744" i="20"/>
  <c r="O736" i="20"/>
  <c r="Z761" i="20"/>
  <c r="Z740" i="20"/>
  <c r="Z752" i="20"/>
  <c r="Z731" i="20"/>
  <c r="Z749" i="20"/>
  <c r="Z722" i="20"/>
  <c r="Z737" i="20"/>
  <c r="Z725" i="20"/>
  <c r="Z734" i="20"/>
  <c r="Z728" i="20"/>
  <c r="Z746" i="20"/>
  <c r="Z743" i="20"/>
  <c r="Z755" i="20"/>
  <c r="Z758" i="20"/>
  <c r="L738" i="20"/>
  <c r="Y725" i="20"/>
  <c r="O730" i="20"/>
  <c r="AL734" i="20"/>
  <c r="O735" i="20"/>
  <c r="O762" i="20"/>
  <c r="AR741" i="20"/>
  <c r="AR735" i="20"/>
  <c r="X726" i="20"/>
  <c r="AQ750" i="20"/>
  <c r="AQ753" i="20"/>
  <c r="AQ732" i="20"/>
  <c r="AQ726" i="20"/>
  <c r="AQ747" i="20"/>
  <c r="AQ756" i="20"/>
  <c r="AQ744" i="20"/>
  <c r="AQ735" i="20"/>
  <c r="AQ762" i="20"/>
  <c r="AQ723" i="20"/>
  <c r="AQ759" i="20"/>
  <c r="AQ738" i="20"/>
  <c r="AQ741" i="20"/>
  <c r="AQ729" i="20"/>
  <c r="V747" i="20"/>
  <c r="V735" i="20"/>
  <c r="V762" i="20"/>
  <c r="V744" i="20"/>
  <c r="V759" i="20"/>
  <c r="V732" i="20"/>
  <c r="V756" i="20"/>
  <c r="V729" i="20"/>
  <c r="V753" i="20"/>
  <c r="V726" i="20"/>
  <c r="V741" i="20"/>
  <c r="V738" i="20"/>
  <c r="V750" i="20"/>
  <c r="V723" i="20"/>
  <c r="AH722" i="20"/>
  <c r="AH758" i="20"/>
  <c r="N728" i="20"/>
  <c r="N755" i="20"/>
  <c r="N740" i="20"/>
  <c r="N743" i="20"/>
  <c r="N761" i="20"/>
  <c r="N722" i="20"/>
  <c r="N758" i="20"/>
  <c r="N746" i="20"/>
  <c r="N749" i="20"/>
  <c r="N734" i="20"/>
  <c r="N737" i="20"/>
  <c r="N731" i="20"/>
  <c r="N752" i="20"/>
  <c r="N725" i="20"/>
  <c r="L730" i="20"/>
  <c r="X743" i="20"/>
  <c r="X752" i="20"/>
  <c r="X749" i="20"/>
  <c r="X740" i="20"/>
  <c r="X737" i="20"/>
  <c r="X734" i="20"/>
  <c r="X761" i="20"/>
  <c r="X722" i="20"/>
  <c r="X758" i="20"/>
  <c r="X725" i="20"/>
  <c r="X755" i="20"/>
  <c r="X731" i="20"/>
  <c r="X746" i="20"/>
  <c r="X728" i="20"/>
  <c r="P726" i="20"/>
  <c r="L731" i="20"/>
  <c r="L761" i="20"/>
  <c r="L752" i="20"/>
  <c r="L758" i="20"/>
  <c r="L728" i="20"/>
  <c r="L740" i="20"/>
  <c r="L755" i="20"/>
  <c r="L749" i="20"/>
  <c r="L722" i="20"/>
  <c r="L746" i="20"/>
  <c r="L725" i="20"/>
  <c r="L737" i="20"/>
  <c r="L743" i="20"/>
  <c r="L734" i="20"/>
  <c r="AN733" i="20"/>
  <c r="AO723" i="20"/>
  <c r="AO741" i="20"/>
  <c r="V725" i="20"/>
  <c r="V761" i="20"/>
  <c r="AK735" i="20"/>
  <c r="AK759" i="20"/>
  <c r="AG723" i="20"/>
  <c r="AG735" i="20"/>
  <c r="AG758" i="20"/>
  <c r="L723" i="20"/>
  <c r="L747" i="20"/>
  <c r="AQ727" i="20"/>
  <c r="AQ760" i="20"/>
  <c r="P749" i="20"/>
  <c r="P755" i="20"/>
  <c r="U731" i="20"/>
  <c r="U761" i="20"/>
  <c r="R728" i="20"/>
  <c r="R761" i="20"/>
  <c r="U750" i="20"/>
  <c r="U741" i="20"/>
  <c r="Y743" i="20"/>
  <c r="Y755" i="20"/>
  <c r="W724" i="20"/>
  <c r="W736" i="20"/>
  <c r="AK755" i="20"/>
  <c r="AK743" i="20"/>
  <c r="AI727" i="20"/>
  <c r="AI733" i="20"/>
  <c r="AF730" i="20"/>
  <c r="AF751" i="20"/>
  <c r="AF722" i="20"/>
  <c r="AF755" i="20"/>
  <c r="AD730" i="20"/>
  <c r="AD763" i="20"/>
  <c r="Q752" i="20"/>
  <c r="O724" i="20"/>
  <c r="O760" i="20"/>
  <c r="AC734" i="20"/>
  <c r="AC755" i="20"/>
  <c r="Q741" i="20"/>
  <c r="AA722" i="20"/>
  <c r="AA758" i="20"/>
  <c r="AJ724" i="20"/>
  <c r="AJ742" i="20"/>
  <c r="AE738" i="20"/>
  <c r="N736" i="20"/>
  <c r="N748" i="20"/>
  <c r="AG752" i="20"/>
  <c r="AA734" i="20"/>
  <c r="R751" i="20"/>
  <c r="R727" i="20"/>
  <c r="R739" i="20"/>
  <c r="R742" i="20"/>
  <c r="R763" i="20"/>
  <c r="R724" i="20"/>
  <c r="R760" i="20"/>
  <c r="R757" i="20"/>
  <c r="R745" i="20"/>
  <c r="R736" i="20"/>
  <c r="R754" i="20"/>
  <c r="R730" i="20"/>
  <c r="R733" i="20"/>
  <c r="R748" i="20"/>
  <c r="Y760" i="20"/>
  <c r="Y754" i="20"/>
  <c r="Y757" i="20"/>
  <c r="Y739" i="20"/>
  <c r="Y763" i="20"/>
  <c r="Y733" i="20"/>
  <c r="Y745" i="20"/>
  <c r="Y727" i="20"/>
  <c r="Y742" i="20"/>
  <c r="Y724" i="20"/>
  <c r="Y748" i="20"/>
  <c r="Y730" i="20"/>
  <c r="Y736" i="20"/>
  <c r="Y751" i="20"/>
  <c r="M759" i="20"/>
  <c r="M723" i="20"/>
  <c r="M738" i="20"/>
  <c r="M747" i="20"/>
  <c r="M750" i="20"/>
  <c r="M744" i="20"/>
  <c r="M756" i="20"/>
  <c r="M726" i="20"/>
  <c r="M732" i="20"/>
  <c r="M753" i="20"/>
  <c r="M762" i="20"/>
  <c r="M729" i="20"/>
  <c r="M741" i="20"/>
  <c r="M735" i="20"/>
  <c r="L733" i="20"/>
  <c r="AM741" i="20"/>
  <c r="AM738" i="20"/>
  <c r="AM729" i="20"/>
  <c r="AM744" i="20"/>
  <c r="AM750" i="20"/>
  <c r="AM762" i="20"/>
  <c r="AM732" i="20"/>
  <c r="AM759" i="20"/>
  <c r="AM735" i="20"/>
  <c r="AM756" i="20"/>
  <c r="AM726" i="20"/>
  <c r="AM747" i="20"/>
  <c r="AM753" i="20"/>
  <c r="AM723" i="20"/>
  <c r="AR758" i="20"/>
  <c r="AR728" i="20"/>
  <c r="AR740" i="20"/>
  <c r="AR743" i="20"/>
  <c r="AR749" i="20"/>
  <c r="AR734" i="20"/>
  <c r="AR731" i="20"/>
  <c r="AR737" i="20"/>
  <c r="AR755" i="20"/>
  <c r="AR725" i="20"/>
  <c r="AR746" i="20"/>
  <c r="AR722" i="20"/>
  <c r="AR761" i="20"/>
  <c r="AR752" i="20"/>
  <c r="AM746" i="20"/>
  <c r="AM761" i="20"/>
  <c r="AM749" i="20"/>
  <c r="AM758" i="20"/>
  <c r="AM725" i="20"/>
  <c r="AM755" i="20"/>
  <c r="AM722" i="20"/>
  <c r="AM728" i="20"/>
  <c r="AM752" i="20"/>
  <c r="AM737" i="20"/>
  <c r="AM743" i="20"/>
  <c r="AM731" i="20"/>
  <c r="AM740" i="20"/>
  <c r="AM734" i="20"/>
  <c r="AO726" i="20"/>
  <c r="AO735" i="20"/>
  <c r="V722" i="20"/>
  <c r="V737" i="20"/>
  <c r="AK729" i="20"/>
  <c r="AK762" i="20"/>
  <c r="AI732" i="20"/>
  <c r="AI735" i="20"/>
  <c r="AI756" i="20"/>
  <c r="AI726" i="20"/>
  <c r="AI753" i="20"/>
  <c r="AI741" i="20"/>
  <c r="AI762" i="20"/>
  <c r="AI723" i="20"/>
  <c r="AI759" i="20"/>
  <c r="AI744" i="20"/>
  <c r="AI738" i="20"/>
  <c r="AI729" i="20"/>
  <c r="AI747" i="20"/>
  <c r="AI750" i="20"/>
  <c r="AG728" i="20"/>
  <c r="AG734" i="20"/>
  <c r="L741" i="20"/>
  <c r="L750" i="20"/>
  <c r="AQ730" i="20"/>
  <c r="AQ754" i="20"/>
  <c r="U753" i="20"/>
  <c r="U756" i="20"/>
  <c r="Y728" i="20"/>
  <c r="Y746" i="20"/>
  <c r="W751" i="20"/>
  <c r="W739" i="20"/>
  <c r="AK722" i="20"/>
  <c r="AK746" i="20"/>
  <c r="AI730" i="20"/>
  <c r="AI748" i="20"/>
  <c r="AF728" i="20"/>
  <c r="AF758" i="20"/>
  <c r="AD739" i="20"/>
  <c r="O733" i="20"/>
  <c r="O748" i="20"/>
  <c r="Q759" i="20"/>
  <c r="AA725" i="20"/>
  <c r="AA746" i="20"/>
  <c r="AE741" i="20"/>
  <c r="N739" i="20"/>
  <c r="N757" i="20"/>
  <c r="AL761" i="20"/>
  <c r="AR726" i="20"/>
  <c r="AR738" i="20"/>
  <c r="AL722" i="20"/>
  <c r="AL752" i="20"/>
  <c r="T752" i="20"/>
  <c r="T737" i="20"/>
  <c r="T749" i="20"/>
  <c r="T722" i="20"/>
  <c r="T740" i="20"/>
  <c r="T725" i="20"/>
  <c r="T731" i="20"/>
  <c r="T755" i="20"/>
  <c r="T761" i="20"/>
  <c r="T746" i="20"/>
  <c r="T758" i="20"/>
  <c r="T734" i="20"/>
  <c r="T743" i="20"/>
  <c r="T728" i="20"/>
  <c r="AO729" i="20"/>
  <c r="AO750" i="20"/>
  <c r="V749" i="20"/>
  <c r="AK744" i="20"/>
  <c r="AP733" i="20"/>
  <c r="AP727" i="20"/>
  <c r="AP757" i="20"/>
  <c r="AP748" i="20"/>
  <c r="AP763" i="20"/>
  <c r="AP745" i="20"/>
  <c r="AP760" i="20"/>
  <c r="AP724" i="20"/>
  <c r="AP754" i="20"/>
  <c r="AP730" i="20"/>
  <c r="AP742" i="20"/>
  <c r="AP739" i="20"/>
  <c r="AP751" i="20"/>
  <c r="AP736" i="20"/>
  <c r="AG722" i="20"/>
  <c r="AG749" i="20"/>
  <c r="L726" i="20"/>
  <c r="L759" i="20"/>
  <c r="AQ736" i="20"/>
  <c r="AQ763" i="20"/>
  <c r="U759" i="20"/>
  <c r="U762" i="20"/>
  <c r="Y740" i="20"/>
  <c r="Y734" i="20"/>
  <c r="W760" i="20"/>
  <c r="W763" i="20"/>
  <c r="AK728" i="20"/>
  <c r="AK749" i="20"/>
  <c r="AI742" i="20"/>
  <c r="AI751" i="20"/>
  <c r="AF734" i="20"/>
  <c r="AF761" i="20"/>
  <c r="AD742" i="20"/>
  <c r="O742" i="20"/>
  <c r="O757" i="20"/>
  <c r="Q747" i="20"/>
  <c r="Q744" i="20"/>
  <c r="AA728" i="20"/>
  <c r="AA740" i="20"/>
  <c r="AE726" i="20"/>
  <c r="AE753" i="20"/>
  <c r="N727" i="20"/>
  <c r="N760" i="20"/>
  <c r="AS342" i="20"/>
  <c r="Q733" i="20"/>
  <c r="Q757" i="20"/>
  <c r="Q727" i="20"/>
  <c r="Q763" i="20"/>
  <c r="Q730" i="20"/>
  <c r="Q745" i="20"/>
  <c r="Q736" i="20"/>
  <c r="Q742" i="20"/>
  <c r="Q751" i="20"/>
  <c r="Q760" i="20"/>
  <c r="Q724" i="20"/>
  <c r="Q748" i="20"/>
  <c r="Q754" i="20"/>
  <c r="Q739" i="20"/>
  <c r="Y722" i="20"/>
  <c r="O738" i="20"/>
  <c r="O753" i="20"/>
  <c r="AR729" i="20"/>
  <c r="AR747" i="20"/>
  <c r="X741" i="20"/>
  <c r="X744" i="20"/>
  <c r="N753" i="20"/>
  <c r="N726" i="20"/>
  <c r="N738" i="20"/>
  <c r="N723" i="20"/>
  <c r="N747" i="20"/>
  <c r="N732" i="20"/>
  <c r="N744" i="20"/>
  <c r="N735" i="20"/>
  <c r="N762" i="20"/>
  <c r="N750" i="20"/>
  <c r="N759" i="20"/>
  <c r="N729" i="20"/>
  <c r="N756" i="20"/>
  <c r="N741" i="20"/>
  <c r="L727" i="20"/>
  <c r="L748" i="20"/>
  <c r="M745" i="20"/>
  <c r="M736" i="20"/>
  <c r="M763" i="20"/>
  <c r="M730" i="20"/>
  <c r="M760" i="20"/>
  <c r="M751" i="20"/>
  <c r="M757" i="20"/>
  <c r="M727" i="20"/>
  <c r="M754" i="20"/>
  <c r="M742" i="20"/>
  <c r="M739" i="20"/>
  <c r="M724" i="20"/>
  <c r="M748" i="20"/>
  <c r="M733" i="20"/>
  <c r="V740" i="20"/>
  <c r="AL731" i="20"/>
  <c r="O729" i="20"/>
  <c r="AR744" i="20"/>
  <c r="X723" i="20"/>
  <c r="W740" i="20"/>
  <c r="W722" i="20"/>
  <c r="W749" i="20"/>
  <c r="W731" i="20"/>
  <c r="W746" i="20"/>
  <c r="W734" i="20"/>
  <c r="W758" i="20"/>
  <c r="W743" i="20"/>
  <c r="W755" i="20"/>
  <c r="W728" i="20"/>
  <c r="W761" i="20"/>
  <c r="W725" i="20"/>
  <c r="W752" i="20"/>
  <c r="W737" i="20"/>
  <c r="AH731" i="20"/>
  <c r="L736" i="20"/>
  <c r="P729" i="20"/>
  <c r="AP756" i="20"/>
  <c r="AP732" i="20"/>
  <c r="AP762" i="20"/>
  <c r="AP750" i="20"/>
  <c r="AP744" i="20"/>
  <c r="AP759" i="20"/>
  <c r="AP741" i="20"/>
  <c r="AP723" i="20"/>
  <c r="AP753" i="20"/>
  <c r="AP729" i="20"/>
  <c r="AP738" i="20"/>
  <c r="AP726" i="20"/>
  <c r="AP747" i="20"/>
  <c r="AP735" i="20"/>
  <c r="AN739" i="20"/>
  <c r="AO738" i="20"/>
  <c r="V758" i="20"/>
  <c r="V748" i="20"/>
  <c r="V754" i="20"/>
  <c r="V745" i="20"/>
  <c r="V727" i="20"/>
  <c r="V751" i="20"/>
  <c r="V724" i="20"/>
  <c r="V739" i="20"/>
  <c r="V733" i="20"/>
  <c r="V763" i="20"/>
  <c r="V730" i="20"/>
  <c r="V760" i="20"/>
  <c r="V742" i="20"/>
  <c r="V757" i="20"/>
  <c r="V736" i="20"/>
  <c r="AH762" i="20"/>
  <c r="AH747" i="20"/>
  <c r="AH759" i="20"/>
  <c r="AH729" i="20"/>
  <c r="AH744" i="20"/>
  <c r="AH723" i="20"/>
  <c r="AH741" i="20"/>
  <c r="AH726" i="20"/>
  <c r="AH750" i="20"/>
  <c r="AH735" i="20"/>
  <c r="AH738" i="20"/>
  <c r="AH732" i="20"/>
  <c r="AH756" i="20"/>
  <c r="AH753" i="20"/>
  <c r="AG744" i="20"/>
  <c r="AG746" i="20"/>
  <c r="L756" i="20"/>
  <c r="AE752" i="20"/>
  <c r="AE740" i="20"/>
  <c r="AE749" i="20"/>
  <c r="AE743" i="20"/>
  <c r="AE734" i="20"/>
  <c r="AE722" i="20"/>
  <c r="AE761" i="20"/>
  <c r="AE731" i="20"/>
  <c r="AE737" i="20"/>
  <c r="AE728" i="20"/>
  <c r="AE758" i="20"/>
  <c r="AE725" i="20"/>
  <c r="AE755" i="20"/>
  <c r="AE746" i="20"/>
  <c r="U722" i="20"/>
  <c r="Y731" i="20"/>
  <c r="AK752" i="20"/>
  <c r="AI736" i="20"/>
  <c r="AF760" i="20"/>
  <c r="AD727" i="20"/>
  <c r="Q728" i="20"/>
  <c r="O745" i="20"/>
  <c r="AC737" i="20"/>
  <c r="Q729" i="20"/>
  <c r="AA737" i="20"/>
  <c r="AJ730" i="20"/>
  <c r="AE723" i="20"/>
  <c r="N742" i="20"/>
  <c r="X720" i="20" l="1"/>
  <c r="K535" i="19"/>
  <c r="K536" i="19" s="1"/>
  <c r="K537" i="19" s="1"/>
  <c r="K538" i="19" s="1"/>
  <c r="K539" i="19" s="1"/>
  <c r="AC444" i="19"/>
  <c r="L443" i="19"/>
  <c r="AD437" i="19"/>
  <c r="AQ436" i="19"/>
  <c r="AM432" i="19"/>
  <c r="AQ427" i="19"/>
  <c r="AG425" i="19"/>
  <c r="AD425" i="19"/>
  <c r="Q424" i="19"/>
  <c r="W423" i="19"/>
  <c r="R423" i="19"/>
  <c r="Q421" i="19"/>
  <c r="S40" i="19"/>
  <c r="AR423" i="19"/>
  <c r="AP441" i="19"/>
  <c r="AO429" i="19"/>
  <c r="AN447" i="19"/>
  <c r="AM423" i="19"/>
  <c r="AK423" i="19"/>
  <c r="AJ423" i="19"/>
  <c r="AH423" i="19"/>
  <c r="AG438" i="19"/>
  <c r="AE432" i="19"/>
  <c r="AC438" i="19"/>
  <c r="AB423" i="19"/>
  <c r="Z441" i="19"/>
  <c r="X432" i="19"/>
  <c r="U423" i="19"/>
  <c r="T423" i="19"/>
  <c r="P426" i="19"/>
  <c r="O432" i="19"/>
  <c r="M450" i="19"/>
  <c r="L426" i="19"/>
  <c r="L91" i="19" s="1"/>
  <c r="AQ443" i="19"/>
  <c r="AP425" i="19"/>
  <c r="AO431" i="19"/>
  <c r="AN422" i="19"/>
  <c r="AM431" i="19"/>
  <c r="AL449" i="19"/>
  <c r="AE440" i="19"/>
  <c r="AD440" i="19"/>
  <c r="AB428" i="19"/>
  <c r="Y431" i="19"/>
  <c r="X425" i="19"/>
  <c r="W431" i="19"/>
  <c r="V434" i="19"/>
  <c r="T428" i="19"/>
  <c r="S422" i="19"/>
  <c r="Q431" i="19"/>
  <c r="N440" i="19"/>
  <c r="AR421" i="19"/>
  <c r="AQ424" i="19"/>
  <c r="AO424" i="19"/>
  <c r="AL424" i="19"/>
  <c r="AK433" i="19"/>
  <c r="AI424" i="19"/>
  <c r="AG430" i="19"/>
  <c r="AF430" i="19"/>
  <c r="AD424" i="19"/>
  <c r="AC442" i="19"/>
  <c r="AA436" i="19"/>
  <c r="Y442" i="19"/>
  <c r="V424" i="19"/>
  <c r="U427" i="19"/>
  <c r="P427" i="19"/>
  <c r="N424" i="19"/>
  <c r="M427" i="19"/>
  <c r="L421" i="19"/>
  <c r="S32" i="19"/>
  <c r="S34" i="19" s="1"/>
  <c r="AR226" i="19"/>
  <c r="AQ226" i="19"/>
  <c r="AP226" i="19"/>
  <c r="AO226" i="19"/>
  <c r="AN226" i="19"/>
  <c r="AM226" i="19"/>
  <c r="AL226" i="19"/>
  <c r="AK226" i="19"/>
  <c r="AJ226" i="19"/>
  <c r="AI226" i="19"/>
  <c r="AH226" i="19"/>
  <c r="AG226" i="19"/>
  <c r="AF226" i="19"/>
  <c r="AE226" i="19"/>
  <c r="AD226" i="19"/>
  <c r="AC226" i="19"/>
  <c r="AB226" i="19"/>
  <c r="AA226" i="19"/>
  <c r="Z226" i="19"/>
  <c r="Y226" i="19"/>
  <c r="X226" i="19"/>
  <c r="W226" i="19"/>
  <c r="V226" i="19"/>
  <c r="U226" i="19"/>
  <c r="T226" i="19"/>
  <c r="S226" i="19"/>
  <c r="R226" i="19"/>
  <c r="Q226" i="19"/>
  <c r="P226" i="19"/>
  <c r="O226" i="19"/>
  <c r="N226" i="19"/>
  <c r="M226" i="19"/>
  <c r="L226" i="19"/>
  <c r="AR225" i="19"/>
  <c r="AQ225" i="19"/>
  <c r="AP225" i="19"/>
  <c r="AO225" i="19"/>
  <c r="AN225" i="19"/>
  <c r="AM225" i="19"/>
  <c r="AL225" i="19"/>
  <c r="AK225" i="19"/>
  <c r="AJ225" i="19"/>
  <c r="AI225" i="19"/>
  <c r="AH225" i="19"/>
  <c r="AG225" i="19"/>
  <c r="AF225" i="19"/>
  <c r="AE225" i="19"/>
  <c r="AD225" i="19"/>
  <c r="AC225" i="19"/>
  <c r="AB225" i="19"/>
  <c r="AA225" i="19"/>
  <c r="Z225" i="19"/>
  <c r="Y225" i="19"/>
  <c r="X225" i="19"/>
  <c r="W225" i="19"/>
  <c r="V225" i="19"/>
  <c r="U225" i="19"/>
  <c r="T225" i="19"/>
  <c r="S225" i="19"/>
  <c r="R225" i="19"/>
  <c r="Q225" i="19"/>
  <c r="P225" i="19"/>
  <c r="O225" i="19"/>
  <c r="N225" i="19"/>
  <c r="M225" i="19"/>
  <c r="L225" i="19"/>
  <c r="AR224" i="19"/>
  <c r="AQ224" i="19"/>
  <c r="AP224" i="19"/>
  <c r="AO224" i="19"/>
  <c r="AN224" i="19"/>
  <c r="AM224" i="19"/>
  <c r="AL224" i="19"/>
  <c r="AK224" i="19"/>
  <c r="AJ224" i="19"/>
  <c r="AI224" i="19"/>
  <c r="AH224" i="19"/>
  <c r="AG224" i="19"/>
  <c r="AF224" i="19"/>
  <c r="AE224" i="19"/>
  <c r="AD224" i="19"/>
  <c r="AC224" i="19"/>
  <c r="AB224" i="19"/>
  <c r="AA224" i="19"/>
  <c r="Z224" i="19"/>
  <c r="Y224" i="19"/>
  <c r="X224" i="19"/>
  <c r="W224" i="19"/>
  <c r="V224" i="19"/>
  <c r="U224" i="19"/>
  <c r="T224" i="19"/>
  <c r="S224" i="19"/>
  <c r="R224" i="19"/>
  <c r="Q224" i="19"/>
  <c r="P224" i="19"/>
  <c r="O224" i="19"/>
  <c r="N224" i="19"/>
  <c r="M224" i="19"/>
  <c r="L224" i="19"/>
  <c r="AR223" i="19"/>
  <c r="AQ223" i="19"/>
  <c r="AP223" i="19"/>
  <c r="AO223" i="19"/>
  <c r="AN223" i="19"/>
  <c r="AM223" i="19"/>
  <c r="AL223" i="19"/>
  <c r="AK223" i="19"/>
  <c r="AJ223" i="19"/>
  <c r="AI223" i="19"/>
  <c r="AH223" i="19"/>
  <c r="AG223" i="19"/>
  <c r="AF223" i="19"/>
  <c r="AE223" i="19"/>
  <c r="AD223" i="19"/>
  <c r="AC223" i="19"/>
  <c r="AB223" i="19"/>
  <c r="AA223" i="19"/>
  <c r="Z223" i="19"/>
  <c r="Y223" i="19"/>
  <c r="X223" i="19"/>
  <c r="W223" i="19"/>
  <c r="V223" i="19"/>
  <c r="U223" i="19"/>
  <c r="T223" i="19"/>
  <c r="S223" i="19"/>
  <c r="R223" i="19"/>
  <c r="Q223" i="19"/>
  <c r="P223" i="19"/>
  <c r="O223" i="19"/>
  <c r="N223" i="19"/>
  <c r="M223" i="19"/>
  <c r="L223" i="19"/>
  <c r="AR222" i="19"/>
  <c r="AQ222" i="19"/>
  <c r="AP222" i="19"/>
  <c r="AO222" i="19"/>
  <c r="AN222" i="19"/>
  <c r="AM222" i="19"/>
  <c r="AL222" i="19"/>
  <c r="AK222" i="19"/>
  <c r="AJ222" i="19"/>
  <c r="AI222" i="19"/>
  <c r="AH222" i="19"/>
  <c r="AG222" i="19"/>
  <c r="AF222" i="19"/>
  <c r="AE222" i="19"/>
  <c r="AD222" i="19"/>
  <c r="AC222" i="19"/>
  <c r="AB222" i="19"/>
  <c r="AA222" i="19"/>
  <c r="Z222" i="19"/>
  <c r="Y222" i="19"/>
  <c r="X222" i="19"/>
  <c r="W222" i="19"/>
  <c r="V222" i="19"/>
  <c r="U222" i="19"/>
  <c r="T222" i="19"/>
  <c r="S222" i="19"/>
  <c r="R222" i="19"/>
  <c r="Q222" i="19"/>
  <c r="P222" i="19"/>
  <c r="O222" i="19"/>
  <c r="N222" i="19"/>
  <c r="M222" i="19"/>
  <c r="L222" i="19"/>
  <c r="AR221" i="19"/>
  <c r="AQ221" i="19"/>
  <c r="AP221" i="19"/>
  <c r="AO221" i="19"/>
  <c r="AN221" i="19"/>
  <c r="AM221" i="19"/>
  <c r="AL221" i="19"/>
  <c r="AK221" i="19"/>
  <c r="AJ221" i="19"/>
  <c r="AI221" i="19"/>
  <c r="AH221" i="19"/>
  <c r="AG221" i="19"/>
  <c r="AF221" i="19"/>
  <c r="AE221" i="19"/>
  <c r="AD221" i="19"/>
  <c r="AC221" i="19"/>
  <c r="AB221" i="19"/>
  <c r="AA221" i="19"/>
  <c r="Z221" i="19"/>
  <c r="Y221" i="19"/>
  <c r="X221" i="19"/>
  <c r="W221" i="19"/>
  <c r="V221" i="19"/>
  <c r="U221" i="19"/>
  <c r="T221" i="19"/>
  <c r="S221" i="19"/>
  <c r="R221" i="19"/>
  <c r="Q221" i="19"/>
  <c r="P221" i="19"/>
  <c r="O221" i="19"/>
  <c r="N221" i="19"/>
  <c r="M221" i="19"/>
  <c r="L221" i="19"/>
  <c r="AR220" i="19"/>
  <c r="AQ220" i="19"/>
  <c r="AP220" i="19"/>
  <c r="AO220" i="19"/>
  <c r="AN220" i="19"/>
  <c r="AM220" i="19"/>
  <c r="AL220" i="19"/>
  <c r="AK220" i="19"/>
  <c r="AJ220" i="19"/>
  <c r="AI220" i="19"/>
  <c r="AH220" i="19"/>
  <c r="AG220" i="19"/>
  <c r="AF220" i="19"/>
  <c r="AE220" i="19"/>
  <c r="AD220" i="19"/>
  <c r="AC220" i="19"/>
  <c r="AB220" i="19"/>
  <c r="AA220" i="19"/>
  <c r="Z220" i="19"/>
  <c r="Y220" i="19"/>
  <c r="X220" i="19"/>
  <c r="W220" i="19"/>
  <c r="V220" i="19"/>
  <c r="U220" i="19"/>
  <c r="T220" i="19"/>
  <c r="S220" i="19"/>
  <c r="R220" i="19"/>
  <c r="Q220" i="19"/>
  <c r="P220" i="19"/>
  <c r="O220" i="19"/>
  <c r="N220" i="19"/>
  <c r="M220" i="19"/>
  <c r="L220" i="19"/>
  <c r="AR219" i="19"/>
  <c r="AQ219" i="19"/>
  <c r="AP219" i="19"/>
  <c r="AO219" i="19"/>
  <c r="AN219" i="19"/>
  <c r="AM219" i="19"/>
  <c r="AL219" i="19"/>
  <c r="AK219" i="19"/>
  <c r="AJ219" i="19"/>
  <c r="AI219" i="19"/>
  <c r="AH219" i="19"/>
  <c r="AG219" i="19"/>
  <c r="AF219" i="19"/>
  <c r="AE219" i="19"/>
  <c r="AD219" i="19"/>
  <c r="AC219" i="19"/>
  <c r="AB219" i="19"/>
  <c r="AA219" i="19"/>
  <c r="Z219" i="19"/>
  <c r="Y219" i="19"/>
  <c r="X219" i="19"/>
  <c r="W219" i="19"/>
  <c r="V219" i="19"/>
  <c r="U219" i="19"/>
  <c r="T219" i="19"/>
  <c r="S219" i="19"/>
  <c r="R219" i="19"/>
  <c r="Q219" i="19"/>
  <c r="P219" i="19"/>
  <c r="O219" i="19"/>
  <c r="N219" i="19"/>
  <c r="M219" i="19"/>
  <c r="L219" i="19"/>
  <c r="AR218" i="19"/>
  <c r="AQ218" i="19"/>
  <c r="AP218" i="19"/>
  <c r="AO218" i="19"/>
  <c r="AN218" i="19"/>
  <c r="AM218" i="19"/>
  <c r="AL218" i="19"/>
  <c r="AK218" i="19"/>
  <c r="AJ218" i="19"/>
  <c r="AI218" i="19"/>
  <c r="AH218" i="19"/>
  <c r="AG218" i="19"/>
  <c r="AF218" i="19"/>
  <c r="AE218" i="19"/>
  <c r="AD218" i="19"/>
  <c r="AC218" i="19"/>
  <c r="AB218" i="19"/>
  <c r="AA218" i="19"/>
  <c r="Z218" i="19"/>
  <c r="Y218" i="19"/>
  <c r="X218" i="19"/>
  <c r="W218" i="19"/>
  <c r="V218" i="19"/>
  <c r="U218" i="19"/>
  <c r="T218" i="19"/>
  <c r="S218" i="19"/>
  <c r="R218" i="19"/>
  <c r="Q218" i="19"/>
  <c r="P218" i="19"/>
  <c r="O218" i="19"/>
  <c r="N218" i="19"/>
  <c r="M218" i="19"/>
  <c r="L218" i="19"/>
  <c r="AR217" i="19"/>
  <c r="AQ217" i="19"/>
  <c r="AP217" i="19"/>
  <c r="AO217" i="19"/>
  <c r="AN217" i="19"/>
  <c r="AM217" i="19"/>
  <c r="AL217" i="19"/>
  <c r="AK217" i="19"/>
  <c r="AJ217" i="19"/>
  <c r="AI217" i="19"/>
  <c r="AH217" i="19"/>
  <c r="AG217" i="19"/>
  <c r="AF217" i="19"/>
  <c r="AE217" i="19"/>
  <c r="AD217" i="19"/>
  <c r="AC217" i="19"/>
  <c r="AB217" i="19"/>
  <c r="AA217" i="19"/>
  <c r="Z217" i="19"/>
  <c r="Y217" i="19"/>
  <c r="X217" i="19"/>
  <c r="W217" i="19"/>
  <c r="V217" i="19"/>
  <c r="U217" i="19"/>
  <c r="T217" i="19"/>
  <c r="S217" i="19"/>
  <c r="R217" i="19"/>
  <c r="Q217" i="19"/>
  <c r="P217" i="19"/>
  <c r="O217" i="19"/>
  <c r="N217" i="19"/>
  <c r="M217" i="19"/>
  <c r="L217" i="19"/>
  <c r="AR216" i="19"/>
  <c r="AQ216" i="19"/>
  <c r="AP216" i="19"/>
  <c r="AO216" i="19"/>
  <c r="AN216" i="19"/>
  <c r="AM216" i="19"/>
  <c r="AL216" i="19"/>
  <c r="AK216" i="19"/>
  <c r="AJ216" i="19"/>
  <c r="AI216" i="19"/>
  <c r="AH216" i="19"/>
  <c r="AG216" i="19"/>
  <c r="AF216" i="19"/>
  <c r="AE216" i="19"/>
  <c r="AD216" i="19"/>
  <c r="AC216" i="19"/>
  <c r="AB216" i="19"/>
  <c r="AA216" i="19"/>
  <c r="Z216" i="19"/>
  <c r="Y216" i="19"/>
  <c r="X216" i="19"/>
  <c r="W216" i="19"/>
  <c r="V216" i="19"/>
  <c r="U216" i="19"/>
  <c r="T216" i="19"/>
  <c r="S216" i="19"/>
  <c r="R216" i="19"/>
  <c r="Q216" i="19"/>
  <c r="P216" i="19"/>
  <c r="O216" i="19"/>
  <c r="N216" i="19"/>
  <c r="M216" i="19"/>
  <c r="L216" i="19"/>
  <c r="AR215" i="19"/>
  <c r="AQ215" i="19"/>
  <c r="AP215" i="19"/>
  <c r="AO215" i="19"/>
  <c r="AN215" i="19"/>
  <c r="AM215" i="19"/>
  <c r="AL215" i="19"/>
  <c r="AK215" i="19"/>
  <c r="AJ215" i="19"/>
  <c r="AI215" i="19"/>
  <c r="AH215" i="19"/>
  <c r="AG215" i="19"/>
  <c r="AF215" i="19"/>
  <c r="AE215" i="19"/>
  <c r="AD215" i="19"/>
  <c r="AC215" i="19"/>
  <c r="AB215" i="19"/>
  <c r="AA215" i="19"/>
  <c r="Z215" i="19"/>
  <c r="Y215" i="19"/>
  <c r="X215" i="19"/>
  <c r="W215" i="19"/>
  <c r="V215" i="19"/>
  <c r="U215" i="19"/>
  <c r="T215" i="19"/>
  <c r="S215" i="19"/>
  <c r="R215" i="19"/>
  <c r="Q215" i="19"/>
  <c r="P215" i="19"/>
  <c r="O215" i="19"/>
  <c r="N215" i="19"/>
  <c r="M215" i="19"/>
  <c r="L215" i="19"/>
  <c r="AR214" i="19"/>
  <c r="AQ214" i="19"/>
  <c r="AP214" i="19"/>
  <c r="AO214" i="19"/>
  <c r="AN214" i="19"/>
  <c r="AM214" i="19"/>
  <c r="AL214" i="19"/>
  <c r="AK214" i="19"/>
  <c r="AJ214" i="19"/>
  <c r="AI214" i="19"/>
  <c r="AH214" i="19"/>
  <c r="AG214" i="19"/>
  <c r="AF214" i="19"/>
  <c r="AE214" i="19"/>
  <c r="AD214" i="19"/>
  <c r="AC214" i="19"/>
  <c r="AB214" i="19"/>
  <c r="AA214" i="19"/>
  <c r="Z214" i="19"/>
  <c r="Y214" i="19"/>
  <c r="X214" i="19"/>
  <c r="W214" i="19"/>
  <c r="V214" i="19"/>
  <c r="U214" i="19"/>
  <c r="T214" i="19"/>
  <c r="S214" i="19"/>
  <c r="R214" i="19"/>
  <c r="Q214" i="19"/>
  <c r="P214" i="19"/>
  <c r="O214" i="19"/>
  <c r="N214" i="19"/>
  <c r="M214" i="19"/>
  <c r="L214" i="19"/>
  <c r="AR213" i="19"/>
  <c r="AQ213" i="19"/>
  <c r="AP213" i="19"/>
  <c r="AO213" i="19"/>
  <c r="AN213" i="19"/>
  <c r="AM213" i="19"/>
  <c r="AL213" i="19"/>
  <c r="AK213" i="19"/>
  <c r="AJ213" i="19"/>
  <c r="AI213" i="19"/>
  <c r="AH213" i="19"/>
  <c r="AG213" i="19"/>
  <c r="AF213" i="19"/>
  <c r="AE213" i="19"/>
  <c r="AD213" i="19"/>
  <c r="AC213" i="19"/>
  <c r="AB213" i="19"/>
  <c r="AA213" i="19"/>
  <c r="Z213" i="19"/>
  <c r="Y213" i="19"/>
  <c r="X213" i="19"/>
  <c r="W213" i="19"/>
  <c r="V213" i="19"/>
  <c r="U213" i="19"/>
  <c r="T213" i="19"/>
  <c r="S213" i="19"/>
  <c r="R213" i="19"/>
  <c r="Q213" i="19"/>
  <c r="P213" i="19"/>
  <c r="O213" i="19"/>
  <c r="N213" i="19"/>
  <c r="M213" i="19"/>
  <c r="L213" i="19"/>
  <c r="AR212" i="19"/>
  <c r="AQ212" i="19"/>
  <c r="AP212" i="19"/>
  <c r="AO212" i="19"/>
  <c r="AN212" i="19"/>
  <c r="AM212" i="19"/>
  <c r="AL212" i="19"/>
  <c r="AK212" i="19"/>
  <c r="AJ212" i="19"/>
  <c r="AI212" i="19"/>
  <c r="AH212" i="19"/>
  <c r="AG212" i="19"/>
  <c r="AF212" i="19"/>
  <c r="AE212" i="19"/>
  <c r="AD212" i="19"/>
  <c r="AC212" i="19"/>
  <c r="AB212" i="19"/>
  <c r="AA212" i="19"/>
  <c r="Z212" i="19"/>
  <c r="Y212" i="19"/>
  <c r="X212" i="19"/>
  <c r="W212" i="19"/>
  <c r="V212" i="19"/>
  <c r="U212" i="19"/>
  <c r="T212" i="19"/>
  <c r="S212" i="19"/>
  <c r="R212" i="19"/>
  <c r="Q212" i="19"/>
  <c r="P212" i="19"/>
  <c r="O212" i="19"/>
  <c r="N212" i="19"/>
  <c r="M212" i="19"/>
  <c r="L212" i="19"/>
  <c r="AR211" i="19"/>
  <c r="AQ211" i="19"/>
  <c r="AP211" i="19"/>
  <c r="AO211" i="19"/>
  <c r="AN211" i="19"/>
  <c r="AM211" i="19"/>
  <c r="AL211" i="19"/>
  <c r="AK211" i="19"/>
  <c r="AJ211" i="19"/>
  <c r="AI211" i="19"/>
  <c r="AH211" i="19"/>
  <c r="AG211" i="19"/>
  <c r="AF211" i="19"/>
  <c r="AE211" i="19"/>
  <c r="AD211" i="19"/>
  <c r="AC211" i="19"/>
  <c r="AB211" i="19"/>
  <c r="AA211" i="19"/>
  <c r="Z211" i="19"/>
  <c r="Y211" i="19"/>
  <c r="X211" i="19"/>
  <c r="W211" i="19"/>
  <c r="V211" i="19"/>
  <c r="U211" i="19"/>
  <c r="T211" i="19"/>
  <c r="S211" i="19"/>
  <c r="R211" i="19"/>
  <c r="Q211" i="19"/>
  <c r="P211" i="19"/>
  <c r="O211" i="19"/>
  <c r="N211" i="19"/>
  <c r="M211" i="19"/>
  <c r="L211" i="19"/>
  <c r="AR210" i="19"/>
  <c r="AQ210" i="19"/>
  <c r="AP210" i="19"/>
  <c r="AO210" i="19"/>
  <c r="AN210" i="19"/>
  <c r="AM210" i="19"/>
  <c r="AL210" i="19"/>
  <c r="AK210" i="19"/>
  <c r="AJ210" i="19"/>
  <c r="AI210" i="19"/>
  <c r="AH210" i="19"/>
  <c r="AG210" i="19"/>
  <c r="AF210" i="19"/>
  <c r="AE210" i="19"/>
  <c r="AD210" i="19"/>
  <c r="AC210" i="19"/>
  <c r="AB210" i="19"/>
  <c r="AA210" i="19"/>
  <c r="Z210" i="19"/>
  <c r="Y210" i="19"/>
  <c r="X210" i="19"/>
  <c r="W210" i="19"/>
  <c r="V210" i="19"/>
  <c r="U210" i="19"/>
  <c r="T210" i="19"/>
  <c r="S210" i="19"/>
  <c r="R210" i="19"/>
  <c r="Q210" i="19"/>
  <c r="P210" i="19"/>
  <c r="O210" i="19"/>
  <c r="N210" i="19"/>
  <c r="M210" i="19"/>
  <c r="L210" i="19"/>
  <c r="AR209" i="19"/>
  <c r="AQ209" i="19"/>
  <c r="AP209" i="19"/>
  <c r="AO209" i="19"/>
  <c r="AN209" i="19"/>
  <c r="AM209" i="19"/>
  <c r="AL209" i="19"/>
  <c r="AK209" i="19"/>
  <c r="AJ209" i="19"/>
  <c r="AI209" i="19"/>
  <c r="AH209" i="19"/>
  <c r="AG209" i="19"/>
  <c r="AF209" i="19"/>
  <c r="AE209" i="19"/>
  <c r="AD209" i="19"/>
  <c r="AC209" i="19"/>
  <c r="AB209" i="19"/>
  <c r="AA209" i="19"/>
  <c r="Z209" i="19"/>
  <c r="Y209" i="19"/>
  <c r="X209" i="19"/>
  <c r="W209" i="19"/>
  <c r="V209" i="19"/>
  <c r="U209" i="19"/>
  <c r="T209" i="19"/>
  <c r="S209" i="19"/>
  <c r="R209" i="19"/>
  <c r="Q209" i="19"/>
  <c r="P209" i="19"/>
  <c r="O209" i="19"/>
  <c r="N209" i="19"/>
  <c r="M209" i="19"/>
  <c r="L209" i="19"/>
  <c r="AR208" i="19"/>
  <c r="AQ208" i="19"/>
  <c r="AP208" i="19"/>
  <c r="AO208" i="19"/>
  <c r="AN208" i="19"/>
  <c r="AM208" i="19"/>
  <c r="AL208" i="19"/>
  <c r="AK208" i="19"/>
  <c r="AJ208" i="19"/>
  <c r="AI208" i="19"/>
  <c r="AH208" i="19"/>
  <c r="AG208" i="19"/>
  <c r="AF208" i="19"/>
  <c r="AE208" i="19"/>
  <c r="AD208" i="19"/>
  <c r="AC208" i="19"/>
  <c r="AB208" i="19"/>
  <c r="AA208" i="19"/>
  <c r="Z208" i="19"/>
  <c r="Y208" i="19"/>
  <c r="X208" i="19"/>
  <c r="W208" i="19"/>
  <c r="V208" i="19"/>
  <c r="U208" i="19"/>
  <c r="T208" i="19"/>
  <c r="S208" i="19"/>
  <c r="R208" i="19"/>
  <c r="Q208" i="19"/>
  <c r="P208" i="19"/>
  <c r="O208" i="19"/>
  <c r="N208" i="19"/>
  <c r="M208" i="19"/>
  <c r="L208" i="19"/>
  <c r="AR207" i="19"/>
  <c r="AQ207" i="19"/>
  <c r="AP207" i="19"/>
  <c r="AO207" i="19"/>
  <c r="AN207" i="19"/>
  <c r="AM207" i="19"/>
  <c r="AL207" i="19"/>
  <c r="AK207" i="19"/>
  <c r="AJ207" i="19"/>
  <c r="AI207" i="19"/>
  <c r="AH207" i="19"/>
  <c r="AG207" i="19"/>
  <c r="AF207" i="19"/>
  <c r="AE207" i="19"/>
  <c r="AD207" i="19"/>
  <c r="AC207" i="19"/>
  <c r="AB207" i="19"/>
  <c r="AA207" i="19"/>
  <c r="Z207" i="19"/>
  <c r="Y207" i="19"/>
  <c r="X207" i="19"/>
  <c r="W207" i="19"/>
  <c r="V207" i="19"/>
  <c r="U207" i="19"/>
  <c r="T207" i="19"/>
  <c r="S207" i="19"/>
  <c r="R207" i="19"/>
  <c r="Q207" i="19"/>
  <c r="P207" i="19"/>
  <c r="O207" i="19"/>
  <c r="N207" i="19"/>
  <c r="M207" i="19"/>
  <c r="L207" i="19"/>
  <c r="AR206" i="19"/>
  <c r="AQ206" i="19"/>
  <c r="AP206" i="19"/>
  <c r="AO206" i="19"/>
  <c r="AN206" i="19"/>
  <c r="AM206" i="19"/>
  <c r="AL206" i="19"/>
  <c r="AK206" i="19"/>
  <c r="AJ206" i="19"/>
  <c r="AI206" i="19"/>
  <c r="AH206" i="19"/>
  <c r="AG206" i="19"/>
  <c r="AF206" i="19"/>
  <c r="AE206" i="19"/>
  <c r="AD206" i="19"/>
  <c r="AC206" i="19"/>
  <c r="AB206" i="19"/>
  <c r="AA206" i="19"/>
  <c r="Z206" i="19"/>
  <c r="Y206" i="19"/>
  <c r="X206" i="19"/>
  <c r="W206" i="19"/>
  <c r="V206" i="19"/>
  <c r="U206" i="19"/>
  <c r="T206" i="19"/>
  <c r="S206" i="19"/>
  <c r="R206" i="19"/>
  <c r="Q206" i="19"/>
  <c r="P206" i="19"/>
  <c r="O206" i="19"/>
  <c r="N206" i="19"/>
  <c r="M206" i="19"/>
  <c r="L206" i="19"/>
  <c r="AR205" i="19"/>
  <c r="AQ205" i="19"/>
  <c r="AP205" i="19"/>
  <c r="AO205" i="19"/>
  <c r="AN205" i="19"/>
  <c r="AM205" i="19"/>
  <c r="AL205" i="19"/>
  <c r="AK205" i="19"/>
  <c r="AJ205" i="19"/>
  <c r="AI205" i="19"/>
  <c r="AH205" i="19"/>
  <c r="AG205" i="19"/>
  <c r="AF205" i="19"/>
  <c r="AE205" i="19"/>
  <c r="AD205" i="19"/>
  <c r="AC205" i="19"/>
  <c r="AB205" i="19"/>
  <c r="AA205" i="19"/>
  <c r="Z205" i="19"/>
  <c r="Y205" i="19"/>
  <c r="X205" i="19"/>
  <c r="W205" i="19"/>
  <c r="V205" i="19"/>
  <c r="U205" i="19"/>
  <c r="T205" i="19"/>
  <c r="S205" i="19"/>
  <c r="R205" i="19"/>
  <c r="Q205" i="19"/>
  <c r="P205" i="19"/>
  <c r="O205" i="19"/>
  <c r="N205" i="19"/>
  <c r="M205" i="19"/>
  <c r="L205" i="19"/>
  <c r="AR204" i="19"/>
  <c r="AQ204" i="19"/>
  <c r="AP204" i="19"/>
  <c r="AO204" i="19"/>
  <c r="AN204" i="19"/>
  <c r="AM204" i="19"/>
  <c r="AL204" i="19"/>
  <c r="AK204" i="19"/>
  <c r="AJ204" i="19"/>
  <c r="AI204" i="19"/>
  <c r="AH204" i="19"/>
  <c r="AG204" i="19"/>
  <c r="AF204" i="19"/>
  <c r="AE204" i="19"/>
  <c r="AD204" i="19"/>
  <c r="AC204" i="19"/>
  <c r="AB204" i="19"/>
  <c r="AA204" i="19"/>
  <c r="Z204" i="19"/>
  <c r="Y204" i="19"/>
  <c r="X204" i="19"/>
  <c r="W204" i="19"/>
  <c r="V204" i="19"/>
  <c r="U204" i="19"/>
  <c r="T204" i="19"/>
  <c r="S204" i="19"/>
  <c r="R204" i="19"/>
  <c r="Q204" i="19"/>
  <c r="P204" i="19"/>
  <c r="O204" i="19"/>
  <c r="N204" i="19"/>
  <c r="M204" i="19"/>
  <c r="L204" i="19"/>
  <c r="AR203" i="19"/>
  <c r="AQ203" i="19"/>
  <c r="AP203" i="19"/>
  <c r="AO203" i="19"/>
  <c r="AN203" i="19"/>
  <c r="AM203" i="19"/>
  <c r="AL203" i="19"/>
  <c r="AK203" i="19"/>
  <c r="AJ203" i="19"/>
  <c r="AI203" i="19"/>
  <c r="AH203" i="19"/>
  <c r="AG203" i="19"/>
  <c r="AF203" i="19"/>
  <c r="AE203" i="19"/>
  <c r="AD203" i="19"/>
  <c r="AC203" i="19"/>
  <c r="AB203" i="19"/>
  <c r="AA203" i="19"/>
  <c r="Z203" i="19"/>
  <c r="Y203" i="19"/>
  <c r="X203" i="19"/>
  <c r="W203" i="19"/>
  <c r="V203" i="19"/>
  <c r="U203" i="19"/>
  <c r="T203" i="19"/>
  <c r="S203" i="19"/>
  <c r="R203" i="19"/>
  <c r="Q203" i="19"/>
  <c r="P203" i="19"/>
  <c r="O203" i="19"/>
  <c r="N203" i="19"/>
  <c r="M203" i="19"/>
  <c r="L203" i="19"/>
  <c r="AR202" i="19"/>
  <c r="AQ202" i="19"/>
  <c r="AP202" i="19"/>
  <c r="AO202" i="19"/>
  <c r="AN202" i="19"/>
  <c r="AM202" i="19"/>
  <c r="AL202" i="19"/>
  <c r="AK202" i="19"/>
  <c r="AJ202" i="19"/>
  <c r="AI202" i="19"/>
  <c r="AH202" i="19"/>
  <c r="AG202" i="19"/>
  <c r="AF202" i="19"/>
  <c r="AE202" i="19"/>
  <c r="AD202" i="19"/>
  <c r="AC202" i="19"/>
  <c r="AB202" i="19"/>
  <c r="AA202" i="19"/>
  <c r="Z202" i="19"/>
  <c r="Y202" i="19"/>
  <c r="X202" i="19"/>
  <c r="W202" i="19"/>
  <c r="V202" i="19"/>
  <c r="U202" i="19"/>
  <c r="T202" i="19"/>
  <c r="S202" i="19"/>
  <c r="R202" i="19"/>
  <c r="Q202" i="19"/>
  <c r="P202" i="19"/>
  <c r="O202" i="19"/>
  <c r="N202" i="19"/>
  <c r="M202" i="19"/>
  <c r="L202" i="19"/>
  <c r="AR201" i="19"/>
  <c r="AQ201" i="19"/>
  <c r="AP201" i="19"/>
  <c r="AO201" i="19"/>
  <c r="AN201" i="19"/>
  <c r="AM201" i="19"/>
  <c r="AL201" i="19"/>
  <c r="AK201" i="19"/>
  <c r="AJ201" i="19"/>
  <c r="AI201" i="19"/>
  <c r="AH201" i="19"/>
  <c r="AG201" i="19"/>
  <c r="AF201" i="19"/>
  <c r="AE201" i="19"/>
  <c r="AD201" i="19"/>
  <c r="AC201" i="19"/>
  <c r="AB201" i="19"/>
  <c r="AA201" i="19"/>
  <c r="Z201" i="19"/>
  <c r="Y201" i="19"/>
  <c r="X201" i="19"/>
  <c r="W201" i="19"/>
  <c r="V201" i="19"/>
  <c r="U201" i="19"/>
  <c r="T201" i="19"/>
  <c r="S201" i="19"/>
  <c r="R201" i="19"/>
  <c r="Q201" i="19"/>
  <c r="P201" i="19"/>
  <c r="O201" i="19"/>
  <c r="N201" i="19"/>
  <c r="M201" i="19"/>
  <c r="L201" i="19"/>
  <c r="AR200" i="19"/>
  <c r="AQ200" i="19"/>
  <c r="AP200" i="19"/>
  <c r="AO200" i="19"/>
  <c r="AN200" i="19"/>
  <c r="AM200" i="19"/>
  <c r="AL200" i="19"/>
  <c r="AK200" i="19"/>
  <c r="AJ200" i="19"/>
  <c r="AI200" i="19"/>
  <c r="AH200" i="19"/>
  <c r="AG200" i="19"/>
  <c r="AF200" i="19"/>
  <c r="AE200" i="19"/>
  <c r="AD200" i="19"/>
  <c r="AC200" i="19"/>
  <c r="AB200" i="19"/>
  <c r="AA200" i="19"/>
  <c r="Z200" i="19"/>
  <c r="Y200" i="19"/>
  <c r="X200" i="19"/>
  <c r="W200" i="19"/>
  <c r="V200" i="19"/>
  <c r="U200" i="19"/>
  <c r="T200" i="19"/>
  <c r="S200" i="19"/>
  <c r="R200" i="19"/>
  <c r="Q200" i="19"/>
  <c r="P200" i="19"/>
  <c r="O200" i="19"/>
  <c r="N200" i="19"/>
  <c r="M200" i="19"/>
  <c r="L200" i="19"/>
  <c r="AR199" i="19"/>
  <c r="AQ199" i="19"/>
  <c r="AP199" i="19"/>
  <c r="AO199" i="19"/>
  <c r="AN199" i="19"/>
  <c r="AM199" i="19"/>
  <c r="AL199" i="19"/>
  <c r="AK199" i="19"/>
  <c r="AJ199" i="19"/>
  <c r="AI199" i="19"/>
  <c r="AH199" i="19"/>
  <c r="AG199" i="19"/>
  <c r="AF199" i="19"/>
  <c r="AE199" i="19"/>
  <c r="AD199" i="19"/>
  <c r="AC199" i="19"/>
  <c r="AB199" i="19"/>
  <c r="AA199" i="19"/>
  <c r="Z199" i="19"/>
  <c r="Y199" i="19"/>
  <c r="X199" i="19"/>
  <c r="W199" i="19"/>
  <c r="V199" i="19"/>
  <c r="U199" i="19"/>
  <c r="T199" i="19"/>
  <c r="S199" i="19"/>
  <c r="R199" i="19"/>
  <c r="Q199" i="19"/>
  <c r="P199" i="19"/>
  <c r="O199" i="19"/>
  <c r="N199" i="19"/>
  <c r="M199" i="19"/>
  <c r="L199" i="19"/>
  <c r="AR198" i="19"/>
  <c r="AQ198" i="19"/>
  <c r="AP198" i="19"/>
  <c r="AO198" i="19"/>
  <c r="AN198" i="19"/>
  <c r="AM198" i="19"/>
  <c r="AL198" i="19"/>
  <c r="AK198" i="19"/>
  <c r="AJ198" i="19"/>
  <c r="AI198" i="19"/>
  <c r="AH198" i="19"/>
  <c r="AG198" i="19"/>
  <c r="AF198" i="19"/>
  <c r="AE198" i="19"/>
  <c r="AD198" i="19"/>
  <c r="AC198" i="19"/>
  <c r="AB198" i="19"/>
  <c r="AA198" i="19"/>
  <c r="Z198" i="19"/>
  <c r="Y198" i="19"/>
  <c r="X198" i="19"/>
  <c r="W198" i="19"/>
  <c r="V198" i="19"/>
  <c r="U198" i="19"/>
  <c r="T198" i="19"/>
  <c r="S198" i="19"/>
  <c r="R198" i="19"/>
  <c r="Q198" i="19"/>
  <c r="P198" i="19"/>
  <c r="O198" i="19"/>
  <c r="N198" i="19"/>
  <c r="M198" i="19"/>
  <c r="L198" i="19"/>
  <c r="AR197" i="19"/>
  <c r="AQ197" i="19"/>
  <c r="AP197" i="19"/>
  <c r="AO197" i="19"/>
  <c r="AN197" i="19"/>
  <c r="AM197" i="19"/>
  <c r="AL197" i="19"/>
  <c r="AK197" i="19"/>
  <c r="AJ197" i="19"/>
  <c r="AI197" i="19"/>
  <c r="AH197" i="19"/>
  <c r="AG197" i="19"/>
  <c r="AF197" i="19"/>
  <c r="AE197" i="19"/>
  <c r="AD197" i="19"/>
  <c r="AC197" i="19"/>
  <c r="AB197" i="19"/>
  <c r="AA197" i="19"/>
  <c r="Z197" i="19"/>
  <c r="Y197" i="19"/>
  <c r="X197" i="19"/>
  <c r="W197" i="19"/>
  <c r="V197" i="19"/>
  <c r="U197" i="19"/>
  <c r="T197" i="19"/>
  <c r="S197" i="19"/>
  <c r="R197" i="19"/>
  <c r="Q197" i="19"/>
  <c r="P197" i="19"/>
  <c r="O197" i="19"/>
  <c r="N197" i="19"/>
  <c r="M197" i="19"/>
  <c r="L197" i="19"/>
  <c r="L111" i="19"/>
  <c r="L110" i="19"/>
  <c r="L109" i="19"/>
  <c r="L108" i="19"/>
  <c r="L107" i="19"/>
  <c r="L106" i="19"/>
  <c r="L105" i="19"/>
  <c r="L104" i="19"/>
  <c r="L103" i="19"/>
  <c r="L102" i="19"/>
  <c r="L87" i="19"/>
  <c r="L86" i="19"/>
  <c r="L85" i="19"/>
  <c r="L84" i="19"/>
  <c r="L83" i="19"/>
  <c r="L82" i="19"/>
  <c r="L81" i="19"/>
  <c r="L80" i="19"/>
  <c r="L79" i="19"/>
  <c r="L78" i="19"/>
  <c r="L76" i="19"/>
  <c r="L75" i="19"/>
  <c r="L74" i="19"/>
  <c r="L73" i="19"/>
  <c r="L72" i="19"/>
  <c r="L71" i="19"/>
  <c r="L70" i="19"/>
  <c r="L69" i="19"/>
  <c r="L68" i="19"/>
  <c r="L67" i="19"/>
  <c r="L65" i="19"/>
  <c r="L64" i="19"/>
  <c r="L63" i="19"/>
  <c r="L62" i="19"/>
  <c r="L61" i="19"/>
  <c r="L60" i="19"/>
  <c r="L59" i="19"/>
  <c r="L58" i="19"/>
  <c r="L57" i="19"/>
  <c r="L56" i="19"/>
  <c r="S53" i="19"/>
  <c r="S52" i="19"/>
  <c r="S51" i="19"/>
  <c r="S38" i="19"/>
  <c r="S37" i="19"/>
  <c r="S36" i="19"/>
  <c r="S35" i="19"/>
  <c r="S47" i="19" s="1"/>
  <c r="T52" i="19" s="1"/>
  <c r="S33" i="19"/>
  <c r="L31" i="19"/>
  <c r="R27" i="19"/>
  <c r="L21" i="19"/>
  <c r="L32" i="19" s="1"/>
  <c r="L20" i="19"/>
  <c r="L19" i="19"/>
  <c r="L30" i="19" s="1"/>
  <c r="L18" i="19"/>
  <c r="L29" i="19" s="1"/>
  <c r="L17" i="19"/>
  <c r="L28" i="19" s="1"/>
  <c r="L16" i="19"/>
  <c r="L27" i="19" s="1"/>
  <c r="L15" i="19"/>
  <c r="L26" i="19" s="1"/>
  <c r="L14" i="19"/>
  <c r="L25" i="19" s="1"/>
  <c r="L13" i="19"/>
  <c r="L24" i="19" s="1"/>
  <c r="L12" i="19"/>
  <c r="L23" i="19" s="1"/>
  <c r="Q53" i="19" l="1"/>
  <c r="Q52" i="19"/>
  <c r="Q51" i="19"/>
  <c r="N433" i="19"/>
  <c r="Y421" i="19"/>
  <c r="Z423" i="19"/>
  <c r="Y424" i="19"/>
  <c r="AM425" i="19"/>
  <c r="M438" i="19"/>
  <c r="AL446" i="19"/>
  <c r="AB421" i="19"/>
  <c r="AE423" i="19"/>
  <c r="U426" i="19"/>
  <c r="R429" i="19"/>
  <c r="N434" i="19"/>
  <c r="P439" i="19"/>
  <c r="AG421" i="19"/>
  <c r="AG424" i="19"/>
  <c r="AC426" i="19"/>
  <c r="AO430" i="19"/>
  <c r="R58" i="19"/>
  <c r="AO421" i="19"/>
  <c r="AG426" i="19"/>
  <c r="P431" i="19"/>
  <c r="L435" i="19"/>
  <c r="L94" i="19" s="1"/>
  <c r="AA422" i="19"/>
  <c r="AP423" i="19"/>
  <c r="AA427" i="19"/>
  <c r="AE431" i="19"/>
  <c r="T436" i="19"/>
  <c r="O423" i="19"/>
  <c r="AI427" i="19"/>
  <c r="AI436" i="19"/>
  <c r="T53" i="19"/>
  <c r="Q58" i="19"/>
  <c r="T58" i="19"/>
  <c r="T51" i="19"/>
  <c r="O58" i="19"/>
  <c r="P58" i="19"/>
  <c r="S58" i="19"/>
  <c r="O445" i="19"/>
  <c r="O430" i="19"/>
  <c r="O436" i="19"/>
  <c r="O448" i="19"/>
  <c r="O442" i="19"/>
  <c r="O439" i="19"/>
  <c r="O424" i="19"/>
  <c r="O421" i="19"/>
  <c r="O433" i="19"/>
  <c r="O427" i="19"/>
  <c r="W448" i="19"/>
  <c r="W442" i="19"/>
  <c r="W430" i="19"/>
  <c r="W439" i="19"/>
  <c r="W436" i="19"/>
  <c r="W445" i="19"/>
  <c r="W427" i="19"/>
  <c r="W424" i="19"/>
  <c r="W433" i="19"/>
  <c r="W421" i="19"/>
  <c r="AE430" i="19"/>
  <c r="AE445" i="19"/>
  <c r="AE436" i="19"/>
  <c r="AE442" i="19"/>
  <c r="AE448" i="19"/>
  <c r="AE433" i="19"/>
  <c r="AE424" i="19"/>
  <c r="AE427" i="19"/>
  <c r="AE421" i="19"/>
  <c r="AE439" i="19"/>
  <c r="AM445" i="19"/>
  <c r="AM442" i="19"/>
  <c r="AM430" i="19"/>
  <c r="AM439" i="19"/>
  <c r="AM436" i="19"/>
  <c r="AM427" i="19"/>
  <c r="AM424" i="19"/>
  <c r="AM421" i="19"/>
  <c r="AM433" i="19"/>
  <c r="M449" i="19"/>
  <c r="M443" i="19"/>
  <c r="M440" i="19"/>
  <c r="M446" i="19"/>
  <c r="M431" i="19"/>
  <c r="M437" i="19"/>
  <c r="M428" i="19"/>
  <c r="M434" i="19"/>
  <c r="S45" i="19"/>
  <c r="M422" i="19"/>
  <c r="U449" i="19"/>
  <c r="U443" i="19"/>
  <c r="U440" i="19"/>
  <c r="U446" i="19"/>
  <c r="U437" i="19"/>
  <c r="U431" i="19"/>
  <c r="U428" i="19"/>
  <c r="U434" i="19"/>
  <c r="U422" i="19"/>
  <c r="AC449" i="19"/>
  <c r="AC446" i="19"/>
  <c r="AC443" i="19"/>
  <c r="AC440" i="19"/>
  <c r="AC437" i="19"/>
  <c r="AC431" i="19"/>
  <c r="AC428" i="19"/>
  <c r="AC425" i="19"/>
  <c r="AC434" i="19"/>
  <c r="AC422" i="19"/>
  <c r="AK449" i="19"/>
  <c r="AK443" i="19"/>
  <c r="AK446" i="19"/>
  <c r="AK440" i="19"/>
  <c r="AK437" i="19"/>
  <c r="AK431" i="19"/>
  <c r="AK428" i="19"/>
  <c r="AK425" i="19"/>
  <c r="AK422" i="19"/>
  <c r="S450" i="19"/>
  <c r="S441" i="19"/>
  <c r="S426" i="19"/>
  <c r="S444" i="19"/>
  <c r="S432" i="19"/>
  <c r="S447" i="19"/>
  <c r="S438" i="19"/>
  <c r="S435" i="19"/>
  <c r="S429" i="19"/>
  <c r="S423" i="19"/>
  <c r="AA450" i="19"/>
  <c r="AA441" i="19"/>
  <c r="AA438" i="19"/>
  <c r="AA426" i="19"/>
  <c r="AA447" i="19"/>
  <c r="AA432" i="19"/>
  <c r="AA444" i="19"/>
  <c r="AA429" i="19"/>
  <c r="AA423" i="19"/>
  <c r="AI450" i="19"/>
  <c r="AI447" i="19"/>
  <c r="AI441" i="19"/>
  <c r="AI426" i="19"/>
  <c r="AI432" i="19"/>
  <c r="AI444" i="19"/>
  <c r="AI438" i="19"/>
  <c r="AI429" i="19"/>
  <c r="AI423" i="19"/>
  <c r="AQ450" i="19"/>
  <c r="AQ441" i="19"/>
  <c r="AQ438" i="19"/>
  <c r="AQ426" i="19"/>
  <c r="AQ444" i="19"/>
  <c r="AQ432" i="19"/>
  <c r="AQ447" i="19"/>
  <c r="AQ435" i="19"/>
  <c r="AQ429" i="19"/>
  <c r="AQ423" i="19"/>
  <c r="Q539" i="19"/>
  <c r="Q535" i="19"/>
  <c r="Q538" i="19"/>
  <c r="Q537" i="19"/>
  <c r="Q536" i="19"/>
  <c r="Q534" i="19"/>
  <c r="Y539" i="19"/>
  <c r="Y535" i="19"/>
  <c r="Y534" i="19"/>
  <c r="Y538" i="19"/>
  <c r="Y537" i="19"/>
  <c r="Y536" i="19"/>
  <c r="AG539" i="19"/>
  <c r="AG535" i="19"/>
  <c r="AG536" i="19"/>
  <c r="AG534" i="19"/>
  <c r="AG538" i="19"/>
  <c r="AG537" i="19"/>
  <c r="AO539" i="19"/>
  <c r="AO535" i="19"/>
  <c r="AO537" i="19"/>
  <c r="AO536" i="19"/>
  <c r="AO534" i="19"/>
  <c r="AO538" i="19"/>
  <c r="O541" i="19"/>
  <c r="O546" i="19"/>
  <c r="O542" i="19"/>
  <c r="O544" i="19"/>
  <c r="O545" i="19"/>
  <c r="O543" i="19"/>
  <c r="W541" i="19"/>
  <c r="W546" i="19"/>
  <c r="W542" i="19"/>
  <c r="W545" i="19"/>
  <c r="W543" i="19"/>
  <c r="W544" i="19"/>
  <c r="AE541" i="19"/>
  <c r="AE546" i="19"/>
  <c r="AE542" i="19"/>
  <c r="AE544" i="19"/>
  <c r="AE545" i="19"/>
  <c r="AE543" i="19"/>
  <c r="AM541" i="19"/>
  <c r="AM546" i="19"/>
  <c r="AM542" i="19"/>
  <c r="AM543" i="19"/>
  <c r="AM544" i="19"/>
  <c r="AM545" i="19"/>
  <c r="M552" i="19"/>
  <c r="M549" i="19"/>
  <c r="M553" i="19"/>
  <c r="M550" i="19"/>
  <c r="M548" i="19"/>
  <c r="M551" i="19"/>
  <c r="U552" i="19"/>
  <c r="U549" i="19"/>
  <c r="U553" i="19"/>
  <c r="U548" i="19"/>
  <c r="U551" i="19"/>
  <c r="U550" i="19"/>
  <c r="AC552" i="19"/>
  <c r="AC549" i="19"/>
  <c r="AC553" i="19"/>
  <c r="AC550" i="19"/>
  <c r="AC548" i="19"/>
  <c r="AC551" i="19"/>
  <c r="AK552" i="19"/>
  <c r="AK549" i="19"/>
  <c r="AK553" i="19"/>
  <c r="AK551" i="19"/>
  <c r="AK550" i="19"/>
  <c r="AK548" i="19"/>
  <c r="AF422" i="19"/>
  <c r="AO426" i="19"/>
  <c r="AQ428" i="19"/>
  <c r="AJ421" i="19"/>
  <c r="AI422" i="19"/>
  <c r="AM448" i="19"/>
  <c r="AG429" i="19"/>
  <c r="P432" i="19"/>
  <c r="AK434" i="19"/>
  <c r="R442" i="19"/>
  <c r="R427" i="19"/>
  <c r="R448" i="19"/>
  <c r="R433" i="19"/>
  <c r="R439" i="19"/>
  <c r="R436" i="19"/>
  <c r="R421" i="19"/>
  <c r="R445" i="19"/>
  <c r="R424" i="19"/>
  <c r="Z445" i="19"/>
  <c r="Z442" i="19"/>
  <c r="Z448" i="19"/>
  <c r="Z439" i="19"/>
  <c r="Z427" i="19"/>
  <c r="Z433" i="19"/>
  <c r="Z421" i="19"/>
  <c r="Z436" i="19"/>
  <c r="Z424" i="19"/>
  <c r="AH448" i="19"/>
  <c r="AH442" i="19"/>
  <c r="AH427" i="19"/>
  <c r="AH445" i="19"/>
  <c r="AH433" i="19"/>
  <c r="AH439" i="19"/>
  <c r="AH421" i="19"/>
  <c r="AH436" i="19"/>
  <c r="AH430" i="19"/>
  <c r="AH424" i="19"/>
  <c r="AP448" i="19"/>
  <c r="AP442" i="19"/>
  <c r="AP439" i="19"/>
  <c r="AP427" i="19"/>
  <c r="AP433" i="19"/>
  <c r="AP436" i="19"/>
  <c r="AP430" i="19"/>
  <c r="AP421" i="19"/>
  <c r="AP424" i="19"/>
  <c r="P449" i="19"/>
  <c r="P440" i="19"/>
  <c r="P446" i="19"/>
  <c r="P437" i="19"/>
  <c r="P428" i="19"/>
  <c r="P443" i="19"/>
  <c r="P434" i="19"/>
  <c r="X449" i="19"/>
  <c r="X440" i="19"/>
  <c r="X437" i="19"/>
  <c r="X446" i="19"/>
  <c r="X428" i="19"/>
  <c r="X434" i="19"/>
  <c r="X431" i="19"/>
  <c r="X443" i="19"/>
  <c r="AF449" i="19"/>
  <c r="AF440" i="19"/>
  <c r="AF437" i="19"/>
  <c r="AF446" i="19"/>
  <c r="AF428" i="19"/>
  <c r="AF443" i="19"/>
  <c r="AF434" i="19"/>
  <c r="AF425" i="19"/>
  <c r="AF431" i="19"/>
  <c r="AN449" i="19"/>
  <c r="AN446" i="19"/>
  <c r="AN440" i="19"/>
  <c r="AN437" i="19"/>
  <c r="AN428" i="19"/>
  <c r="AN434" i="19"/>
  <c r="AN425" i="19"/>
  <c r="AN443" i="19"/>
  <c r="AN431" i="19"/>
  <c r="N447" i="19"/>
  <c r="N450" i="19"/>
  <c r="N438" i="19"/>
  <c r="N444" i="19"/>
  <c r="N429" i="19"/>
  <c r="N435" i="19"/>
  <c r="N441" i="19"/>
  <c r="N426" i="19"/>
  <c r="N423" i="19"/>
  <c r="N432" i="19"/>
  <c r="V447" i="19"/>
  <c r="V450" i="19"/>
  <c r="V438" i="19"/>
  <c r="V444" i="19"/>
  <c r="V441" i="19"/>
  <c r="V429" i="19"/>
  <c r="V435" i="19"/>
  <c r="V432" i="19"/>
  <c r="V423" i="19"/>
  <c r="V426" i="19"/>
  <c r="AD447" i="19"/>
  <c r="AD450" i="19"/>
  <c r="AD438" i="19"/>
  <c r="AD444" i="19"/>
  <c r="AD429" i="19"/>
  <c r="AD435" i="19"/>
  <c r="AD441" i="19"/>
  <c r="AD426" i="19"/>
  <c r="AD423" i="19"/>
  <c r="AD432" i="19"/>
  <c r="AL447" i="19"/>
  <c r="AL450" i="19"/>
  <c r="AL438" i="19"/>
  <c r="AL444" i="19"/>
  <c r="AL441" i="19"/>
  <c r="AL429" i="19"/>
  <c r="AL435" i="19"/>
  <c r="AL432" i="19"/>
  <c r="AL423" i="19"/>
  <c r="AL426" i="19"/>
  <c r="L537" i="19"/>
  <c r="L535" i="19"/>
  <c r="L539" i="19"/>
  <c r="L534" i="19"/>
  <c r="L538" i="19"/>
  <c r="L536" i="19"/>
  <c r="T537" i="19"/>
  <c r="T536" i="19"/>
  <c r="T535" i="19"/>
  <c r="T539" i="19"/>
  <c r="T534" i="19"/>
  <c r="T538" i="19"/>
  <c r="AB537" i="19"/>
  <c r="AB538" i="19"/>
  <c r="AB536" i="19"/>
  <c r="AB535" i="19"/>
  <c r="AB539" i="19"/>
  <c r="AB534" i="19"/>
  <c r="AJ537" i="19"/>
  <c r="AJ539" i="19"/>
  <c r="AJ534" i="19"/>
  <c r="AJ538" i="19"/>
  <c r="AJ536" i="19"/>
  <c r="AJ535" i="19"/>
  <c r="AR537" i="19"/>
  <c r="AR535" i="19"/>
  <c r="AR539" i="19"/>
  <c r="AR534" i="19"/>
  <c r="AR538" i="19"/>
  <c r="AR536" i="19"/>
  <c r="R546" i="19"/>
  <c r="R543" i="19"/>
  <c r="R544" i="19"/>
  <c r="R545" i="19"/>
  <c r="R542" i="19"/>
  <c r="R541" i="19"/>
  <c r="Z546" i="19"/>
  <c r="Z543" i="19"/>
  <c r="Z541" i="19"/>
  <c r="Z544" i="19"/>
  <c r="Z545" i="19"/>
  <c r="Z542" i="19"/>
  <c r="AH546" i="19"/>
  <c r="AH543" i="19"/>
  <c r="AH545" i="19"/>
  <c r="AH542" i="19"/>
  <c r="AH541" i="19"/>
  <c r="AH544" i="19"/>
  <c r="AP546" i="19"/>
  <c r="AP543" i="19"/>
  <c r="AP544" i="19"/>
  <c r="AP542" i="19"/>
  <c r="AP545" i="19"/>
  <c r="AP541" i="19"/>
  <c r="P549" i="19"/>
  <c r="P550" i="19"/>
  <c r="P552" i="19"/>
  <c r="P548" i="19"/>
  <c r="P553" i="19"/>
  <c r="P551" i="19"/>
  <c r="X549" i="19"/>
  <c r="X550" i="19"/>
  <c r="X551" i="19"/>
  <c r="X552" i="19"/>
  <c r="X548" i="19"/>
  <c r="X553" i="19"/>
  <c r="AF549" i="19"/>
  <c r="AF550" i="19"/>
  <c r="AF548" i="19"/>
  <c r="AF553" i="19"/>
  <c r="AF551" i="19"/>
  <c r="AF552" i="19"/>
  <c r="AN549" i="19"/>
  <c r="AN553" i="19"/>
  <c r="AN550" i="19"/>
  <c r="AN552" i="19"/>
  <c r="AN548" i="19"/>
  <c r="AN551" i="19"/>
  <c r="AQ422" i="19"/>
  <c r="S445" i="19"/>
  <c r="S442" i="19"/>
  <c r="S448" i="19"/>
  <c r="S439" i="19"/>
  <c r="S433" i="19"/>
  <c r="S430" i="19"/>
  <c r="S436" i="19"/>
  <c r="S421" i="19"/>
  <c r="S427" i="19"/>
  <c r="S424" i="19"/>
  <c r="P422" i="19"/>
  <c r="M425" i="19"/>
  <c r="R430" i="19"/>
  <c r="AA435" i="19"/>
  <c r="L448" i="19"/>
  <c r="L445" i="19"/>
  <c r="L433" i="19"/>
  <c r="L430" i="19"/>
  <c r="L427" i="19"/>
  <c r="L439" i="19"/>
  <c r="L424" i="19"/>
  <c r="L442" i="19"/>
  <c r="T445" i="19"/>
  <c r="T433" i="19"/>
  <c r="T448" i="19"/>
  <c r="T442" i="19"/>
  <c r="T439" i="19"/>
  <c r="T430" i="19"/>
  <c r="T427" i="19"/>
  <c r="T424" i="19"/>
  <c r="AB445" i="19"/>
  <c r="AB433" i="19"/>
  <c r="AB430" i="19"/>
  <c r="AB448" i="19"/>
  <c r="AB442" i="19"/>
  <c r="AB436" i="19"/>
  <c r="AB424" i="19"/>
  <c r="AB439" i="19"/>
  <c r="AB427" i="19"/>
  <c r="AJ445" i="19"/>
  <c r="AJ448" i="19"/>
  <c r="AJ433" i="19"/>
  <c r="AJ442" i="19"/>
  <c r="AJ439" i="19"/>
  <c r="AJ430" i="19"/>
  <c r="AJ436" i="19"/>
  <c r="AJ427" i="19"/>
  <c r="AJ424" i="19"/>
  <c r="AR445" i="19"/>
  <c r="AR448" i="19"/>
  <c r="AR433" i="19"/>
  <c r="AR430" i="19"/>
  <c r="AR442" i="19"/>
  <c r="AR439" i="19"/>
  <c r="AR424" i="19"/>
  <c r="AR436" i="19"/>
  <c r="AR427" i="19"/>
  <c r="R446" i="19"/>
  <c r="R449" i="19"/>
  <c r="R443" i="19"/>
  <c r="R440" i="19"/>
  <c r="R434" i="19"/>
  <c r="R431" i="19"/>
  <c r="R422" i="19"/>
  <c r="R428" i="19"/>
  <c r="R437" i="19"/>
  <c r="R425" i="19"/>
  <c r="Z446" i="19"/>
  <c r="Z443" i="19"/>
  <c r="Z440" i="19"/>
  <c r="Z449" i="19"/>
  <c r="Z437" i="19"/>
  <c r="Z434" i="19"/>
  <c r="Z431" i="19"/>
  <c r="Z422" i="19"/>
  <c r="Z428" i="19"/>
  <c r="Z425" i="19"/>
  <c r="AH449" i="19"/>
  <c r="AH443" i="19"/>
  <c r="AH446" i="19"/>
  <c r="AH440" i="19"/>
  <c r="AH434" i="19"/>
  <c r="AH431" i="19"/>
  <c r="AH437" i="19"/>
  <c r="AH422" i="19"/>
  <c r="AH428" i="19"/>
  <c r="AH425" i="19"/>
  <c r="AP443" i="19"/>
  <c r="AP446" i="19"/>
  <c r="AP440" i="19"/>
  <c r="AP437" i="19"/>
  <c r="AP434" i="19"/>
  <c r="AP431" i="19"/>
  <c r="AP422" i="19"/>
  <c r="AP428" i="19"/>
  <c r="AP449" i="19"/>
  <c r="P450" i="19"/>
  <c r="P444" i="19"/>
  <c r="P429" i="19"/>
  <c r="P435" i="19"/>
  <c r="P447" i="19"/>
  <c r="P441" i="19"/>
  <c r="P423" i="19"/>
  <c r="P438" i="19"/>
  <c r="X450" i="19"/>
  <c r="X447" i="19"/>
  <c r="X444" i="19"/>
  <c r="X441" i="19"/>
  <c r="X429" i="19"/>
  <c r="X438" i="19"/>
  <c r="X435" i="19"/>
  <c r="X423" i="19"/>
  <c r="X426" i="19"/>
  <c r="AF450" i="19"/>
  <c r="AF444" i="19"/>
  <c r="AF429" i="19"/>
  <c r="AF435" i="19"/>
  <c r="AF441" i="19"/>
  <c r="AF426" i="19"/>
  <c r="AF423" i="19"/>
  <c r="AF438" i="19"/>
  <c r="AF447" i="19"/>
  <c r="AF432" i="19"/>
  <c r="AN450" i="19"/>
  <c r="AN444" i="19"/>
  <c r="AN441" i="19"/>
  <c r="AN429" i="19"/>
  <c r="AN438" i="19"/>
  <c r="AN435" i="19"/>
  <c r="AN432" i="19"/>
  <c r="AN423" i="19"/>
  <c r="AN426" i="19"/>
  <c r="N536" i="19"/>
  <c r="N539" i="19"/>
  <c r="N534" i="19"/>
  <c r="N538" i="19"/>
  <c r="N537" i="19"/>
  <c r="N535" i="19"/>
  <c r="V536" i="19"/>
  <c r="V535" i="19"/>
  <c r="V539" i="19"/>
  <c r="V534" i="19"/>
  <c r="V538" i="19"/>
  <c r="V537" i="19"/>
  <c r="AD536" i="19"/>
  <c r="AD537" i="19"/>
  <c r="AD535" i="19"/>
  <c r="AD539" i="19"/>
  <c r="AD534" i="19"/>
  <c r="AD538" i="19"/>
  <c r="AL536" i="19"/>
  <c r="AL538" i="19"/>
  <c r="AL537" i="19"/>
  <c r="AL535" i="19"/>
  <c r="AL539" i="19"/>
  <c r="AL534" i="19"/>
  <c r="L544" i="19"/>
  <c r="L545" i="19"/>
  <c r="L543" i="19"/>
  <c r="L542" i="19"/>
  <c r="L541" i="19"/>
  <c r="L546" i="19"/>
  <c r="T544" i="19"/>
  <c r="T545" i="19"/>
  <c r="T543" i="19"/>
  <c r="T542" i="19"/>
  <c r="T541" i="19"/>
  <c r="T546" i="19"/>
  <c r="AB544" i="19"/>
  <c r="AB545" i="19"/>
  <c r="AB546" i="19"/>
  <c r="AB542" i="19"/>
  <c r="AB543" i="19"/>
  <c r="AB541" i="19"/>
  <c r="AJ544" i="19"/>
  <c r="AJ545" i="19"/>
  <c r="AJ541" i="19"/>
  <c r="AJ543" i="19"/>
  <c r="AJ546" i="19"/>
  <c r="AJ542" i="19"/>
  <c r="AR544" i="19"/>
  <c r="AR545" i="19"/>
  <c r="AR542" i="19"/>
  <c r="AR541" i="19"/>
  <c r="AR543" i="19"/>
  <c r="AR546" i="19"/>
  <c r="R552" i="19"/>
  <c r="R548" i="19"/>
  <c r="R550" i="19"/>
  <c r="R553" i="19"/>
  <c r="R551" i="19"/>
  <c r="R549" i="19"/>
  <c r="Z552" i="19"/>
  <c r="Z548" i="19"/>
  <c r="Z549" i="19"/>
  <c r="Z550" i="19"/>
  <c r="Z553" i="19"/>
  <c r="Z551" i="19"/>
  <c r="AH552" i="19"/>
  <c r="AH548" i="19"/>
  <c r="AH553" i="19"/>
  <c r="AH551" i="19"/>
  <c r="AH549" i="19"/>
  <c r="AH550" i="19"/>
  <c r="AP553" i="19"/>
  <c r="AP552" i="19"/>
  <c r="AP548" i="19"/>
  <c r="AP550" i="19"/>
  <c r="AP551" i="19"/>
  <c r="AP549" i="19"/>
  <c r="T421" i="19"/>
  <c r="P425" i="19"/>
  <c r="Z430" i="19"/>
  <c r="AI435" i="19"/>
  <c r="M448" i="19"/>
  <c r="M439" i="19"/>
  <c r="M445" i="19"/>
  <c r="M430" i="19"/>
  <c r="M436" i="19"/>
  <c r="M433" i="19"/>
  <c r="M424" i="19"/>
  <c r="M442" i="19"/>
  <c r="M421" i="19"/>
  <c r="U448" i="19"/>
  <c r="U439" i="19"/>
  <c r="U442" i="19"/>
  <c r="U430" i="19"/>
  <c r="U436" i="19"/>
  <c r="U445" i="19"/>
  <c r="U424" i="19"/>
  <c r="U433" i="19"/>
  <c r="U421" i="19"/>
  <c r="AC448" i="19"/>
  <c r="AC439" i="19"/>
  <c r="AC430" i="19"/>
  <c r="AC445" i="19"/>
  <c r="AC436" i="19"/>
  <c r="AC424" i="19"/>
  <c r="AC427" i="19"/>
  <c r="AC421" i="19"/>
  <c r="AK448" i="19"/>
  <c r="AK445" i="19"/>
  <c r="AK439" i="19"/>
  <c r="AK442" i="19"/>
  <c r="AK430" i="19"/>
  <c r="AK436" i="19"/>
  <c r="AK427" i="19"/>
  <c r="AK424" i="19"/>
  <c r="AK421" i="19"/>
  <c r="S446" i="19"/>
  <c r="S449" i="19"/>
  <c r="S434" i="19"/>
  <c r="S443" i="19"/>
  <c r="S440" i="19"/>
  <c r="S431" i="19"/>
  <c r="S428" i="19"/>
  <c r="S437" i="19"/>
  <c r="S425" i="19"/>
  <c r="AA446" i="19"/>
  <c r="AA437" i="19"/>
  <c r="AA449" i="19"/>
  <c r="AA434" i="19"/>
  <c r="AA431" i="19"/>
  <c r="AA440" i="19"/>
  <c r="AA428" i="19"/>
  <c r="AA425" i="19"/>
  <c r="AA443" i="19"/>
  <c r="AI446" i="19"/>
  <c r="AI437" i="19"/>
  <c r="AI449" i="19"/>
  <c r="AI434" i="19"/>
  <c r="AI443" i="19"/>
  <c r="AI440" i="19"/>
  <c r="AI431" i="19"/>
  <c r="AI428" i="19"/>
  <c r="AI425" i="19"/>
  <c r="AQ446" i="19"/>
  <c r="AQ437" i="19"/>
  <c r="AQ449" i="19"/>
  <c r="AQ434" i="19"/>
  <c r="AQ431" i="19"/>
  <c r="AQ440" i="19"/>
  <c r="AQ425" i="19"/>
  <c r="Q447" i="19"/>
  <c r="Q450" i="19"/>
  <c r="Q444" i="19"/>
  <c r="Q441" i="19"/>
  <c r="Q435" i="19"/>
  <c r="Q432" i="19"/>
  <c r="Q429" i="19"/>
  <c r="Q423" i="19"/>
  <c r="Q426" i="19"/>
  <c r="Q438" i="19"/>
  <c r="Y447" i="19"/>
  <c r="Y444" i="19"/>
  <c r="Y441" i="19"/>
  <c r="Y438" i="19"/>
  <c r="Y435" i="19"/>
  <c r="Y450" i="19"/>
  <c r="Y432" i="19"/>
  <c r="Y423" i="19"/>
  <c r="Y426" i="19"/>
  <c r="Y429" i="19"/>
  <c r="AG450" i="19"/>
  <c r="AG444" i="19"/>
  <c r="AG447" i="19"/>
  <c r="AG441" i="19"/>
  <c r="AG435" i="19"/>
  <c r="AG432" i="19"/>
  <c r="AG423" i="19"/>
  <c r="AO444" i="19"/>
  <c r="AO447" i="19"/>
  <c r="AO441" i="19"/>
  <c r="AO450" i="19"/>
  <c r="AO438" i="19"/>
  <c r="AO435" i="19"/>
  <c r="AO432" i="19"/>
  <c r="AO423" i="19"/>
  <c r="O536" i="19"/>
  <c r="O539" i="19"/>
  <c r="O534" i="19"/>
  <c r="O538" i="19"/>
  <c r="O537" i="19"/>
  <c r="O535" i="19"/>
  <c r="W536" i="19"/>
  <c r="W535" i="19"/>
  <c r="W539" i="19"/>
  <c r="W534" i="19"/>
  <c r="W538" i="19"/>
  <c r="W537" i="19"/>
  <c r="AE536" i="19"/>
  <c r="AE537" i="19"/>
  <c r="AE535" i="19"/>
  <c r="AE539" i="19"/>
  <c r="AE534" i="19"/>
  <c r="AE538" i="19"/>
  <c r="AM536" i="19"/>
  <c r="AM538" i="19"/>
  <c r="AM537" i="19"/>
  <c r="AM535" i="19"/>
  <c r="AM539" i="19"/>
  <c r="AM534" i="19"/>
  <c r="M543" i="19"/>
  <c r="M544" i="19"/>
  <c r="M542" i="19"/>
  <c r="M541" i="19"/>
  <c r="M546" i="19"/>
  <c r="M545" i="19"/>
  <c r="U543" i="19"/>
  <c r="U544" i="19"/>
  <c r="U545" i="19"/>
  <c r="U542" i="19"/>
  <c r="U541" i="19"/>
  <c r="U546" i="19"/>
  <c r="AC543" i="19"/>
  <c r="AC544" i="19"/>
  <c r="AC546" i="19"/>
  <c r="AC542" i="19"/>
  <c r="AC545" i="19"/>
  <c r="AC541" i="19"/>
  <c r="AK543" i="19"/>
  <c r="AK544" i="19"/>
  <c r="AK545" i="19"/>
  <c r="AK546" i="19"/>
  <c r="AK542" i="19"/>
  <c r="AK541" i="19"/>
  <c r="S551" i="19"/>
  <c r="S550" i="19"/>
  <c r="S553" i="19"/>
  <c r="S548" i="19"/>
  <c r="S549" i="19"/>
  <c r="S552" i="19"/>
  <c r="AA551" i="19"/>
  <c r="AA549" i="19"/>
  <c r="AA552" i="19"/>
  <c r="AA550" i="19"/>
  <c r="AA553" i="19"/>
  <c r="AA548" i="19"/>
  <c r="AI551" i="19"/>
  <c r="AI553" i="19"/>
  <c r="AI548" i="19"/>
  <c r="AI549" i="19"/>
  <c r="AI552" i="19"/>
  <c r="AI550" i="19"/>
  <c r="AQ553" i="19"/>
  <c r="AQ551" i="19"/>
  <c r="AQ552" i="19"/>
  <c r="AQ550" i="19"/>
  <c r="AQ548" i="19"/>
  <c r="AQ549" i="19"/>
  <c r="X422" i="19"/>
  <c r="U425" i="19"/>
  <c r="AC433" i="19"/>
  <c r="L436" i="19"/>
  <c r="AP445" i="19"/>
  <c r="N442" i="19"/>
  <c r="N448" i="19"/>
  <c r="N439" i="19"/>
  <c r="N430" i="19"/>
  <c r="N436" i="19"/>
  <c r="N427" i="19"/>
  <c r="V442" i="19"/>
  <c r="V439" i="19"/>
  <c r="V448" i="19"/>
  <c r="V445" i="19"/>
  <c r="V430" i="19"/>
  <c r="V436" i="19"/>
  <c r="V427" i="19"/>
  <c r="AD445" i="19"/>
  <c r="AD442" i="19"/>
  <c r="AD439" i="19"/>
  <c r="AD448" i="19"/>
  <c r="AD430" i="19"/>
  <c r="AD436" i="19"/>
  <c r="AD427" i="19"/>
  <c r="AL448" i="19"/>
  <c r="AL442" i="19"/>
  <c r="AL445" i="19"/>
  <c r="AL439" i="19"/>
  <c r="AL430" i="19"/>
  <c r="AL436" i="19"/>
  <c r="AL427" i="19"/>
  <c r="L449" i="19"/>
  <c r="L440" i="19"/>
  <c r="L431" i="19"/>
  <c r="L437" i="19"/>
  <c r="T449" i="19"/>
  <c r="T440" i="19"/>
  <c r="T443" i="19"/>
  <c r="T431" i="19"/>
  <c r="T446" i="19"/>
  <c r="AB449" i="19"/>
  <c r="AB440" i="19"/>
  <c r="AB437" i="19"/>
  <c r="AB425" i="19"/>
  <c r="AB446" i="19"/>
  <c r="AB431" i="19"/>
  <c r="AJ449" i="19"/>
  <c r="AJ446" i="19"/>
  <c r="AJ440" i="19"/>
  <c r="AJ425" i="19"/>
  <c r="AJ443" i="19"/>
  <c r="AJ431" i="19"/>
  <c r="AJ437" i="19"/>
  <c r="AR449" i="19"/>
  <c r="AR440" i="19"/>
  <c r="AR437" i="19"/>
  <c r="AR425" i="19"/>
  <c r="AR431" i="19"/>
  <c r="R447" i="19"/>
  <c r="R438" i="19"/>
  <c r="R450" i="19"/>
  <c r="R444" i="19"/>
  <c r="R435" i="19"/>
  <c r="R426" i="19"/>
  <c r="R441" i="19"/>
  <c r="R432" i="19"/>
  <c r="Z447" i="19"/>
  <c r="Z438" i="19"/>
  <c r="Z444" i="19"/>
  <c r="Z450" i="19"/>
  <c r="Z435" i="19"/>
  <c r="Z426" i="19"/>
  <c r="Z432" i="19"/>
  <c r="AH447" i="19"/>
  <c r="AH438" i="19"/>
  <c r="AH450" i="19"/>
  <c r="AH444" i="19"/>
  <c r="AH435" i="19"/>
  <c r="AH426" i="19"/>
  <c r="AH441" i="19"/>
  <c r="AH432" i="19"/>
  <c r="AP447" i="19"/>
  <c r="AP438" i="19"/>
  <c r="AP444" i="19"/>
  <c r="AP450" i="19"/>
  <c r="AP435" i="19"/>
  <c r="AP426" i="19"/>
  <c r="AP432" i="19"/>
  <c r="P539" i="19"/>
  <c r="P535" i="19"/>
  <c r="P538" i="19"/>
  <c r="P537" i="19"/>
  <c r="P536" i="19"/>
  <c r="P534" i="19"/>
  <c r="X539" i="19"/>
  <c r="X535" i="19"/>
  <c r="X534" i="19"/>
  <c r="X538" i="19"/>
  <c r="X537" i="19"/>
  <c r="X536" i="19"/>
  <c r="AF539" i="19"/>
  <c r="AF535" i="19"/>
  <c r="AF536" i="19"/>
  <c r="AF534" i="19"/>
  <c r="AF538" i="19"/>
  <c r="AF537" i="19"/>
  <c r="AN539" i="19"/>
  <c r="AN535" i="19"/>
  <c r="AN537" i="19"/>
  <c r="AN536" i="19"/>
  <c r="AN534" i="19"/>
  <c r="AN538" i="19"/>
  <c r="N542" i="19"/>
  <c r="N543" i="19"/>
  <c r="N541" i="19"/>
  <c r="N546" i="19"/>
  <c r="N544" i="19"/>
  <c r="N545" i="19"/>
  <c r="V542" i="19"/>
  <c r="V543" i="19"/>
  <c r="V545" i="19"/>
  <c r="V541" i="19"/>
  <c r="V546" i="19"/>
  <c r="V544" i="19"/>
  <c r="AD542" i="19"/>
  <c r="AD543" i="19"/>
  <c r="AD544" i="19"/>
  <c r="AD545" i="19"/>
  <c r="AD541" i="19"/>
  <c r="AD546" i="19"/>
  <c r="AL542" i="19"/>
  <c r="AL543" i="19"/>
  <c r="AL546" i="19"/>
  <c r="AL544" i="19"/>
  <c r="AL541" i="19"/>
  <c r="AL545" i="19"/>
  <c r="L553" i="19"/>
  <c r="L550" i="19"/>
  <c r="L551" i="19"/>
  <c r="L549" i="19"/>
  <c r="L552" i="19"/>
  <c r="L548" i="19"/>
  <c r="T553" i="19"/>
  <c r="T550" i="19"/>
  <c r="T548" i="19"/>
  <c r="T551" i="19"/>
  <c r="T549" i="19"/>
  <c r="T552" i="19"/>
  <c r="AB553" i="19"/>
  <c r="AB550" i="19"/>
  <c r="AB552" i="19"/>
  <c r="AB548" i="19"/>
  <c r="AB551" i="19"/>
  <c r="AB549" i="19"/>
  <c r="AJ553" i="19"/>
  <c r="AJ550" i="19"/>
  <c r="AJ551" i="19"/>
  <c r="AJ549" i="19"/>
  <c r="AJ552" i="19"/>
  <c r="AJ548" i="19"/>
  <c r="AR553" i="19"/>
  <c r="AR550" i="19"/>
  <c r="AR548" i="19"/>
  <c r="AR551" i="19"/>
  <c r="AR549" i="19"/>
  <c r="AR552" i="19"/>
  <c r="L422" i="19"/>
  <c r="T422" i="19"/>
  <c r="AB422" i="19"/>
  <c r="AJ422" i="19"/>
  <c r="AR422" i="19"/>
  <c r="Q425" i="19"/>
  <c r="Y425" i="19"/>
  <c r="AJ426" i="19"/>
  <c r="AP429" i="19"/>
  <c r="AL433" i="19"/>
  <c r="AB434" i="19"/>
  <c r="M435" i="19"/>
  <c r="AJ435" i="19"/>
  <c r="AE444" i="19"/>
  <c r="AO446" i="19"/>
  <c r="N421" i="19"/>
  <c r="V421" i="19"/>
  <c r="AD421" i="19"/>
  <c r="AL421" i="19"/>
  <c r="L423" i="19"/>
  <c r="L90" i="19" s="1"/>
  <c r="AA424" i="19"/>
  <c r="AK426" i="19"/>
  <c r="L428" i="19"/>
  <c r="AK435" i="19"/>
  <c r="N445" i="19"/>
  <c r="AR446" i="19"/>
  <c r="P448" i="19"/>
  <c r="P445" i="19"/>
  <c r="P442" i="19"/>
  <c r="P436" i="19"/>
  <c r="P433" i="19"/>
  <c r="X445" i="19"/>
  <c r="X448" i="19"/>
  <c r="X442" i="19"/>
  <c r="X439" i="19"/>
  <c r="X436" i="19"/>
  <c r="X433" i="19"/>
  <c r="AF445" i="19"/>
  <c r="AF448" i="19"/>
  <c r="AF442" i="19"/>
  <c r="AF436" i="19"/>
  <c r="AF433" i="19"/>
  <c r="AN445" i="19"/>
  <c r="AN448" i="19"/>
  <c r="AN442" i="19"/>
  <c r="AN439" i="19"/>
  <c r="AN436" i="19"/>
  <c r="AN427" i="19"/>
  <c r="AN433" i="19"/>
  <c r="N446" i="19"/>
  <c r="N431" i="19"/>
  <c r="N437" i="19"/>
  <c r="N449" i="19"/>
  <c r="N428" i="19"/>
  <c r="N443" i="19"/>
  <c r="V443" i="19"/>
  <c r="V431" i="19"/>
  <c r="V449" i="19"/>
  <c r="V440" i="19"/>
  <c r="V446" i="19"/>
  <c r="V428" i="19"/>
  <c r="V437" i="19"/>
  <c r="AD449" i="19"/>
  <c r="AD431" i="19"/>
  <c r="AD446" i="19"/>
  <c r="AD428" i="19"/>
  <c r="AD443" i="19"/>
  <c r="AL443" i="19"/>
  <c r="AL431" i="19"/>
  <c r="AL440" i="19"/>
  <c r="AL437" i="19"/>
  <c r="AL428" i="19"/>
  <c r="L450" i="19"/>
  <c r="L99" i="19" s="1"/>
  <c r="L444" i="19"/>
  <c r="L97" i="19" s="1"/>
  <c r="L441" i="19"/>
  <c r="L96" i="19" s="1"/>
  <c r="L447" i="19"/>
  <c r="L98" i="19" s="1"/>
  <c r="L438" i="19"/>
  <c r="L95" i="19" s="1"/>
  <c r="L432" i="19"/>
  <c r="L93" i="19" s="1"/>
  <c r="L429" i="19"/>
  <c r="L92" i="19" s="1"/>
  <c r="T450" i="19"/>
  <c r="T444" i="19"/>
  <c r="T441" i="19"/>
  <c r="T447" i="19"/>
  <c r="T438" i="19"/>
  <c r="T432" i="19"/>
  <c r="T429" i="19"/>
  <c r="AB450" i="19"/>
  <c r="AB447" i="19"/>
  <c r="AB444" i="19"/>
  <c r="AB441" i="19"/>
  <c r="AB438" i="19"/>
  <c r="AB432" i="19"/>
  <c r="AB429" i="19"/>
  <c r="AJ450" i="19"/>
  <c r="AJ444" i="19"/>
  <c r="AJ447" i="19"/>
  <c r="AJ441" i="19"/>
  <c r="AJ438" i="19"/>
  <c r="AJ432" i="19"/>
  <c r="AJ429" i="19"/>
  <c r="AR450" i="19"/>
  <c r="AR444" i="19"/>
  <c r="AR441" i="19"/>
  <c r="AR447" i="19"/>
  <c r="AR438" i="19"/>
  <c r="AR432" i="19"/>
  <c r="AR429" i="19"/>
  <c r="R538" i="19"/>
  <c r="R534" i="19"/>
  <c r="R537" i="19"/>
  <c r="R536" i="19"/>
  <c r="R535" i="19"/>
  <c r="R539" i="19"/>
  <c r="Z538" i="19"/>
  <c r="Z534" i="19"/>
  <c r="Z539" i="19"/>
  <c r="Z537" i="19"/>
  <c r="Z536" i="19"/>
  <c r="Z535" i="19"/>
  <c r="AH538" i="19"/>
  <c r="AH534" i="19"/>
  <c r="AH535" i="19"/>
  <c r="AH539" i="19"/>
  <c r="AH537" i="19"/>
  <c r="AH536" i="19"/>
  <c r="AP538" i="19"/>
  <c r="AP534" i="19"/>
  <c r="AP536" i="19"/>
  <c r="AP535" i="19"/>
  <c r="AP539" i="19"/>
  <c r="AP537" i="19"/>
  <c r="P545" i="19"/>
  <c r="P541" i="19"/>
  <c r="P546" i="19"/>
  <c r="P544" i="19"/>
  <c r="P543" i="19"/>
  <c r="P542" i="19"/>
  <c r="X545" i="19"/>
  <c r="X541" i="19"/>
  <c r="X543" i="19"/>
  <c r="X542" i="19"/>
  <c r="X546" i="19"/>
  <c r="X544" i="19"/>
  <c r="AF545" i="19"/>
  <c r="AF541" i="19"/>
  <c r="AF542" i="19"/>
  <c r="AF543" i="19"/>
  <c r="AF546" i="19"/>
  <c r="AF544" i="19"/>
  <c r="AN545" i="19"/>
  <c r="AN541" i="19"/>
  <c r="AN546" i="19"/>
  <c r="AN544" i="19"/>
  <c r="AN542" i="19"/>
  <c r="AN543" i="19"/>
  <c r="N551" i="19"/>
  <c r="N548" i="19"/>
  <c r="N552" i="19"/>
  <c r="N549" i="19"/>
  <c r="N550" i="19"/>
  <c r="N553" i="19"/>
  <c r="V551" i="19"/>
  <c r="V548" i="19"/>
  <c r="V552" i="19"/>
  <c r="V553" i="19"/>
  <c r="V549" i="19"/>
  <c r="V550" i="19"/>
  <c r="AD551" i="19"/>
  <c r="AD548" i="19"/>
  <c r="AD552" i="19"/>
  <c r="AD550" i="19"/>
  <c r="AD553" i="19"/>
  <c r="AD549" i="19"/>
  <c r="AL551" i="19"/>
  <c r="AL548" i="19"/>
  <c r="AL553" i="19"/>
  <c r="AL552" i="19"/>
  <c r="AL549" i="19"/>
  <c r="AL550" i="19"/>
  <c r="N422" i="19"/>
  <c r="V422" i="19"/>
  <c r="AD422" i="19"/>
  <c r="AL422" i="19"/>
  <c r="M423" i="19"/>
  <c r="AC423" i="19"/>
  <c r="M426" i="19"/>
  <c r="AJ428" i="19"/>
  <c r="Z429" i="19"/>
  <c r="P430" i="19"/>
  <c r="V433" i="19"/>
  <c r="L434" i="19"/>
  <c r="AD434" i="19"/>
  <c r="T435" i="19"/>
  <c r="AF439" i="19"/>
  <c r="M441" i="19"/>
  <c r="AB443" i="19"/>
  <c r="Q448" i="19"/>
  <c r="Q439" i="19"/>
  <c r="Q445" i="19"/>
  <c r="Q436" i="19"/>
  <c r="Q427" i="19"/>
  <c r="Q442" i="19"/>
  <c r="Q433" i="19"/>
  <c r="Y448" i="19"/>
  <c r="Y439" i="19"/>
  <c r="Y445" i="19"/>
  <c r="Y436" i="19"/>
  <c r="Y427" i="19"/>
  <c r="Y433" i="19"/>
  <c r="AG448" i="19"/>
  <c r="AG439" i="19"/>
  <c r="AG445" i="19"/>
  <c r="AG436" i="19"/>
  <c r="AG427" i="19"/>
  <c r="AG442" i="19"/>
  <c r="AG433" i="19"/>
  <c r="AO448" i="19"/>
  <c r="AO445" i="19"/>
  <c r="AO439" i="19"/>
  <c r="AO436" i="19"/>
  <c r="AO427" i="19"/>
  <c r="AO433" i="19"/>
  <c r="O446" i="19"/>
  <c r="O449" i="19"/>
  <c r="O443" i="19"/>
  <c r="O437" i="19"/>
  <c r="O428" i="19"/>
  <c r="O434" i="19"/>
  <c r="W446" i="19"/>
  <c r="W449" i="19"/>
  <c r="W443" i="19"/>
  <c r="W440" i="19"/>
  <c r="W428" i="19"/>
  <c r="W437" i="19"/>
  <c r="W434" i="19"/>
  <c r="AE446" i="19"/>
  <c r="AE449" i="19"/>
  <c r="AE437" i="19"/>
  <c r="AE443" i="19"/>
  <c r="AE428" i="19"/>
  <c r="AE434" i="19"/>
  <c r="AM446" i="19"/>
  <c r="AM449" i="19"/>
  <c r="AM437" i="19"/>
  <c r="AM443" i="19"/>
  <c r="AM440" i="19"/>
  <c r="AM428" i="19"/>
  <c r="AM434" i="19"/>
  <c r="M447" i="19"/>
  <c r="M432" i="19"/>
  <c r="M429" i="19"/>
  <c r="M444" i="19"/>
  <c r="U432" i="19"/>
  <c r="U444" i="19"/>
  <c r="U447" i="19"/>
  <c r="U441" i="19"/>
  <c r="U438" i="19"/>
  <c r="U429" i="19"/>
  <c r="U450" i="19"/>
  <c r="AC447" i="19"/>
  <c r="AC432" i="19"/>
  <c r="AC450" i="19"/>
  <c r="AC429" i="19"/>
  <c r="AK432" i="19"/>
  <c r="AK450" i="19"/>
  <c r="AK441" i="19"/>
  <c r="AK444" i="19"/>
  <c r="AK438" i="19"/>
  <c r="AK429" i="19"/>
  <c r="S538" i="19"/>
  <c r="S534" i="19"/>
  <c r="S537" i="19"/>
  <c r="S536" i="19"/>
  <c r="S535" i="19"/>
  <c r="S539" i="19"/>
  <c r="AA538" i="19"/>
  <c r="AA534" i="19"/>
  <c r="AA539" i="19"/>
  <c r="AA537" i="19"/>
  <c r="AA536" i="19"/>
  <c r="AA535" i="19"/>
  <c r="AI538" i="19"/>
  <c r="AI534" i="19"/>
  <c r="AI535" i="19"/>
  <c r="AI539" i="19"/>
  <c r="AI537" i="19"/>
  <c r="AI536" i="19"/>
  <c r="AQ538" i="19"/>
  <c r="AQ534" i="19"/>
  <c r="AQ536" i="19"/>
  <c r="AQ535" i="19"/>
  <c r="AQ539" i="19"/>
  <c r="AQ537" i="19"/>
  <c r="Q544" i="19"/>
  <c r="Q545" i="19"/>
  <c r="Q543" i="19"/>
  <c r="Q542" i="19"/>
  <c r="Q546" i="19"/>
  <c r="Q541" i="19"/>
  <c r="Y544" i="19"/>
  <c r="Y543" i="19"/>
  <c r="Y542" i="19"/>
  <c r="Y541" i="19"/>
  <c r="Y546" i="19"/>
  <c r="Y545" i="19"/>
  <c r="AG544" i="19"/>
  <c r="AG545" i="19"/>
  <c r="AG542" i="19"/>
  <c r="AG543" i="19"/>
  <c r="AG541" i="19"/>
  <c r="AG546" i="19"/>
  <c r="AO544" i="19"/>
  <c r="AO546" i="19"/>
  <c r="AO542" i="19"/>
  <c r="AO545" i="19"/>
  <c r="AO541" i="19"/>
  <c r="AO543" i="19"/>
  <c r="O550" i="19"/>
  <c r="O551" i="19"/>
  <c r="O552" i="19"/>
  <c r="O548" i="19"/>
  <c r="O553" i="19"/>
  <c r="O549" i="19"/>
  <c r="W550" i="19"/>
  <c r="W551" i="19"/>
  <c r="W553" i="19"/>
  <c r="W549" i="19"/>
  <c r="W552" i="19"/>
  <c r="W548" i="19"/>
  <c r="AE550" i="19"/>
  <c r="AE551" i="19"/>
  <c r="AE552" i="19"/>
  <c r="AE548" i="19"/>
  <c r="AE553" i="19"/>
  <c r="AE549" i="19"/>
  <c r="AM550" i="19"/>
  <c r="AM553" i="19"/>
  <c r="AM551" i="19"/>
  <c r="AM549" i="19"/>
  <c r="AM552" i="19"/>
  <c r="AM548" i="19"/>
  <c r="P421" i="19"/>
  <c r="X421" i="19"/>
  <c r="AF421" i="19"/>
  <c r="AN421" i="19"/>
  <c r="O422" i="19"/>
  <c r="W422" i="19"/>
  <c r="AE422" i="19"/>
  <c r="AM422" i="19"/>
  <c r="L425" i="19"/>
  <c r="T425" i="19"/>
  <c r="AL425" i="19"/>
  <c r="AB426" i="19"/>
  <c r="AF427" i="19"/>
  <c r="Q430" i="19"/>
  <c r="AN430" i="19"/>
  <c r="AJ434" i="19"/>
  <c r="U435" i="19"/>
  <c r="AR435" i="19"/>
  <c r="T437" i="19"/>
  <c r="AK447" i="19"/>
  <c r="AA448" i="19"/>
  <c r="AA445" i="19"/>
  <c r="AA442" i="19"/>
  <c r="AA439" i="19"/>
  <c r="AA433" i="19"/>
  <c r="AA430" i="19"/>
  <c r="AI448" i="19"/>
  <c r="AI442" i="19"/>
  <c r="AI445" i="19"/>
  <c r="AI439" i="19"/>
  <c r="AI433" i="19"/>
  <c r="AI430" i="19"/>
  <c r="AQ442" i="19"/>
  <c r="AQ445" i="19"/>
  <c r="AQ439" i="19"/>
  <c r="AQ433" i="19"/>
  <c r="AQ448" i="19"/>
  <c r="AQ430" i="19"/>
  <c r="Q449" i="19"/>
  <c r="Q443" i="19"/>
  <c r="Q437" i="19"/>
  <c r="Q428" i="19"/>
  <c r="Q434" i="19"/>
  <c r="Q440" i="19"/>
  <c r="Y449" i="19"/>
  <c r="Y446" i="19"/>
  <c r="Y443" i="19"/>
  <c r="Y440" i="19"/>
  <c r="Y428" i="19"/>
  <c r="Y437" i="19"/>
  <c r="Y434" i="19"/>
  <c r="AG449" i="19"/>
  <c r="AG443" i="19"/>
  <c r="AG446" i="19"/>
  <c r="AG428" i="19"/>
  <c r="AG434" i="19"/>
  <c r="AG440" i="19"/>
  <c r="AO449" i="19"/>
  <c r="AO443" i="19"/>
  <c r="AO440" i="19"/>
  <c r="AO428" i="19"/>
  <c r="AO437" i="19"/>
  <c r="AO434" i="19"/>
  <c r="O450" i="19"/>
  <c r="O441" i="19"/>
  <c r="O447" i="19"/>
  <c r="O438" i="19"/>
  <c r="O429" i="19"/>
  <c r="O444" i="19"/>
  <c r="O435" i="19"/>
  <c r="O426" i="19"/>
  <c r="W450" i="19"/>
  <c r="W441" i="19"/>
  <c r="W438" i="19"/>
  <c r="W447" i="19"/>
  <c r="W444" i="19"/>
  <c r="W429" i="19"/>
  <c r="W435" i="19"/>
  <c r="W426" i="19"/>
  <c r="AE450" i="19"/>
  <c r="AE441" i="19"/>
  <c r="AE438" i="19"/>
  <c r="AE447" i="19"/>
  <c r="AE429" i="19"/>
  <c r="AE435" i="19"/>
  <c r="AE426" i="19"/>
  <c r="AM450" i="19"/>
  <c r="AM447" i="19"/>
  <c r="AM441" i="19"/>
  <c r="AM438" i="19"/>
  <c r="AM429" i="19"/>
  <c r="AM444" i="19"/>
  <c r="AM435" i="19"/>
  <c r="AM426" i="19"/>
  <c r="M537" i="19"/>
  <c r="M535" i="19"/>
  <c r="M539" i="19"/>
  <c r="M534" i="19"/>
  <c r="M538" i="19"/>
  <c r="M536" i="19"/>
  <c r="U537" i="19"/>
  <c r="U536" i="19"/>
  <c r="U535" i="19"/>
  <c r="U539" i="19"/>
  <c r="U534" i="19"/>
  <c r="U538" i="19"/>
  <c r="AC537" i="19"/>
  <c r="AC538" i="19"/>
  <c r="AC536" i="19"/>
  <c r="AC535" i="19"/>
  <c r="AC539" i="19"/>
  <c r="AC534" i="19"/>
  <c r="AK537" i="19"/>
  <c r="AK539" i="19"/>
  <c r="AK534" i="19"/>
  <c r="AK538" i="19"/>
  <c r="AK536" i="19"/>
  <c r="AK535" i="19"/>
  <c r="S545" i="19"/>
  <c r="S546" i="19"/>
  <c r="S543" i="19"/>
  <c r="S542" i="19"/>
  <c r="S541" i="19"/>
  <c r="S544" i="19"/>
  <c r="AA545" i="19"/>
  <c r="AA546" i="19"/>
  <c r="AA544" i="19"/>
  <c r="AA542" i="19"/>
  <c r="AA543" i="19"/>
  <c r="AA541" i="19"/>
  <c r="AI545" i="19"/>
  <c r="AI546" i="19"/>
  <c r="AI542" i="19"/>
  <c r="AI541" i="19"/>
  <c r="AI543" i="19"/>
  <c r="AI544" i="19"/>
  <c r="AQ545" i="19"/>
  <c r="AQ546" i="19"/>
  <c r="AQ544" i="19"/>
  <c r="AQ542" i="19"/>
  <c r="AQ541" i="19"/>
  <c r="AQ543" i="19"/>
  <c r="Q548" i="19"/>
  <c r="Q553" i="19"/>
  <c r="Q549" i="19"/>
  <c r="Q552" i="19"/>
  <c r="Q550" i="19"/>
  <c r="Q551" i="19"/>
  <c r="Y548" i="19"/>
  <c r="Y553" i="19"/>
  <c r="Y549" i="19"/>
  <c r="Y551" i="19"/>
  <c r="Y552" i="19"/>
  <c r="Y550" i="19"/>
  <c r="AG548" i="19"/>
  <c r="AG553" i="19"/>
  <c r="AG549" i="19"/>
  <c r="AG550" i="19"/>
  <c r="AG551" i="19"/>
  <c r="AG552" i="19"/>
  <c r="AO548" i="19"/>
  <c r="AO553" i="19"/>
  <c r="AO549" i="19"/>
  <c r="AO552" i="19"/>
  <c r="AO550" i="19"/>
  <c r="AO551" i="19"/>
  <c r="Q422" i="19"/>
  <c r="Y422" i="19"/>
  <c r="AG422" i="19"/>
  <c r="AO422" i="19"/>
  <c r="N425" i="19"/>
  <c r="V425" i="19"/>
  <c r="AE425" i="19"/>
  <c r="AR426" i="19"/>
  <c r="AR428" i="19"/>
  <c r="AH429" i="19"/>
  <c r="X430" i="19"/>
  <c r="AD433" i="19"/>
  <c r="T434" i="19"/>
  <c r="AL434" i="19"/>
  <c r="AB435" i="19"/>
  <c r="AG437" i="19"/>
  <c r="O440" i="19"/>
  <c r="AC441" i="19"/>
  <c r="AO442" i="19"/>
  <c r="AR443" i="19"/>
  <c r="L446" i="19"/>
  <c r="AA421" i="19"/>
  <c r="AI421" i="19"/>
  <c r="AQ421" i="19"/>
  <c r="P424" i="19"/>
  <c r="X424" i="19"/>
  <c r="AF424" i="19"/>
  <c r="AN424" i="19"/>
  <c r="O425" i="19"/>
  <c r="W425" i="19"/>
  <c r="AO425" i="19"/>
  <c r="T426" i="19"/>
  <c r="X427" i="19"/>
  <c r="Y430" i="19"/>
  <c r="O431" i="19"/>
  <c r="AG431" i="19"/>
  <c r="W432" i="19"/>
  <c r="AR434" i="19"/>
  <c r="AC435" i="19"/>
  <c r="Q446" i="19"/>
  <c r="M529" i="19" l="1"/>
  <c r="M532" i="19" s="1"/>
  <c r="AE527" i="19"/>
  <c r="AE530" i="19" s="1"/>
  <c r="AH529" i="19"/>
  <c r="AH532" i="19" s="1"/>
  <c r="AK529" i="19"/>
  <c r="AK532" i="19" s="1"/>
  <c r="AA529" i="19"/>
  <c r="AA532" i="19" s="1"/>
  <c r="O528" i="19"/>
  <c r="O531" i="19" s="1"/>
  <c r="Y527" i="19"/>
  <c r="Y530" i="19" s="1"/>
  <c r="W529" i="19"/>
  <c r="W532" i="19" s="1"/>
  <c r="O529" i="19"/>
  <c r="O532" i="19" s="1"/>
  <c r="AQ527" i="19"/>
  <c r="AQ530" i="19" s="1"/>
  <c r="AI528" i="19"/>
  <c r="AI531" i="19" s="1"/>
  <c r="AO527" i="19"/>
  <c r="AO530" i="19" s="1"/>
  <c r="V528" i="19"/>
  <c r="V531" i="19" s="1"/>
  <c r="AQ529" i="19"/>
  <c r="AQ532" i="19" s="1"/>
  <c r="AF529" i="19"/>
  <c r="AF532" i="19" s="1"/>
  <c r="T527" i="19"/>
  <c r="T530" i="19" s="1"/>
  <c r="S527" i="19"/>
  <c r="S530" i="19" s="1"/>
  <c r="AR529" i="19"/>
  <c r="AR532" i="19" s="1"/>
  <c r="N528" i="19"/>
  <c r="N531" i="19" s="1"/>
  <c r="S46" i="19"/>
  <c r="AL527" i="19"/>
  <c r="AL530" i="19" s="1"/>
  <c r="AD527" i="19"/>
  <c r="AD530" i="19" s="1"/>
  <c r="V527" i="19"/>
  <c r="V530" i="19" s="1"/>
  <c r="N527" i="19"/>
  <c r="N530" i="19" s="1"/>
  <c r="AP528" i="19"/>
  <c r="AP531" i="19" s="1"/>
  <c r="AH528" i="19"/>
  <c r="AH531" i="19" s="1"/>
  <c r="S528" i="19"/>
  <c r="S531" i="19" s="1"/>
  <c r="R527" i="19"/>
  <c r="R530" i="19" s="1"/>
  <c r="Z528" i="19"/>
  <c r="Z531" i="19" s="1"/>
  <c r="AG528" i="19"/>
  <c r="AG531" i="19" s="1"/>
  <c r="P528" i="19"/>
  <c r="P531" i="19" s="1"/>
  <c r="AA528" i="19"/>
  <c r="AA531" i="19" s="1"/>
  <c r="M527" i="19"/>
  <c r="M530" i="19" s="1"/>
  <c r="AM529" i="19"/>
  <c r="AM532" i="19" s="1"/>
  <c r="AE529" i="19"/>
  <c r="AE532" i="19" s="1"/>
  <c r="AA527" i="19"/>
  <c r="AA530" i="19" s="1"/>
  <c r="T529" i="19"/>
  <c r="T532" i="19" s="1"/>
  <c r="AD528" i="19"/>
  <c r="AD531" i="19" s="1"/>
  <c r="X527" i="19"/>
  <c r="X530" i="19" s="1"/>
  <c r="AI529" i="19"/>
  <c r="AI532" i="19" s="1"/>
  <c r="R529" i="19"/>
  <c r="R532" i="19" s="1"/>
  <c r="L528" i="19"/>
  <c r="L531" i="19" s="1"/>
  <c r="W528" i="19"/>
  <c r="W531" i="19" s="1"/>
  <c r="AG527" i="19"/>
  <c r="AG530" i="19" s="1"/>
  <c r="AG529" i="19"/>
  <c r="AG532" i="19" s="1"/>
  <c r="AO529" i="19"/>
  <c r="AO532" i="19" s="1"/>
  <c r="V529" i="19"/>
  <c r="V532" i="19" s="1"/>
  <c r="X528" i="19"/>
  <c r="X531" i="19" s="1"/>
  <c r="Z527" i="19"/>
  <c r="Z530" i="19" s="1"/>
  <c r="AJ529" i="19"/>
  <c r="AJ532" i="19" s="1"/>
  <c r="AB529" i="19"/>
  <c r="AB532" i="19" s="1"/>
  <c r="AF527" i="19"/>
  <c r="AF530" i="19" s="1"/>
  <c r="AC528" i="19"/>
  <c r="AC531" i="19" s="1"/>
  <c r="U528" i="19"/>
  <c r="U531" i="19" s="1"/>
  <c r="M528" i="19"/>
  <c r="M531" i="19" s="1"/>
  <c r="AB528" i="19"/>
  <c r="AB531" i="19" s="1"/>
  <c r="T528" i="19"/>
  <c r="T531" i="19" s="1"/>
  <c r="X529" i="19"/>
  <c r="X532" i="19" s="1"/>
  <c r="P529" i="19"/>
  <c r="P532" i="19" s="1"/>
  <c r="AE528" i="19"/>
  <c r="AE531" i="19" s="1"/>
  <c r="S43" i="19"/>
  <c r="S44" i="19" s="1"/>
  <c r="AK527" i="19"/>
  <c r="AK530" i="19" s="1"/>
  <c r="N529" i="19"/>
  <c r="N532" i="19" s="1"/>
  <c r="U527" i="19"/>
  <c r="U530" i="19" s="1"/>
  <c r="AC527" i="19"/>
  <c r="AC530" i="19" s="1"/>
  <c r="Q528" i="19"/>
  <c r="Q531" i="19" s="1"/>
  <c r="AI527" i="19"/>
  <c r="AI530" i="19" s="1"/>
  <c r="AL528" i="19"/>
  <c r="AL531" i="19" s="1"/>
  <c r="AN527" i="19"/>
  <c r="AN530" i="19" s="1"/>
  <c r="AK528" i="19"/>
  <c r="AK531" i="19" s="1"/>
  <c r="O527" i="19"/>
  <c r="O530" i="19" s="1"/>
  <c r="Z529" i="19"/>
  <c r="Z532" i="19" s="1"/>
  <c r="AJ527" i="19"/>
  <c r="AJ530" i="19" s="1"/>
  <c r="U529" i="19"/>
  <c r="U532" i="19" s="1"/>
  <c r="AM528" i="19"/>
  <c r="AM531" i="19" s="1"/>
  <c r="Q527" i="19"/>
  <c r="Q530" i="19" s="1"/>
  <c r="Y528" i="19"/>
  <c r="Y531" i="19" s="1"/>
  <c r="AO528" i="19"/>
  <c r="AO531" i="19" s="1"/>
  <c r="Q529" i="19"/>
  <c r="Q532" i="19" s="1"/>
  <c r="AD529" i="19"/>
  <c r="AD532" i="19" s="1"/>
  <c r="AF528" i="19"/>
  <c r="AF531" i="19" s="1"/>
  <c r="AH527" i="19"/>
  <c r="AH530" i="19" s="1"/>
  <c r="L529" i="19"/>
  <c r="L532" i="19" s="1"/>
  <c r="P527" i="19"/>
  <c r="P530" i="19" s="1"/>
  <c r="W527" i="19"/>
  <c r="W530" i="19" s="1"/>
  <c r="AN529" i="19"/>
  <c r="AN532" i="19" s="1"/>
  <c r="R528" i="19"/>
  <c r="R531" i="19" s="1"/>
  <c r="AR527" i="19"/>
  <c r="AR530" i="19" s="1"/>
  <c r="L527" i="19"/>
  <c r="L530" i="19" s="1"/>
  <c r="AC529" i="19"/>
  <c r="AC532" i="19" s="1"/>
  <c r="Y529" i="19"/>
  <c r="Y532" i="19" s="1"/>
  <c r="AQ528" i="19"/>
  <c r="AQ531" i="19" s="1"/>
  <c r="AL529" i="19"/>
  <c r="AL532" i="19" s="1"/>
  <c r="AN528" i="19"/>
  <c r="AN531" i="19" s="1"/>
  <c r="AP527" i="19"/>
  <c r="AP530" i="19" s="1"/>
  <c r="S529" i="19"/>
  <c r="S532" i="19" s="1"/>
  <c r="AM527" i="19"/>
  <c r="AM530" i="19" s="1"/>
  <c r="AP529" i="19"/>
  <c r="AP532" i="19" s="1"/>
  <c r="AR528" i="19"/>
  <c r="AR531" i="19" s="1"/>
  <c r="AJ528" i="19"/>
  <c r="AJ531" i="19" s="1"/>
  <c r="AB527" i="19"/>
  <c r="AB530" i="19" s="1"/>
  <c r="S42" i="19"/>
  <c r="L506" i="19" l="1"/>
  <c r="N508" i="19"/>
  <c r="N487" i="19"/>
  <c r="L505" i="19"/>
  <c r="AR503" i="19"/>
  <c r="U514" i="19"/>
  <c r="T506" i="19"/>
  <c r="J13" i="13" s="1"/>
  <c r="AC498" i="19"/>
  <c r="AH496" i="19"/>
  <c r="AB503" i="19"/>
  <c r="AK512" i="19"/>
  <c r="AK502" i="19"/>
  <c r="M494" i="19"/>
  <c r="R513" i="19"/>
  <c r="AR490" i="19"/>
  <c r="U491" i="19"/>
  <c r="AI495" i="19"/>
  <c r="AP491" i="19"/>
  <c r="S502" i="19"/>
  <c r="AP493" i="19"/>
  <c r="R500" i="19"/>
  <c r="AC494" i="19"/>
  <c r="X508" i="19"/>
  <c r="AN510" i="19"/>
  <c r="AI499" i="19"/>
  <c r="AG493" i="19"/>
  <c r="P501" i="19"/>
  <c r="S516" i="19"/>
  <c r="AJ494" i="19"/>
  <c r="P499" i="19"/>
  <c r="AC508" i="19"/>
  <c r="X513" i="19"/>
  <c r="Z497" i="19"/>
  <c r="AL511" i="19"/>
  <c r="AQ290" i="19"/>
  <c r="AI290" i="19"/>
  <c r="AA290" i="19"/>
  <c r="S290" i="19"/>
  <c r="AR289" i="19"/>
  <c r="AJ289" i="19"/>
  <c r="AB289" i="19"/>
  <c r="T289" i="19"/>
  <c r="L289" i="19"/>
  <c r="AK288" i="19"/>
  <c r="AC288" i="19"/>
  <c r="U288" i="19"/>
  <c r="M288" i="19"/>
  <c r="AL287" i="19"/>
  <c r="AD287" i="19"/>
  <c r="V287" i="19"/>
  <c r="N287" i="19"/>
  <c r="AM286" i="19"/>
  <c r="AE286" i="19"/>
  <c r="W286" i="19"/>
  <c r="O286" i="19"/>
  <c r="AN285" i="19"/>
  <c r="AF285" i="19"/>
  <c r="X285" i="19"/>
  <c r="P285" i="19"/>
  <c r="AO284" i="19"/>
  <c r="AG284" i="19"/>
  <c r="Y284" i="19"/>
  <c r="Q284" i="19"/>
  <c r="AP283" i="19"/>
  <c r="AH283" i="19"/>
  <c r="Z283" i="19"/>
  <c r="R283" i="19"/>
  <c r="AQ282" i="19"/>
  <c r="AI282" i="19"/>
  <c r="AA282" i="19"/>
  <c r="S282" i="19"/>
  <c r="AR281" i="19"/>
  <c r="AJ281" i="19"/>
  <c r="AB281" i="19"/>
  <c r="T281" i="19"/>
  <c r="L281" i="19"/>
  <c r="AK280" i="19"/>
  <c r="AC280" i="19"/>
  <c r="U280" i="19"/>
  <c r="M280" i="19"/>
  <c r="AL279" i="19"/>
  <c r="AD279" i="19"/>
  <c r="V279" i="19"/>
  <c r="N279" i="19"/>
  <c r="AM278" i="19"/>
  <c r="AE278" i="19"/>
  <c r="W278" i="19"/>
  <c r="O278" i="19"/>
  <c r="AN277" i="19"/>
  <c r="AF277" i="19"/>
  <c r="X277" i="19"/>
  <c r="P277" i="19"/>
  <c r="AO276" i="19"/>
  <c r="AG276" i="19"/>
  <c r="Y276" i="19"/>
  <c r="Q276" i="19"/>
  <c r="AP275" i="19"/>
  <c r="AH275" i="19"/>
  <c r="Z275" i="19"/>
  <c r="R275" i="19"/>
  <c r="AQ274" i="19"/>
  <c r="AI274" i="19"/>
  <c r="AA274" i="19"/>
  <c r="S274" i="19"/>
  <c r="AR273" i="19"/>
  <c r="AJ273" i="19"/>
  <c r="AB273" i="19"/>
  <c r="AP290" i="19"/>
  <c r="AH290" i="19"/>
  <c r="Z290" i="19"/>
  <c r="R290" i="19"/>
  <c r="AQ289" i="19"/>
  <c r="AI289" i="19"/>
  <c r="AA289" i="19"/>
  <c r="S289" i="19"/>
  <c r="AR288" i="19"/>
  <c r="AJ288" i="19"/>
  <c r="AB288" i="19"/>
  <c r="T288" i="19"/>
  <c r="L288" i="19"/>
  <c r="AK287" i="19"/>
  <c r="AC287" i="19"/>
  <c r="U287" i="19"/>
  <c r="M287" i="19"/>
  <c r="AL286" i="19"/>
  <c r="AD286" i="19"/>
  <c r="V286" i="19"/>
  <c r="N286" i="19"/>
  <c r="AM285" i="19"/>
  <c r="AE285" i="19"/>
  <c r="W285" i="19"/>
  <c r="O285" i="19"/>
  <c r="AN284" i="19"/>
  <c r="AF284" i="19"/>
  <c r="X284" i="19"/>
  <c r="P284" i="19"/>
  <c r="AO283" i="19"/>
  <c r="AG283" i="19"/>
  <c r="Y283" i="19"/>
  <c r="Q283" i="19"/>
  <c r="AP282" i="19"/>
  <c r="AH282" i="19"/>
  <c r="Z282" i="19"/>
  <c r="R282" i="19"/>
  <c r="AQ281" i="19"/>
  <c r="AI281" i="19"/>
  <c r="AA281" i="19"/>
  <c r="S281" i="19"/>
  <c r="AR280" i="19"/>
  <c r="AJ280" i="19"/>
  <c r="AB280" i="19"/>
  <c r="T280" i="19"/>
  <c r="L280" i="19"/>
  <c r="AK279" i="19"/>
  <c r="AC279" i="19"/>
  <c r="U279" i="19"/>
  <c r="M279" i="19"/>
  <c r="AL278" i="19"/>
  <c r="AD278" i="19"/>
  <c r="V278" i="19"/>
  <c r="N278" i="19"/>
  <c r="AM277" i="19"/>
  <c r="AE277" i="19"/>
  <c r="W277" i="19"/>
  <c r="O277" i="19"/>
  <c r="AN276" i="19"/>
  <c r="AF276" i="19"/>
  <c r="X276" i="19"/>
  <c r="P276" i="19"/>
  <c r="AO275" i="19"/>
  <c r="AG275" i="19"/>
  <c r="Y275" i="19"/>
  <c r="Q275" i="19"/>
  <c r="AP274" i="19"/>
  <c r="AH274" i="19"/>
  <c r="Z274" i="19"/>
  <c r="R274" i="19"/>
  <c r="AQ273" i="19"/>
  <c r="AI273" i="19"/>
  <c r="AA273" i="19"/>
  <c r="S273" i="19"/>
  <c r="AR272" i="19"/>
  <c r="AJ272" i="19"/>
  <c r="AB272" i="19"/>
  <c r="T272" i="19"/>
  <c r="L272" i="19"/>
  <c r="AK271" i="19"/>
  <c r="AC271" i="19"/>
  <c r="U271" i="19"/>
  <c r="M271" i="19"/>
  <c r="AL270" i="19"/>
  <c r="AD270" i="19"/>
  <c r="V270" i="19"/>
  <c r="AO290" i="19"/>
  <c r="AG290" i="19"/>
  <c r="Y290" i="19"/>
  <c r="Q290" i="19"/>
  <c r="AP289" i="19"/>
  <c r="AH289" i="19"/>
  <c r="Z289" i="19"/>
  <c r="R289" i="19"/>
  <c r="AQ288" i="19"/>
  <c r="AI288" i="19"/>
  <c r="AA288" i="19"/>
  <c r="S288" i="19"/>
  <c r="AR287" i="19"/>
  <c r="AJ287" i="19"/>
  <c r="AB287" i="19"/>
  <c r="T287" i="19"/>
  <c r="L287" i="19"/>
  <c r="AK286" i="19"/>
  <c r="AC286" i="19"/>
  <c r="U286" i="19"/>
  <c r="M286" i="19"/>
  <c r="AL285" i="19"/>
  <c r="AD285" i="19"/>
  <c r="V285" i="19"/>
  <c r="N285" i="19"/>
  <c r="AM284" i="19"/>
  <c r="AE284" i="19"/>
  <c r="W284" i="19"/>
  <c r="O284" i="19"/>
  <c r="AN283" i="19"/>
  <c r="AF283" i="19"/>
  <c r="X283" i="19"/>
  <c r="P283" i="19"/>
  <c r="AO282" i="19"/>
  <c r="AG282" i="19"/>
  <c r="Y282" i="19"/>
  <c r="Q282" i="19"/>
  <c r="AP281" i="19"/>
  <c r="AH281" i="19"/>
  <c r="Z281" i="19"/>
  <c r="R281" i="19"/>
  <c r="AQ280" i="19"/>
  <c r="AI280" i="19"/>
  <c r="AA280" i="19"/>
  <c r="S280" i="19"/>
  <c r="AR279" i="19"/>
  <c r="AJ279" i="19"/>
  <c r="AB279" i="19"/>
  <c r="T279" i="19"/>
  <c r="L279" i="19"/>
  <c r="AK278" i="19"/>
  <c r="AC278" i="19"/>
  <c r="U278" i="19"/>
  <c r="M278" i="19"/>
  <c r="AL277" i="19"/>
  <c r="AD277" i="19"/>
  <c r="V277" i="19"/>
  <c r="N277" i="19"/>
  <c r="AM276" i="19"/>
  <c r="AE276" i="19"/>
  <c r="W276" i="19"/>
  <c r="O276" i="19"/>
  <c r="AN275" i="19"/>
  <c r="AF275" i="19"/>
  <c r="X275" i="19"/>
  <c r="P275" i="19"/>
  <c r="AO274" i="19"/>
  <c r="AG274" i="19"/>
  <c r="Y274" i="19"/>
  <c r="Q274" i="19"/>
  <c r="AP273" i="19"/>
  <c r="AH273" i="19"/>
  <c r="Z273" i="19"/>
  <c r="R273" i="19"/>
  <c r="AQ272" i="19"/>
  <c r="AI272" i="19"/>
  <c r="AA272" i="19"/>
  <c r="S272" i="19"/>
  <c r="AR271" i="19"/>
  <c r="AJ271" i="19"/>
  <c r="AB271" i="19"/>
  <c r="T271" i="19"/>
  <c r="L271" i="19"/>
  <c r="AK270" i="19"/>
  <c r="AC270" i="19"/>
  <c r="U270" i="19"/>
  <c r="M270" i="19"/>
  <c r="AL269" i="19"/>
  <c r="AD269" i="19"/>
  <c r="V269" i="19"/>
  <c r="N269" i="19"/>
  <c r="AM268" i="19"/>
  <c r="AE268" i="19"/>
  <c r="W268" i="19"/>
  <c r="O268" i="19"/>
  <c r="AN267" i="19"/>
  <c r="AF267" i="19"/>
  <c r="X267" i="19"/>
  <c r="P267" i="19"/>
  <c r="AO266" i="19"/>
  <c r="AG266" i="19"/>
  <c r="Y266" i="19"/>
  <c r="Q266" i="19"/>
  <c r="AP265" i="19"/>
  <c r="AH265" i="19"/>
  <c r="Z265" i="19"/>
  <c r="R265" i="19"/>
  <c r="AQ264" i="19"/>
  <c r="AI264" i="19"/>
  <c r="AA264" i="19"/>
  <c r="S264" i="19"/>
  <c r="AR263" i="19"/>
  <c r="AJ263" i="19"/>
  <c r="AB263" i="19"/>
  <c r="T263" i="19"/>
  <c r="L263" i="19"/>
  <c r="AK262" i="19"/>
  <c r="AC262" i="19"/>
  <c r="U262" i="19"/>
  <c r="M262" i="19"/>
  <c r="AL261" i="19"/>
  <c r="AD261" i="19"/>
  <c r="V261" i="19"/>
  <c r="N261" i="19"/>
  <c r="AM258" i="19"/>
  <c r="AE258" i="19"/>
  <c r="W258" i="19"/>
  <c r="AN290" i="19"/>
  <c r="AF290" i="19"/>
  <c r="X290" i="19"/>
  <c r="P290" i="19"/>
  <c r="AO289" i="19"/>
  <c r="AG289" i="19"/>
  <c r="Y289" i="19"/>
  <c r="Q289" i="19"/>
  <c r="AP288" i="19"/>
  <c r="AH288" i="19"/>
  <c r="Z288" i="19"/>
  <c r="R288" i="19"/>
  <c r="AQ287" i="19"/>
  <c r="AI287" i="19"/>
  <c r="AA287" i="19"/>
  <c r="S287" i="19"/>
  <c r="AR286" i="19"/>
  <c r="AJ286" i="19"/>
  <c r="AB286" i="19"/>
  <c r="T286" i="19"/>
  <c r="L286" i="19"/>
  <c r="AK285" i="19"/>
  <c r="AC285" i="19"/>
  <c r="U285" i="19"/>
  <c r="M285" i="19"/>
  <c r="AL284" i="19"/>
  <c r="AD284" i="19"/>
  <c r="V284" i="19"/>
  <c r="N284" i="19"/>
  <c r="AM283" i="19"/>
  <c r="AE283" i="19"/>
  <c r="W283" i="19"/>
  <c r="O283" i="19"/>
  <c r="AN282" i="19"/>
  <c r="AF282" i="19"/>
  <c r="X282" i="19"/>
  <c r="P282" i="19"/>
  <c r="AO281" i="19"/>
  <c r="AG281" i="19"/>
  <c r="Y281" i="19"/>
  <c r="Q281" i="19"/>
  <c r="AP280" i="19"/>
  <c r="AH280" i="19"/>
  <c r="Z280" i="19"/>
  <c r="R280" i="19"/>
  <c r="AQ279" i="19"/>
  <c r="AI279" i="19"/>
  <c r="AA279" i="19"/>
  <c r="S279" i="19"/>
  <c r="AR278" i="19"/>
  <c r="AJ278" i="19"/>
  <c r="AB278" i="19"/>
  <c r="T278" i="19"/>
  <c r="L278" i="19"/>
  <c r="AK277" i="19"/>
  <c r="AC277" i="19"/>
  <c r="U277" i="19"/>
  <c r="M277" i="19"/>
  <c r="AL276" i="19"/>
  <c r="AD276" i="19"/>
  <c r="V276" i="19"/>
  <c r="N276" i="19"/>
  <c r="AM275" i="19"/>
  <c r="AE275" i="19"/>
  <c r="W275" i="19"/>
  <c r="O275" i="19"/>
  <c r="AN274" i="19"/>
  <c r="AF274" i="19"/>
  <c r="X274" i="19"/>
  <c r="P274" i="19"/>
  <c r="AO273" i="19"/>
  <c r="AG273" i="19"/>
  <c r="Y273" i="19"/>
  <c r="Q273" i="19"/>
  <c r="AP272" i="19"/>
  <c r="AH272" i="19"/>
  <c r="Z272" i="19"/>
  <c r="R272" i="19"/>
  <c r="AQ271" i="19"/>
  <c r="AI271" i="19"/>
  <c r="AA271" i="19"/>
  <c r="S271" i="19"/>
  <c r="AR270" i="19"/>
  <c r="AJ270" i="19"/>
  <c r="AB270" i="19"/>
  <c r="T270" i="19"/>
  <c r="L270" i="19"/>
  <c r="AK269" i="19"/>
  <c r="AC269" i="19"/>
  <c r="U269" i="19"/>
  <c r="M269" i="19"/>
  <c r="AL268" i="19"/>
  <c r="AD268" i="19"/>
  <c r="V268" i="19"/>
  <c r="N268" i="19"/>
  <c r="AM267" i="19"/>
  <c r="AE267" i="19"/>
  <c r="W267" i="19"/>
  <c r="O267" i="19"/>
  <c r="AN266" i="19"/>
  <c r="AF266" i="19"/>
  <c r="X266" i="19"/>
  <c r="P266" i="19"/>
  <c r="AO265" i="19"/>
  <c r="AG265" i="19"/>
  <c r="Y265" i="19"/>
  <c r="Q265" i="19"/>
  <c r="AP264" i="19"/>
  <c r="AH264" i="19"/>
  <c r="Z264" i="19"/>
  <c r="R264" i="19"/>
  <c r="AQ263" i="19"/>
  <c r="AI263" i="19"/>
  <c r="AA263" i="19"/>
  <c r="S263" i="19"/>
  <c r="AR262" i="19"/>
  <c r="AJ262" i="19"/>
  <c r="AB262" i="19"/>
  <c r="T262" i="19"/>
  <c r="L262" i="19"/>
  <c r="AK261" i="19"/>
  <c r="AC261" i="19"/>
  <c r="U261" i="19"/>
  <c r="M261" i="19"/>
  <c r="AL258" i="19"/>
  <c r="AD258" i="19"/>
  <c r="V258" i="19"/>
  <c r="N258" i="19"/>
  <c r="AM257" i="19"/>
  <c r="AE257" i="19"/>
  <c r="W257" i="19"/>
  <c r="O257" i="19"/>
  <c r="AN256" i="19"/>
  <c r="AF256" i="19"/>
  <c r="X256" i="19"/>
  <c r="P256" i="19"/>
  <c r="AO255" i="19"/>
  <c r="AG255" i="19"/>
  <c r="Y255" i="19"/>
  <c r="Q255" i="19"/>
  <c r="AP254" i="19"/>
  <c r="AH254" i="19"/>
  <c r="Z254" i="19"/>
  <c r="R254" i="19"/>
  <c r="AM290" i="19"/>
  <c r="AE290" i="19"/>
  <c r="W290" i="19"/>
  <c r="O290" i="19"/>
  <c r="AN289" i="19"/>
  <c r="AF289" i="19"/>
  <c r="X289" i="19"/>
  <c r="P289" i="19"/>
  <c r="AO288" i="19"/>
  <c r="AG288" i="19"/>
  <c r="Y288" i="19"/>
  <c r="Q288" i="19"/>
  <c r="AP287" i="19"/>
  <c r="AH287" i="19"/>
  <c r="Z287" i="19"/>
  <c r="R287" i="19"/>
  <c r="AQ286" i="19"/>
  <c r="AI286" i="19"/>
  <c r="AA286" i="19"/>
  <c r="S286" i="19"/>
  <c r="AR285" i="19"/>
  <c r="AJ285" i="19"/>
  <c r="AB285" i="19"/>
  <c r="T285" i="19"/>
  <c r="L285" i="19"/>
  <c r="AK284" i="19"/>
  <c r="AC284" i="19"/>
  <c r="U284" i="19"/>
  <c r="M284" i="19"/>
  <c r="AL283" i="19"/>
  <c r="AD283" i="19"/>
  <c r="V283" i="19"/>
  <c r="N283" i="19"/>
  <c r="AM282" i="19"/>
  <c r="AE282" i="19"/>
  <c r="W282" i="19"/>
  <c r="O282" i="19"/>
  <c r="AN281" i="19"/>
  <c r="AF281" i="19"/>
  <c r="X281" i="19"/>
  <c r="P281" i="19"/>
  <c r="AO280" i="19"/>
  <c r="AG280" i="19"/>
  <c r="Y280" i="19"/>
  <c r="Q280" i="19"/>
  <c r="AP279" i="19"/>
  <c r="AH279" i="19"/>
  <c r="Z279" i="19"/>
  <c r="R279" i="19"/>
  <c r="AQ278" i="19"/>
  <c r="AI278" i="19"/>
  <c r="AA278" i="19"/>
  <c r="S278" i="19"/>
  <c r="AR277" i="19"/>
  <c r="AJ277" i="19"/>
  <c r="AB277" i="19"/>
  <c r="T277" i="19"/>
  <c r="L277" i="19"/>
  <c r="AK276" i="19"/>
  <c r="AC276" i="19"/>
  <c r="U276" i="19"/>
  <c r="M276" i="19"/>
  <c r="AL275" i="19"/>
  <c r="AD275" i="19"/>
  <c r="V275" i="19"/>
  <c r="N275" i="19"/>
  <c r="AM274" i="19"/>
  <c r="AE274" i="19"/>
  <c r="W274" i="19"/>
  <c r="O274" i="19"/>
  <c r="AN273" i="19"/>
  <c r="AF273" i="19"/>
  <c r="X273" i="19"/>
  <c r="P273" i="19"/>
  <c r="AO272" i="19"/>
  <c r="AG272" i="19"/>
  <c r="Y272" i="19"/>
  <c r="Q272" i="19"/>
  <c r="AP271" i="19"/>
  <c r="AH271" i="19"/>
  <c r="Z271" i="19"/>
  <c r="R271" i="19"/>
  <c r="AQ270" i="19"/>
  <c r="AI270" i="19"/>
  <c r="AA270" i="19"/>
  <c r="S270" i="19"/>
  <c r="AR269" i="19"/>
  <c r="AJ269" i="19"/>
  <c r="AB269" i="19"/>
  <c r="T269" i="19"/>
  <c r="L269" i="19"/>
  <c r="AK268" i="19"/>
  <c r="AC268" i="19"/>
  <c r="U268" i="19"/>
  <c r="M268" i="19"/>
  <c r="AL267" i="19"/>
  <c r="AD267" i="19"/>
  <c r="V267" i="19"/>
  <c r="N267" i="19"/>
  <c r="AM266" i="19"/>
  <c r="AE266" i="19"/>
  <c r="W266" i="19"/>
  <c r="O266" i="19"/>
  <c r="AN265" i="19"/>
  <c r="AF265" i="19"/>
  <c r="X265" i="19"/>
  <c r="P265" i="19"/>
  <c r="AO264" i="19"/>
  <c r="AG264" i="19"/>
  <c r="AL290" i="19"/>
  <c r="AD290" i="19"/>
  <c r="V290" i="19"/>
  <c r="N290" i="19"/>
  <c r="AM289" i="19"/>
  <c r="AE289" i="19"/>
  <c r="W289" i="19"/>
  <c r="O289" i="19"/>
  <c r="AN288" i="19"/>
  <c r="AF288" i="19"/>
  <c r="X288" i="19"/>
  <c r="P288" i="19"/>
  <c r="AO287" i="19"/>
  <c r="AG287" i="19"/>
  <c r="Y287" i="19"/>
  <c r="Q287" i="19"/>
  <c r="AP286" i="19"/>
  <c r="AK290" i="19"/>
  <c r="AC290" i="19"/>
  <c r="U290" i="19"/>
  <c r="M290" i="19"/>
  <c r="AL289" i="19"/>
  <c r="AD289" i="19"/>
  <c r="V289" i="19"/>
  <c r="N289" i="19"/>
  <c r="AM288" i="19"/>
  <c r="AE288" i="19"/>
  <c r="W288" i="19"/>
  <c r="O288" i="19"/>
  <c r="AN287" i="19"/>
  <c r="AF287" i="19"/>
  <c r="X287" i="19"/>
  <c r="P287" i="19"/>
  <c r="AO286" i="19"/>
  <c r="AG286" i="19"/>
  <c r="Y286" i="19"/>
  <c r="Q286" i="19"/>
  <c r="AP285" i="19"/>
  <c r="AH285" i="19"/>
  <c r="Z285" i="19"/>
  <c r="R285" i="19"/>
  <c r="AQ284" i="19"/>
  <c r="AI284" i="19"/>
  <c r="AA284" i="19"/>
  <c r="S284" i="19"/>
  <c r="AR283" i="19"/>
  <c r="AJ283" i="19"/>
  <c r="AB283" i="19"/>
  <c r="T283" i="19"/>
  <c r="L283" i="19"/>
  <c r="AK282" i="19"/>
  <c r="AC282" i="19"/>
  <c r="U282" i="19"/>
  <c r="M282" i="19"/>
  <c r="AL281" i="19"/>
  <c r="AD281" i="19"/>
  <c r="V281" i="19"/>
  <c r="N281" i="19"/>
  <c r="AM280" i="19"/>
  <c r="AE280" i="19"/>
  <c r="W280" i="19"/>
  <c r="O280" i="19"/>
  <c r="AN279" i="19"/>
  <c r="AF279" i="19"/>
  <c r="X279" i="19"/>
  <c r="P279" i="19"/>
  <c r="AO278" i="19"/>
  <c r="AG278" i="19"/>
  <c r="Y278" i="19"/>
  <c r="Q278" i="19"/>
  <c r="AP277" i="19"/>
  <c r="AH277" i="19"/>
  <c r="Z277" i="19"/>
  <c r="R277" i="19"/>
  <c r="AQ276" i="19"/>
  <c r="AI276" i="19"/>
  <c r="AA276" i="19"/>
  <c r="S276" i="19"/>
  <c r="AR275" i="19"/>
  <c r="AJ275" i="19"/>
  <c r="AB275" i="19"/>
  <c r="T275" i="19"/>
  <c r="L275" i="19"/>
  <c r="AK274" i="19"/>
  <c r="AC274" i="19"/>
  <c r="U274" i="19"/>
  <c r="M274" i="19"/>
  <c r="AL273" i="19"/>
  <c r="AD273" i="19"/>
  <c r="V273" i="19"/>
  <c r="N273" i="19"/>
  <c r="AM272" i="19"/>
  <c r="AE272" i="19"/>
  <c r="W272" i="19"/>
  <c r="O272" i="19"/>
  <c r="AN271" i="19"/>
  <c r="AF271" i="19"/>
  <c r="X271" i="19"/>
  <c r="P271" i="19"/>
  <c r="AO270" i="19"/>
  <c r="AG270" i="19"/>
  <c r="Y270" i="19"/>
  <c r="Q270" i="19"/>
  <c r="AP269" i="19"/>
  <c r="AH269" i="19"/>
  <c r="Z269" i="19"/>
  <c r="R269" i="19"/>
  <c r="AQ268" i="19"/>
  <c r="AI268" i="19"/>
  <c r="AA268" i="19"/>
  <c r="S268" i="19"/>
  <c r="AR267" i="19"/>
  <c r="AJ267" i="19"/>
  <c r="AB267" i="19"/>
  <c r="T267" i="19"/>
  <c r="L267" i="19"/>
  <c r="AK266" i="19"/>
  <c r="AC266" i="19"/>
  <c r="U266" i="19"/>
  <c r="M266" i="19"/>
  <c r="AL265" i="19"/>
  <c r="AD265" i="19"/>
  <c r="V265" i="19"/>
  <c r="N265" i="19"/>
  <c r="AM264" i="19"/>
  <c r="AE264" i="19"/>
  <c r="W264" i="19"/>
  <c r="O264" i="19"/>
  <c r="AN263" i="19"/>
  <c r="AF263" i="19"/>
  <c r="X263" i="19"/>
  <c r="P263" i="19"/>
  <c r="AO262" i="19"/>
  <c r="AG262" i="19"/>
  <c r="Y262" i="19"/>
  <c r="Q262" i="19"/>
  <c r="AP261" i="19"/>
  <c r="AH261" i="19"/>
  <c r="Z261" i="19"/>
  <c r="R261" i="19"/>
  <c r="AQ258" i="19"/>
  <c r="AI258" i="19"/>
  <c r="AA258" i="19"/>
  <c r="S258" i="19"/>
  <c r="AR257" i="19"/>
  <c r="AJ257" i="19"/>
  <c r="AB257" i="19"/>
  <c r="T257" i="19"/>
  <c r="L257" i="19"/>
  <c r="AK256" i="19"/>
  <c r="AC256" i="19"/>
  <c r="U256" i="19"/>
  <c r="M256" i="19"/>
  <c r="AL255" i="19"/>
  <c r="AD255" i="19"/>
  <c r="V255" i="19"/>
  <c r="N255" i="19"/>
  <c r="AM254" i="19"/>
  <c r="AE254" i="19"/>
  <c r="W254" i="19"/>
  <c r="O254" i="19"/>
  <c r="AN253" i="19"/>
  <c r="AR290" i="19"/>
  <c r="AJ290" i="19"/>
  <c r="AB290" i="19"/>
  <c r="T290" i="19"/>
  <c r="L290" i="19"/>
  <c r="AK289" i="19"/>
  <c r="AC289" i="19"/>
  <c r="U289" i="19"/>
  <c r="M289" i="19"/>
  <c r="AL288" i="19"/>
  <c r="AD288" i="19"/>
  <c r="V288" i="19"/>
  <c r="N288" i="19"/>
  <c r="AM287" i="19"/>
  <c r="AE287" i="19"/>
  <c r="W287" i="19"/>
  <c r="O287" i="19"/>
  <c r="AN286" i="19"/>
  <c r="AF286" i="19"/>
  <c r="X286" i="19"/>
  <c r="P286" i="19"/>
  <c r="AO285" i="19"/>
  <c r="AG285" i="19"/>
  <c r="Y285" i="19"/>
  <c r="Q285" i="19"/>
  <c r="AP284" i="19"/>
  <c r="AH284" i="19"/>
  <c r="Z284" i="19"/>
  <c r="R284" i="19"/>
  <c r="AQ283" i="19"/>
  <c r="AI283" i="19"/>
  <c r="AA283" i="19"/>
  <c r="S283" i="19"/>
  <c r="AR282" i="19"/>
  <c r="AJ282" i="19"/>
  <c r="AB282" i="19"/>
  <c r="T282" i="19"/>
  <c r="L282" i="19"/>
  <c r="AK281" i="19"/>
  <c r="AC281" i="19"/>
  <c r="U281" i="19"/>
  <c r="M281" i="19"/>
  <c r="AL280" i="19"/>
  <c r="AD280" i="19"/>
  <c r="V280" i="19"/>
  <c r="N280" i="19"/>
  <c r="AM279" i="19"/>
  <c r="AE279" i="19"/>
  <c r="W279" i="19"/>
  <c r="AA285" i="19"/>
  <c r="AC283" i="19"/>
  <c r="AE281" i="19"/>
  <c r="AG279" i="19"/>
  <c r="Z278" i="19"/>
  <c r="AA277" i="19"/>
  <c r="AB276" i="19"/>
  <c r="AC275" i="19"/>
  <c r="AD274" i="19"/>
  <c r="AE273" i="19"/>
  <c r="AN272" i="19"/>
  <c r="U272" i="19"/>
  <c r="AE271" i="19"/>
  <c r="AP270" i="19"/>
  <c r="W270" i="19"/>
  <c r="AM269" i="19"/>
  <c r="W269" i="19"/>
  <c r="AN268" i="19"/>
  <c r="X268" i="19"/>
  <c r="AO267" i="19"/>
  <c r="Y267" i="19"/>
  <c r="AP266" i="19"/>
  <c r="Z266" i="19"/>
  <c r="AQ265" i="19"/>
  <c r="AA265" i="19"/>
  <c r="AR264" i="19"/>
  <c r="AB264" i="19"/>
  <c r="N264" i="19"/>
  <c r="AH263" i="19"/>
  <c r="V263" i="19"/>
  <c r="AP262" i="19"/>
  <c r="AD262" i="19"/>
  <c r="P262" i="19"/>
  <c r="AJ261" i="19"/>
  <c r="X261" i="19"/>
  <c r="AR258" i="19"/>
  <c r="AF258" i="19"/>
  <c r="R258" i="19"/>
  <c r="AO257" i="19"/>
  <c r="AD257" i="19"/>
  <c r="S257" i="19"/>
  <c r="AP256" i="19"/>
  <c r="AE256" i="19"/>
  <c r="T256" i="19"/>
  <c r="AQ255" i="19"/>
  <c r="AF255" i="19"/>
  <c r="U255" i="19"/>
  <c r="AR254" i="19"/>
  <c r="AG254" i="19"/>
  <c r="V254" i="19"/>
  <c r="L254" i="19"/>
  <c r="AJ253" i="19"/>
  <c r="AB253" i="19"/>
  <c r="T253" i="19"/>
  <c r="L253" i="19"/>
  <c r="AK252" i="19"/>
  <c r="AC252" i="19"/>
  <c r="U252" i="19"/>
  <c r="M252" i="19"/>
  <c r="AL251" i="19"/>
  <c r="AD251" i="19"/>
  <c r="V251" i="19"/>
  <c r="N251" i="19"/>
  <c r="AM250" i="19"/>
  <c r="AE250" i="19"/>
  <c r="W250" i="19"/>
  <c r="O250" i="19"/>
  <c r="AN249" i="19"/>
  <c r="AF249" i="19"/>
  <c r="X249" i="19"/>
  <c r="P249" i="19"/>
  <c r="AO248" i="19"/>
  <c r="AG248" i="19"/>
  <c r="Y248" i="19"/>
  <c r="Q248" i="19"/>
  <c r="AP247" i="19"/>
  <c r="AH247" i="19"/>
  <c r="Z247" i="19"/>
  <c r="R247" i="19"/>
  <c r="AQ246" i="19"/>
  <c r="AI246" i="19"/>
  <c r="AA246" i="19"/>
  <c r="S246" i="19"/>
  <c r="AR245" i="19"/>
  <c r="AJ245" i="19"/>
  <c r="AB245" i="19"/>
  <c r="T245" i="19"/>
  <c r="L245" i="19"/>
  <c r="AK244" i="19"/>
  <c r="AC244" i="19"/>
  <c r="U244" i="19"/>
  <c r="M244" i="19"/>
  <c r="AL243" i="19"/>
  <c r="AD243" i="19"/>
  <c r="V243" i="19"/>
  <c r="N243" i="19"/>
  <c r="AM242" i="19"/>
  <c r="AE242" i="19"/>
  <c r="W242" i="19"/>
  <c r="O242" i="19"/>
  <c r="AN241" i="19"/>
  <c r="AF241" i="19"/>
  <c r="X241" i="19"/>
  <c r="P241" i="19"/>
  <c r="AO240" i="19"/>
  <c r="AG240" i="19"/>
  <c r="Y240" i="19"/>
  <c r="Q240" i="19"/>
  <c r="AP239" i="19"/>
  <c r="AH239" i="19"/>
  <c r="Z239" i="19"/>
  <c r="R239" i="19"/>
  <c r="AQ238" i="19"/>
  <c r="AI238" i="19"/>
  <c r="AA238" i="19"/>
  <c r="S238" i="19"/>
  <c r="AR237" i="19"/>
  <c r="AJ237" i="19"/>
  <c r="AB237" i="19"/>
  <c r="T237" i="19"/>
  <c r="L237" i="19"/>
  <c r="AK236" i="19"/>
  <c r="AC236" i="19"/>
  <c r="U236" i="19"/>
  <c r="M236" i="19"/>
  <c r="AL235" i="19"/>
  <c r="AD235" i="19"/>
  <c r="V235" i="19"/>
  <c r="N235" i="19"/>
  <c r="AM234" i="19"/>
  <c r="AE234" i="19"/>
  <c r="W234" i="19"/>
  <c r="O234" i="19"/>
  <c r="AN233" i="19"/>
  <c r="AF233" i="19"/>
  <c r="X233" i="19"/>
  <c r="P233" i="19"/>
  <c r="AO232" i="19"/>
  <c r="AG232" i="19"/>
  <c r="Y232" i="19"/>
  <c r="Q232" i="19"/>
  <c r="AP231" i="19"/>
  <c r="AH231" i="19"/>
  <c r="Z231" i="19"/>
  <c r="R231" i="19"/>
  <c r="AQ230" i="19"/>
  <c r="AI230" i="19"/>
  <c r="AA230" i="19"/>
  <c r="S230" i="19"/>
  <c r="AR229" i="19"/>
  <c r="AJ229" i="19"/>
  <c r="AB229" i="19"/>
  <c r="T229" i="19"/>
  <c r="L229" i="19"/>
  <c r="S285" i="19"/>
  <c r="U283" i="19"/>
  <c r="W281" i="19"/>
  <c r="Y279" i="19"/>
  <c r="X278" i="19"/>
  <c r="Y277" i="19"/>
  <c r="Z276" i="19"/>
  <c r="AA275" i="19"/>
  <c r="AB274" i="19"/>
  <c r="AC273" i="19"/>
  <c r="AL272" i="19"/>
  <c r="P272" i="19"/>
  <c r="AD271" i="19"/>
  <c r="AN270" i="19"/>
  <c r="R270" i="19"/>
  <c r="AI269" i="19"/>
  <c r="S269" i="19"/>
  <c r="AJ268" i="19"/>
  <c r="T268" i="19"/>
  <c r="AK267" i="19"/>
  <c r="U267" i="19"/>
  <c r="AL266" i="19"/>
  <c r="V266" i="19"/>
  <c r="AM265" i="19"/>
  <c r="W265" i="19"/>
  <c r="AN264" i="19"/>
  <c r="Y264" i="19"/>
  <c r="M264" i="19"/>
  <c r="AG263" i="19"/>
  <c r="U263" i="19"/>
  <c r="AN262" i="19"/>
  <c r="AA262" i="19"/>
  <c r="O262" i="19"/>
  <c r="AI261" i="19"/>
  <c r="W261" i="19"/>
  <c r="AP258" i="19"/>
  <c r="AC258" i="19"/>
  <c r="Q258" i="19"/>
  <c r="AN257" i="19"/>
  <c r="AC257" i="19"/>
  <c r="R257" i="19"/>
  <c r="AO256" i="19"/>
  <c r="AD256" i="19"/>
  <c r="S256" i="19"/>
  <c r="AP255" i="19"/>
  <c r="AE255" i="19"/>
  <c r="T255" i="19"/>
  <c r="AQ254" i="19"/>
  <c r="AF254" i="19"/>
  <c r="U254" i="19"/>
  <c r="AR253" i="19"/>
  <c r="AI253" i="19"/>
  <c r="AA253" i="19"/>
  <c r="S253" i="19"/>
  <c r="AR252" i="19"/>
  <c r="AJ252" i="19"/>
  <c r="AB252" i="19"/>
  <c r="T252" i="19"/>
  <c r="L252" i="19"/>
  <c r="AK251" i="19"/>
  <c r="AC251" i="19"/>
  <c r="U251" i="19"/>
  <c r="M251" i="19"/>
  <c r="AL250" i="19"/>
  <c r="AD250" i="19"/>
  <c r="V250" i="19"/>
  <c r="N250" i="19"/>
  <c r="AM249" i="19"/>
  <c r="AE249" i="19"/>
  <c r="W249" i="19"/>
  <c r="O249" i="19"/>
  <c r="AN248" i="19"/>
  <c r="AF248" i="19"/>
  <c r="X248" i="19"/>
  <c r="P248" i="19"/>
  <c r="AO247" i="19"/>
  <c r="AG247" i="19"/>
  <c r="Y247" i="19"/>
  <c r="Q247" i="19"/>
  <c r="AP246" i="19"/>
  <c r="AH246" i="19"/>
  <c r="Z246" i="19"/>
  <c r="R246" i="19"/>
  <c r="AQ245" i="19"/>
  <c r="AI245" i="19"/>
  <c r="AA245" i="19"/>
  <c r="S245" i="19"/>
  <c r="AR244" i="19"/>
  <c r="AJ244" i="19"/>
  <c r="AB244" i="19"/>
  <c r="T244" i="19"/>
  <c r="L244" i="19"/>
  <c r="AK243" i="19"/>
  <c r="AC243" i="19"/>
  <c r="U243" i="19"/>
  <c r="M243" i="19"/>
  <c r="AL242" i="19"/>
  <c r="AD242" i="19"/>
  <c r="V242" i="19"/>
  <c r="N242" i="19"/>
  <c r="AM241" i="19"/>
  <c r="AE241" i="19"/>
  <c r="W241" i="19"/>
  <c r="O241" i="19"/>
  <c r="AN240" i="19"/>
  <c r="AF240" i="19"/>
  <c r="X240" i="19"/>
  <c r="P240" i="19"/>
  <c r="AO239" i="19"/>
  <c r="AG239" i="19"/>
  <c r="Y239" i="19"/>
  <c r="Q239" i="19"/>
  <c r="AP238" i="19"/>
  <c r="AH238" i="19"/>
  <c r="Z238" i="19"/>
  <c r="R238" i="19"/>
  <c r="AQ237" i="19"/>
  <c r="AI237" i="19"/>
  <c r="AA237" i="19"/>
  <c r="S237" i="19"/>
  <c r="AR236" i="19"/>
  <c r="AJ236" i="19"/>
  <c r="AB236" i="19"/>
  <c r="T236" i="19"/>
  <c r="L236" i="19"/>
  <c r="AK235" i="19"/>
  <c r="AC235" i="19"/>
  <c r="U235" i="19"/>
  <c r="M235" i="19"/>
  <c r="AL234" i="19"/>
  <c r="AD234" i="19"/>
  <c r="V234" i="19"/>
  <c r="N234" i="19"/>
  <c r="AM233" i="19"/>
  <c r="AE233" i="19"/>
  <c r="W233" i="19"/>
  <c r="O233" i="19"/>
  <c r="AN232" i="19"/>
  <c r="AF232" i="19"/>
  <c r="X232" i="19"/>
  <c r="P232" i="19"/>
  <c r="AO231" i="19"/>
  <c r="AG231" i="19"/>
  <c r="Y231" i="19"/>
  <c r="Q231" i="19"/>
  <c r="AP230" i="19"/>
  <c r="AH230" i="19"/>
  <c r="Z230" i="19"/>
  <c r="R230" i="19"/>
  <c r="AQ229" i="19"/>
  <c r="AI229" i="19"/>
  <c r="AA229" i="19"/>
  <c r="S229" i="19"/>
  <c r="AR284" i="19"/>
  <c r="M283" i="19"/>
  <c r="O281" i="19"/>
  <c r="Q279" i="19"/>
  <c r="R278" i="19"/>
  <c r="S277" i="19"/>
  <c r="T276" i="19"/>
  <c r="U275" i="19"/>
  <c r="V274" i="19"/>
  <c r="W273" i="19"/>
  <c r="AK272" i="19"/>
  <c r="N272" i="19"/>
  <c r="Y271" i="19"/>
  <c r="AM270" i="19"/>
  <c r="P270" i="19"/>
  <c r="AG269" i="19"/>
  <c r="Q269" i="19"/>
  <c r="AH268" i="19"/>
  <c r="R268" i="19"/>
  <c r="AI267" i="19"/>
  <c r="S267" i="19"/>
  <c r="AJ266" i="19"/>
  <c r="T266" i="19"/>
  <c r="AK265" i="19"/>
  <c r="U265" i="19"/>
  <c r="AL264" i="19"/>
  <c r="X264" i="19"/>
  <c r="L264" i="19"/>
  <c r="AE263" i="19"/>
  <c r="R263" i="19"/>
  <c r="AM262" i="19"/>
  <c r="Z262" i="19"/>
  <c r="N262" i="19"/>
  <c r="AG261" i="19"/>
  <c r="T261" i="19"/>
  <c r="AO258" i="19"/>
  <c r="AB258" i="19"/>
  <c r="P258" i="19"/>
  <c r="AL257" i="19"/>
  <c r="AA257" i="19"/>
  <c r="Q257" i="19"/>
  <c r="AM256" i="19"/>
  <c r="AB256" i="19"/>
  <c r="R256" i="19"/>
  <c r="AN255" i="19"/>
  <c r="AC255" i="19"/>
  <c r="S255" i="19"/>
  <c r="AO254" i="19"/>
  <c r="AD254" i="19"/>
  <c r="T254" i="19"/>
  <c r="AQ253" i="19"/>
  <c r="AH253" i="19"/>
  <c r="Z253" i="19"/>
  <c r="R253" i="19"/>
  <c r="AQ252" i="19"/>
  <c r="AI252" i="19"/>
  <c r="AA252" i="19"/>
  <c r="S252" i="19"/>
  <c r="AR251" i="19"/>
  <c r="AJ251" i="19"/>
  <c r="AB251" i="19"/>
  <c r="T251" i="19"/>
  <c r="L251" i="19"/>
  <c r="AK250" i="19"/>
  <c r="AC250" i="19"/>
  <c r="U250" i="19"/>
  <c r="M250" i="19"/>
  <c r="AL249" i="19"/>
  <c r="AD249" i="19"/>
  <c r="V249" i="19"/>
  <c r="N249" i="19"/>
  <c r="AM248" i="19"/>
  <c r="AE248" i="19"/>
  <c r="W248" i="19"/>
  <c r="O248" i="19"/>
  <c r="AN247" i="19"/>
  <c r="AF247" i="19"/>
  <c r="X247" i="19"/>
  <c r="P247" i="19"/>
  <c r="AO246" i="19"/>
  <c r="AG246" i="19"/>
  <c r="Y246" i="19"/>
  <c r="Q246" i="19"/>
  <c r="AP245" i="19"/>
  <c r="AH245" i="19"/>
  <c r="Z245" i="19"/>
  <c r="R245" i="19"/>
  <c r="AQ244" i="19"/>
  <c r="AI244" i="19"/>
  <c r="AA244" i="19"/>
  <c r="S244" i="19"/>
  <c r="AR243" i="19"/>
  <c r="AJ243" i="19"/>
  <c r="AB243" i="19"/>
  <c r="T243" i="19"/>
  <c r="L243" i="19"/>
  <c r="AK242" i="19"/>
  <c r="AC242" i="19"/>
  <c r="U242" i="19"/>
  <c r="M242" i="19"/>
  <c r="AL241" i="19"/>
  <c r="AD241" i="19"/>
  <c r="V241" i="19"/>
  <c r="N241" i="19"/>
  <c r="AM240" i="19"/>
  <c r="AE240" i="19"/>
  <c r="W240" i="19"/>
  <c r="O240" i="19"/>
  <c r="AN239" i="19"/>
  <c r="AF239" i="19"/>
  <c r="X239" i="19"/>
  <c r="P239" i="19"/>
  <c r="AO238" i="19"/>
  <c r="AG238" i="19"/>
  <c r="Y238" i="19"/>
  <c r="Q238" i="19"/>
  <c r="AP237" i="19"/>
  <c r="AH237" i="19"/>
  <c r="Z237" i="19"/>
  <c r="R237" i="19"/>
  <c r="AQ236" i="19"/>
  <c r="AI236" i="19"/>
  <c r="AA236" i="19"/>
  <c r="S236" i="19"/>
  <c r="AR235" i="19"/>
  <c r="AJ235" i="19"/>
  <c r="AB235" i="19"/>
  <c r="T235" i="19"/>
  <c r="L235" i="19"/>
  <c r="AK234" i="19"/>
  <c r="AC234" i="19"/>
  <c r="U234" i="19"/>
  <c r="M234" i="19"/>
  <c r="AL233" i="19"/>
  <c r="AD233" i="19"/>
  <c r="V233" i="19"/>
  <c r="N233" i="19"/>
  <c r="AM232" i="19"/>
  <c r="AE232" i="19"/>
  <c r="W232" i="19"/>
  <c r="O232" i="19"/>
  <c r="AN231" i="19"/>
  <c r="AF231" i="19"/>
  <c r="X231" i="19"/>
  <c r="P231" i="19"/>
  <c r="AO230" i="19"/>
  <c r="AG230" i="19"/>
  <c r="Y230" i="19"/>
  <c r="Q230" i="19"/>
  <c r="AP229" i="19"/>
  <c r="AH229" i="19"/>
  <c r="Z229" i="19"/>
  <c r="R229" i="19"/>
  <c r="L39" i="19"/>
  <c r="L35" i="19"/>
  <c r="AH286" i="19"/>
  <c r="AJ284" i="19"/>
  <c r="AL282" i="19"/>
  <c r="AN280" i="19"/>
  <c r="O279" i="19"/>
  <c r="P278" i="19"/>
  <c r="Q277" i="19"/>
  <c r="R276" i="19"/>
  <c r="S275" i="19"/>
  <c r="T274" i="19"/>
  <c r="U273" i="19"/>
  <c r="AF272" i="19"/>
  <c r="M272" i="19"/>
  <c r="W271" i="19"/>
  <c r="AH270" i="19"/>
  <c r="O270" i="19"/>
  <c r="AF269" i="19"/>
  <c r="P269" i="19"/>
  <c r="AG268" i="19"/>
  <c r="Q268" i="19"/>
  <c r="AH267" i="19"/>
  <c r="R267" i="19"/>
  <c r="AI266" i="19"/>
  <c r="S266" i="19"/>
  <c r="AJ265" i="19"/>
  <c r="T265" i="19"/>
  <c r="AK264" i="19"/>
  <c r="V264" i="19"/>
  <c r="AP263" i="19"/>
  <c r="AD263" i="19"/>
  <c r="Q263" i="19"/>
  <c r="AL262" i="19"/>
  <c r="X262" i="19"/>
  <c r="AR261" i="19"/>
  <c r="AF261" i="19"/>
  <c r="S261" i="19"/>
  <c r="AN258" i="19"/>
  <c r="Z258" i="19"/>
  <c r="O258" i="19"/>
  <c r="AK257" i="19"/>
  <c r="Z257" i="19"/>
  <c r="P257" i="19"/>
  <c r="AL256" i="19"/>
  <c r="AA256" i="19"/>
  <c r="Q256" i="19"/>
  <c r="AM255" i="19"/>
  <c r="AB255" i="19"/>
  <c r="R255" i="19"/>
  <c r="AN254" i="19"/>
  <c r="AC254" i="19"/>
  <c r="S254" i="19"/>
  <c r="AP253" i="19"/>
  <c r="AG253" i="19"/>
  <c r="Y253" i="19"/>
  <c r="Q253" i="19"/>
  <c r="AP252" i="19"/>
  <c r="AH252" i="19"/>
  <c r="Z252" i="19"/>
  <c r="R252" i="19"/>
  <c r="AQ251" i="19"/>
  <c r="AI251" i="19"/>
  <c r="AA251" i="19"/>
  <c r="S251" i="19"/>
  <c r="AR250" i="19"/>
  <c r="AJ250" i="19"/>
  <c r="AB250" i="19"/>
  <c r="T250" i="19"/>
  <c r="L250" i="19"/>
  <c r="AK249" i="19"/>
  <c r="AC249" i="19"/>
  <c r="U249" i="19"/>
  <c r="M249" i="19"/>
  <c r="AL248" i="19"/>
  <c r="AD248" i="19"/>
  <c r="V248" i="19"/>
  <c r="N248" i="19"/>
  <c r="AM247" i="19"/>
  <c r="AE247" i="19"/>
  <c r="W247" i="19"/>
  <c r="O247" i="19"/>
  <c r="AN246" i="19"/>
  <c r="AF246" i="19"/>
  <c r="X246" i="19"/>
  <c r="P246" i="19"/>
  <c r="AO245" i="19"/>
  <c r="AG245" i="19"/>
  <c r="Y245" i="19"/>
  <c r="Q245" i="19"/>
  <c r="AP244" i="19"/>
  <c r="AH244" i="19"/>
  <c r="Z244" i="19"/>
  <c r="R244" i="19"/>
  <c r="AQ243" i="19"/>
  <c r="AI243" i="19"/>
  <c r="AA243" i="19"/>
  <c r="S243" i="19"/>
  <c r="AR242" i="19"/>
  <c r="AJ242" i="19"/>
  <c r="AB242" i="19"/>
  <c r="T242" i="19"/>
  <c r="L242" i="19"/>
  <c r="AK241" i="19"/>
  <c r="AC241" i="19"/>
  <c r="U241" i="19"/>
  <c r="M241" i="19"/>
  <c r="AL240" i="19"/>
  <c r="AD240" i="19"/>
  <c r="V240" i="19"/>
  <c r="N240" i="19"/>
  <c r="AM239" i="19"/>
  <c r="AE239" i="19"/>
  <c r="W239" i="19"/>
  <c r="O239" i="19"/>
  <c r="AN238" i="19"/>
  <c r="AF238" i="19"/>
  <c r="X238" i="19"/>
  <c r="P238" i="19"/>
  <c r="AO237" i="19"/>
  <c r="AG237" i="19"/>
  <c r="Y237" i="19"/>
  <c r="Q237" i="19"/>
  <c r="AP236" i="19"/>
  <c r="AH236" i="19"/>
  <c r="Z236" i="19"/>
  <c r="R236" i="19"/>
  <c r="AQ235" i="19"/>
  <c r="AI235" i="19"/>
  <c r="AA235" i="19"/>
  <c r="S235" i="19"/>
  <c r="AR234" i="19"/>
  <c r="AJ234" i="19"/>
  <c r="AB234" i="19"/>
  <c r="T234" i="19"/>
  <c r="L234" i="19"/>
  <c r="AK233" i="19"/>
  <c r="AC233" i="19"/>
  <c r="U233" i="19"/>
  <c r="M233" i="19"/>
  <c r="AL232" i="19"/>
  <c r="AD232" i="19"/>
  <c r="V232" i="19"/>
  <c r="N232" i="19"/>
  <c r="AM231" i="19"/>
  <c r="AE231" i="19"/>
  <c r="W231" i="19"/>
  <c r="O231" i="19"/>
  <c r="AN230" i="19"/>
  <c r="AF230" i="19"/>
  <c r="X230" i="19"/>
  <c r="P230" i="19"/>
  <c r="AO229" i="19"/>
  <c r="AG229" i="19"/>
  <c r="Y229" i="19"/>
  <c r="Q229" i="19"/>
  <c r="L54" i="19"/>
  <c r="L43" i="19"/>
  <c r="Z286" i="19"/>
  <c r="AB284" i="19"/>
  <c r="AD282" i="19"/>
  <c r="AF280" i="19"/>
  <c r="AP278" i="19"/>
  <c r="AQ277" i="19"/>
  <c r="AR276" i="19"/>
  <c r="L276" i="19"/>
  <c r="M275" i="19"/>
  <c r="N274" i="19"/>
  <c r="T273" i="19"/>
  <c r="AD272" i="19"/>
  <c r="AO271" i="19"/>
  <c r="V271" i="19"/>
  <c r="AF270" i="19"/>
  <c r="N270" i="19"/>
  <c r="AE269" i="19"/>
  <c r="O269" i="19"/>
  <c r="AF268" i="19"/>
  <c r="P268" i="19"/>
  <c r="AG267" i="19"/>
  <c r="Q267" i="19"/>
  <c r="AH266" i="19"/>
  <c r="R266" i="19"/>
  <c r="AI265" i="19"/>
  <c r="S265" i="19"/>
  <c r="AJ264" i="19"/>
  <c r="U264" i="19"/>
  <c r="AO263" i="19"/>
  <c r="AC263" i="19"/>
  <c r="O263" i="19"/>
  <c r="AI262" i="19"/>
  <c r="W262" i="19"/>
  <c r="AQ261" i="19"/>
  <c r="AE261" i="19"/>
  <c r="Q261" i="19"/>
  <c r="AK258" i="19"/>
  <c r="Y258" i="19"/>
  <c r="M258" i="19"/>
  <c r="AI257" i="19"/>
  <c r="Y257" i="19"/>
  <c r="N257" i="19"/>
  <c r="AJ256" i="19"/>
  <c r="Z256" i="19"/>
  <c r="O256" i="19"/>
  <c r="AK255" i="19"/>
  <c r="AA255" i="19"/>
  <c r="P255" i="19"/>
  <c r="AL254" i="19"/>
  <c r="AB254" i="19"/>
  <c r="Q254" i="19"/>
  <c r="AO253" i="19"/>
  <c r="AF253" i="19"/>
  <c r="X253" i="19"/>
  <c r="P253" i="19"/>
  <c r="AO252" i="19"/>
  <c r="AG252" i="19"/>
  <c r="Y252" i="19"/>
  <c r="Q252" i="19"/>
  <c r="AP251" i="19"/>
  <c r="AH251" i="19"/>
  <c r="Z251" i="19"/>
  <c r="R251" i="19"/>
  <c r="AQ250" i="19"/>
  <c r="AI250" i="19"/>
  <c r="AA250" i="19"/>
  <c r="S250" i="19"/>
  <c r="AR249" i="19"/>
  <c r="AJ249" i="19"/>
  <c r="AB249" i="19"/>
  <c r="T249" i="19"/>
  <c r="L249" i="19"/>
  <c r="AK248" i="19"/>
  <c r="AC248" i="19"/>
  <c r="U248" i="19"/>
  <c r="M248" i="19"/>
  <c r="AL247" i="19"/>
  <c r="AD247" i="19"/>
  <c r="V247" i="19"/>
  <c r="N247" i="19"/>
  <c r="AM246" i="19"/>
  <c r="AE246" i="19"/>
  <c r="W246" i="19"/>
  <c r="O246" i="19"/>
  <c r="AN245" i="19"/>
  <c r="AF245" i="19"/>
  <c r="X245" i="19"/>
  <c r="P245" i="19"/>
  <c r="AO244" i="19"/>
  <c r="AG244" i="19"/>
  <c r="Y244" i="19"/>
  <c r="Q244" i="19"/>
  <c r="AP243" i="19"/>
  <c r="AH243" i="19"/>
  <c r="Z243" i="19"/>
  <c r="R243" i="19"/>
  <c r="AQ242" i="19"/>
  <c r="AI242" i="19"/>
  <c r="AA242" i="19"/>
  <c r="S242" i="19"/>
  <c r="AR241" i="19"/>
  <c r="AJ241" i="19"/>
  <c r="AB241" i="19"/>
  <c r="T241" i="19"/>
  <c r="L241" i="19"/>
  <c r="AK240" i="19"/>
  <c r="AC240" i="19"/>
  <c r="U240" i="19"/>
  <c r="M240" i="19"/>
  <c r="AL239" i="19"/>
  <c r="AD239" i="19"/>
  <c r="V239" i="19"/>
  <c r="N239" i="19"/>
  <c r="AM238" i="19"/>
  <c r="AE238" i="19"/>
  <c r="W238" i="19"/>
  <c r="O238" i="19"/>
  <c r="AN237" i="19"/>
  <c r="AF237" i="19"/>
  <c r="X237" i="19"/>
  <c r="P237" i="19"/>
  <c r="AO236" i="19"/>
  <c r="AG236" i="19"/>
  <c r="Y236" i="19"/>
  <c r="Q236" i="19"/>
  <c r="AP235" i="19"/>
  <c r="AH235" i="19"/>
  <c r="Z235" i="19"/>
  <c r="R235" i="19"/>
  <c r="AQ234" i="19"/>
  <c r="AI234" i="19"/>
  <c r="AA234" i="19"/>
  <c r="S234" i="19"/>
  <c r="AR233" i="19"/>
  <c r="AJ233" i="19"/>
  <c r="AB233" i="19"/>
  <c r="T233" i="19"/>
  <c r="L233" i="19"/>
  <c r="AK232" i="19"/>
  <c r="AC232" i="19"/>
  <c r="U232" i="19"/>
  <c r="M232" i="19"/>
  <c r="AL231" i="19"/>
  <c r="AD231" i="19"/>
  <c r="V231" i="19"/>
  <c r="N231" i="19"/>
  <c r="AM230" i="19"/>
  <c r="AE230" i="19"/>
  <c r="W230" i="19"/>
  <c r="O230" i="19"/>
  <c r="AN229" i="19"/>
  <c r="AF229" i="19"/>
  <c r="X229" i="19"/>
  <c r="P229" i="19"/>
  <c r="R286" i="19"/>
  <c r="T284" i="19"/>
  <c r="V282" i="19"/>
  <c r="X280" i="19"/>
  <c r="AN278" i="19"/>
  <c r="AO277" i="19"/>
  <c r="AP276" i="19"/>
  <c r="AQ275" i="19"/>
  <c r="AR274" i="19"/>
  <c r="L274" i="19"/>
  <c r="O273" i="19"/>
  <c r="AC272" i="19"/>
  <c r="AM271" i="19"/>
  <c r="Q271" i="19"/>
  <c r="AE270" i="19"/>
  <c r="AQ269" i="19"/>
  <c r="AA269" i="19"/>
  <c r="AR268" i="19"/>
  <c r="AB268" i="19"/>
  <c r="L268" i="19"/>
  <c r="AC267" i="19"/>
  <c r="M267" i="19"/>
  <c r="AD266" i="19"/>
  <c r="N266" i="19"/>
  <c r="AE265" i="19"/>
  <c r="O265" i="19"/>
  <c r="AF264" i="19"/>
  <c r="T264" i="19"/>
  <c r="AM263" i="19"/>
  <c r="Z263" i="19"/>
  <c r="N263" i="19"/>
  <c r="AH262" i="19"/>
  <c r="V262" i="19"/>
  <c r="AO261" i="19"/>
  <c r="AB261" i="19"/>
  <c r="P261" i="19"/>
  <c r="AJ258" i="19"/>
  <c r="X258" i="19"/>
  <c r="L258" i="19"/>
  <c r="AH257" i="19"/>
  <c r="X257" i="19"/>
  <c r="M257" i="19"/>
  <c r="AI256" i="19"/>
  <c r="Y256" i="19"/>
  <c r="N256" i="19"/>
  <c r="AJ255" i="19"/>
  <c r="Z255" i="19"/>
  <c r="O255" i="19"/>
  <c r="AK254" i="19"/>
  <c r="AA254" i="19"/>
  <c r="P254" i="19"/>
  <c r="AM253" i="19"/>
  <c r="AE253" i="19"/>
  <c r="W253" i="19"/>
  <c r="O253" i="19"/>
  <c r="AN252" i="19"/>
  <c r="AF252" i="19"/>
  <c r="X252" i="19"/>
  <c r="P252" i="19"/>
  <c r="AO251" i="19"/>
  <c r="AG251" i="19"/>
  <c r="Y251" i="19"/>
  <c r="Q251" i="19"/>
  <c r="AP250" i="19"/>
  <c r="AH250" i="19"/>
  <c r="Z250" i="19"/>
  <c r="R250" i="19"/>
  <c r="AQ249" i="19"/>
  <c r="AI249" i="19"/>
  <c r="AA249" i="19"/>
  <c r="S249" i="19"/>
  <c r="AR248" i="19"/>
  <c r="AJ248" i="19"/>
  <c r="AB248" i="19"/>
  <c r="T248" i="19"/>
  <c r="L248" i="19"/>
  <c r="AK247" i="19"/>
  <c r="AC247" i="19"/>
  <c r="U247" i="19"/>
  <c r="M247" i="19"/>
  <c r="AL246" i="19"/>
  <c r="AD246" i="19"/>
  <c r="V246" i="19"/>
  <c r="N246" i="19"/>
  <c r="AM245" i="19"/>
  <c r="AE245" i="19"/>
  <c r="W245" i="19"/>
  <c r="O245" i="19"/>
  <c r="AN244" i="19"/>
  <c r="AF244" i="19"/>
  <c r="X244" i="19"/>
  <c r="P244" i="19"/>
  <c r="AO243" i="19"/>
  <c r="AG243" i="19"/>
  <c r="Y243" i="19"/>
  <c r="Q243" i="19"/>
  <c r="AP242" i="19"/>
  <c r="AH242" i="19"/>
  <c r="Z242" i="19"/>
  <c r="R242" i="19"/>
  <c r="AQ241" i="19"/>
  <c r="AI241" i="19"/>
  <c r="AA241" i="19"/>
  <c r="S241" i="19"/>
  <c r="AR240" i="19"/>
  <c r="AJ240" i="19"/>
  <c r="AB240" i="19"/>
  <c r="T240" i="19"/>
  <c r="L240" i="19"/>
  <c r="AK239" i="19"/>
  <c r="AC239" i="19"/>
  <c r="U239" i="19"/>
  <c r="M239" i="19"/>
  <c r="AL238" i="19"/>
  <c r="AD238" i="19"/>
  <c r="V238" i="19"/>
  <c r="N238" i="19"/>
  <c r="AM237" i="19"/>
  <c r="AE237" i="19"/>
  <c r="W237" i="19"/>
  <c r="O237" i="19"/>
  <c r="AN236" i="19"/>
  <c r="AF236" i="19"/>
  <c r="X236" i="19"/>
  <c r="P236" i="19"/>
  <c r="AO235" i="19"/>
  <c r="AG235" i="19"/>
  <c r="Y235" i="19"/>
  <c r="Q235" i="19"/>
  <c r="AP234" i="19"/>
  <c r="AH234" i="19"/>
  <c r="Z234" i="19"/>
  <c r="R234" i="19"/>
  <c r="AQ233" i="19"/>
  <c r="AI233" i="19"/>
  <c r="AA233" i="19"/>
  <c r="S233" i="19"/>
  <c r="AR232" i="19"/>
  <c r="AJ232" i="19"/>
  <c r="AB232" i="19"/>
  <c r="T232" i="19"/>
  <c r="L232" i="19"/>
  <c r="AK231" i="19"/>
  <c r="AC231" i="19"/>
  <c r="U231" i="19"/>
  <c r="M231" i="19"/>
  <c r="AL230" i="19"/>
  <c r="AD230" i="19"/>
  <c r="V230" i="19"/>
  <c r="N230" i="19"/>
  <c r="AM229" i="19"/>
  <c r="AE229" i="19"/>
  <c r="W229" i="19"/>
  <c r="O229" i="19"/>
  <c r="AQ285" i="19"/>
  <c r="L284" i="19"/>
  <c r="N282" i="19"/>
  <c r="P280" i="19"/>
  <c r="AH278" i="19"/>
  <c r="AI277" i="19"/>
  <c r="AJ276" i="19"/>
  <c r="AK275" i="19"/>
  <c r="AL274" i="19"/>
  <c r="AM273" i="19"/>
  <c r="M273" i="19"/>
  <c r="X272" i="19"/>
  <c r="AL271" i="19"/>
  <c r="O271" i="19"/>
  <c r="Z270" i="19"/>
  <c r="AO269" i="19"/>
  <c r="Y269" i="19"/>
  <c r="AP268" i="19"/>
  <c r="Z268" i="19"/>
  <c r="AQ267" i="19"/>
  <c r="AA267" i="19"/>
  <c r="AR266" i="19"/>
  <c r="AB266" i="19"/>
  <c r="L266" i="19"/>
  <c r="AC265" i="19"/>
  <c r="M265" i="19"/>
  <c r="AD264" i="19"/>
  <c r="Q264" i="19"/>
  <c r="AL263" i="19"/>
  <c r="Y263" i="19"/>
  <c r="M263" i="19"/>
  <c r="AF262" i="19"/>
  <c r="S262" i="19"/>
  <c r="AN261" i="19"/>
  <c r="AA261" i="19"/>
  <c r="O261" i="19"/>
  <c r="AH258" i="19"/>
  <c r="U258" i="19"/>
  <c r="AQ257" i="19"/>
  <c r="AG257" i="19"/>
  <c r="V257" i="19"/>
  <c r="AR256" i="19"/>
  <c r="AH256" i="19"/>
  <c r="W256" i="19"/>
  <c r="L256" i="19"/>
  <c r="AI255" i="19"/>
  <c r="X255" i="19"/>
  <c r="M255" i="19"/>
  <c r="AJ254" i="19"/>
  <c r="Y254" i="19"/>
  <c r="N254" i="19"/>
  <c r="AL253" i="19"/>
  <c r="AD253" i="19"/>
  <c r="V253" i="19"/>
  <c r="N253" i="19"/>
  <c r="AM252" i="19"/>
  <c r="AE252" i="19"/>
  <c r="W252" i="19"/>
  <c r="O252" i="19"/>
  <c r="AN251" i="19"/>
  <c r="AF251" i="19"/>
  <c r="X251" i="19"/>
  <c r="P251" i="19"/>
  <c r="AO250" i="19"/>
  <c r="AG250" i="19"/>
  <c r="Y250" i="19"/>
  <c r="Q250" i="19"/>
  <c r="AP249" i="19"/>
  <c r="AH249" i="19"/>
  <c r="Z249" i="19"/>
  <c r="R249" i="19"/>
  <c r="AQ248" i="19"/>
  <c r="AI248" i="19"/>
  <c r="AA248" i="19"/>
  <c r="S248" i="19"/>
  <c r="AR247" i="19"/>
  <c r="AJ247" i="19"/>
  <c r="AB247" i="19"/>
  <c r="T247" i="19"/>
  <c r="L247" i="19"/>
  <c r="AK246" i="19"/>
  <c r="AC246" i="19"/>
  <c r="U246" i="19"/>
  <c r="M246" i="19"/>
  <c r="AL245" i="19"/>
  <c r="AD245" i="19"/>
  <c r="V245" i="19"/>
  <c r="N245" i="19"/>
  <c r="AM244" i="19"/>
  <c r="AE244" i="19"/>
  <c r="W244" i="19"/>
  <c r="O244" i="19"/>
  <c r="AN243" i="19"/>
  <c r="AF243" i="19"/>
  <c r="X243" i="19"/>
  <c r="P243" i="19"/>
  <c r="AO242" i="19"/>
  <c r="AG242" i="19"/>
  <c r="Y242" i="19"/>
  <c r="Q242" i="19"/>
  <c r="AP241" i="19"/>
  <c r="AH241" i="19"/>
  <c r="Z241" i="19"/>
  <c r="R241" i="19"/>
  <c r="AQ240" i="19"/>
  <c r="AI240" i="19"/>
  <c r="AA240" i="19"/>
  <c r="S240" i="19"/>
  <c r="AR239" i="19"/>
  <c r="AJ239" i="19"/>
  <c r="AB239" i="19"/>
  <c r="T239" i="19"/>
  <c r="L239" i="19"/>
  <c r="AK238" i="19"/>
  <c r="AC238" i="19"/>
  <c r="U238" i="19"/>
  <c r="M238" i="19"/>
  <c r="AL237" i="19"/>
  <c r="AD237" i="19"/>
  <c r="V237" i="19"/>
  <c r="N237" i="19"/>
  <c r="AM236" i="19"/>
  <c r="AE236" i="19"/>
  <c r="W236" i="19"/>
  <c r="O236" i="19"/>
  <c r="AN235" i="19"/>
  <c r="AF235" i="19"/>
  <c r="X235" i="19"/>
  <c r="P235" i="19"/>
  <c r="AO234" i="19"/>
  <c r="AG234" i="19"/>
  <c r="Y234" i="19"/>
  <c r="Q234" i="19"/>
  <c r="AP233" i="19"/>
  <c r="AH233" i="19"/>
  <c r="Z233" i="19"/>
  <c r="R233" i="19"/>
  <c r="AQ232" i="19"/>
  <c r="AI232" i="19"/>
  <c r="AA232" i="19"/>
  <c r="S232" i="19"/>
  <c r="AR231" i="19"/>
  <c r="AJ231" i="19"/>
  <c r="AB231" i="19"/>
  <c r="T231" i="19"/>
  <c r="L231" i="19"/>
  <c r="AK230" i="19"/>
  <c r="AC230" i="19"/>
  <c r="U230" i="19"/>
  <c r="M230" i="19"/>
  <c r="AL229" i="19"/>
  <c r="AD229" i="19"/>
  <c r="V229" i="19"/>
  <c r="N229" i="19"/>
  <c r="L41" i="19"/>
  <c r="L37" i="19"/>
  <c r="L50" i="19"/>
  <c r="L40" i="19"/>
  <c r="AI285" i="19"/>
  <c r="AK283" i="19"/>
  <c r="AM281" i="19"/>
  <c r="AO279" i="19"/>
  <c r="AF278" i="19"/>
  <c r="AG277" i="19"/>
  <c r="AH276" i="19"/>
  <c r="AI275" i="19"/>
  <c r="AJ274" i="19"/>
  <c r="AK273" i="19"/>
  <c r="L273" i="19"/>
  <c r="V272" i="19"/>
  <c r="AG271" i="19"/>
  <c r="N271" i="19"/>
  <c r="X270" i="19"/>
  <c r="AN269" i="19"/>
  <c r="X269" i="19"/>
  <c r="AO268" i="19"/>
  <c r="Y268" i="19"/>
  <c r="AP267" i="19"/>
  <c r="Z267" i="19"/>
  <c r="AQ266" i="19"/>
  <c r="AA266" i="19"/>
  <c r="AR265" i="19"/>
  <c r="AB265" i="19"/>
  <c r="L265" i="19"/>
  <c r="AC264" i="19"/>
  <c r="P264" i="19"/>
  <c r="AK263" i="19"/>
  <c r="W263" i="19"/>
  <c r="AQ262" i="19"/>
  <c r="AE262" i="19"/>
  <c r="R262" i="19"/>
  <c r="AM261" i="19"/>
  <c r="Y261" i="19"/>
  <c r="L261" i="19"/>
  <c r="AG258" i="19"/>
  <c r="T258" i="19"/>
  <c r="AP257" i="19"/>
  <c r="AF257" i="19"/>
  <c r="U257" i="19"/>
  <c r="AQ256" i="19"/>
  <c r="AG256" i="19"/>
  <c r="V256" i="19"/>
  <c r="AR255" i="19"/>
  <c r="AH255" i="19"/>
  <c r="W255" i="19"/>
  <c r="L255" i="19"/>
  <c r="AI254" i="19"/>
  <c r="X254" i="19"/>
  <c r="M254" i="19"/>
  <c r="AK253" i="19"/>
  <c r="AC253" i="19"/>
  <c r="U253" i="19"/>
  <c r="M253" i="19"/>
  <c r="AL252" i="19"/>
  <c r="AD252" i="19"/>
  <c r="V252" i="19"/>
  <c r="N252" i="19"/>
  <c r="AM251" i="19"/>
  <c r="AE251" i="19"/>
  <c r="W251" i="19"/>
  <c r="O251" i="19"/>
  <c r="AN250" i="19"/>
  <c r="AF250" i="19"/>
  <c r="X250" i="19"/>
  <c r="P250" i="19"/>
  <c r="AO249" i="19"/>
  <c r="AG249" i="19"/>
  <c r="Y249" i="19"/>
  <c r="Q249" i="19"/>
  <c r="AP248" i="19"/>
  <c r="AH248" i="19"/>
  <c r="Z248" i="19"/>
  <c r="R248" i="19"/>
  <c r="AQ247" i="19"/>
  <c r="AI247" i="19"/>
  <c r="AA247" i="19"/>
  <c r="S247" i="19"/>
  <c r="AR246" i="19"/>
  <c r="AJ246" i="19"/>
  <c r="AB246" i="19"/>
  <c r="T246" i="19"/>
  <c r="L246" i="19"/>
  <c r="AK245" i="19"/>
  <c r="AC245" i="19"/>
  <c r="U245" i="19"/>
  <c r="M245" i="19"/>
  <c r="AL244" i="19"/>
  <c r="AD244" i="19"/>
  <c r="V244" i="19"/>
  <c r="N244" i="19"/>
  <c r="AM243" i="19"/>
  <c r="AE243" i="19"/>
  <c r="W243" i="19"/>
  <c r="O243" i="19"/>
  <c r="AN242" i="19"/>
  <c r="AF242" i="19"/>
  <c r="X242" i="19"/>
  <c r="P242" i="19"/>
  <c r="AO241" i="19"/>
  <c r="AG241" i="19"/>
  <c r="Y241" i="19"/>
  <c r="Q241" i="19"/>
  <c r="AP240" i="19"/>
  <c r="AH240" i="19"/>
  <c r="Z240" i="19"/>
  <c r="R240" i="19"/>
  <c r="AQ239" i="19"/>
  <c r="AI239" i="19"/>
  <c r="AA239" i="19"/>
  <c r="S239" i="19"/>
  <c r="AR238" i="19"/>
  <c r="AJ238" i="19"/>
  <c r="AB238" i="19"/>
  <c r="T238" i="19"/>
  <c r="L238" i="19"/>
  <c r="AK237" i="19"/>
  <c r="AC237" i="19"/>
  <c r="U237" i="19"/>
  <c r="M237" i="19"/>
  <c r="AL236" i="19"/>
  <c r="AD236" i="19"/>
  <c r="V236" i="19"/>
  <c r="N236" i="19"/>
  <c r="AM235" i="19"/>
  <c r="AE235" i="19"/>
  <c r="W235" i="19"/>
  <c r="O235" i="19"/>
  <c r="AN234" i="19"/>
  <c r="AF234" i="19"/>
  <c r="X234" i="19"/>
  <c r="P234" i="19"/>
  <c r="AO233" i="19"/>
  <c r="AG233" i="19"/>
  <c r="Y233" i="19"/>
  <c r="Q233" i="19"/>
  <c r="AP232" i="19"/>
  <c r="AH232" i="19"/>
  <c r="Z232" i="19"/>
  <c r="R232" i="19"/>
  <c r="AQ231" i="19"/>
  <c r="AI231" i="19"/>
  <c r="AA231" i="19"/>
  <c r="S231" i="19"/>
  <c r="AR230" i="19"/>
  <c r="AJ230" i="19"/>
  <c r="AB230" i="19"/>
  <c r="T230" i="19"/>
  <c r="L230" i="19"/>
  <c r="AK229" i="19"/>
  <c r="AC229" i="19"/>
  <c r="U229" i="19"/>
  <c r="M229" i="19"/>
  <c r="L51" i="19"/>
  <c r="L34" i="19"/>
  <c r="L49" i="19"/>
  <c r="L42" i="19"/>
  <c r="L38" i="19"/>
  <c r="L47" i="19"/>
  <c r="L36" i="19"/>
  <c r="L48" i="19"/>
  <c r="L45" i="19"/>
  <c r="L52" i="19"/>
  <c r="L46" i="19"/>
  <c r="L53" i="19"/>
  <c r="AL499" i="19"/>
  <c r="AQ507" i="19"/>
  <c r="AN514" i="19"/>
  <c r="AI489" i="19"/>
  <c r="L495" i="19"/>
  <c r="L138" i="19" s="1"/>
  <c r="L510" i="19"/>
  <c r="L143" i="19" s="1"/>
  <c r="L492" i="19"/>
  <c r="L137" i="19" s="1"/>
  <c r="L498" i="19"/>
  <c r="L139" i="19" s="1"/>
  <c r="L507" i="19"/>
  <c r="L142" i="19" s="1"/>
  <c r="L501" i="19"/>
  <c r="L140" i="19" s="1"/>
  <c r="L513" i="19"/>
  <c r="L144" i="19" s="1"/>
  <c r="L516" i="19"/>
  <c r="L145" i="19" s="1"/>
  <c r="L489" i="19"/>
  <c r="L136" i="19" s="1"/>
  <c r="L504" i="19"/>
  <c r="L141" i="19" s="1"/>
  <c r="R511" i="19"/>
  <c r="M511" i="19"/>
  <c r="AH490" i="19"/>
  <c r="AC513" i="19"/>
  <c r="AR494" i="19"/>
  <c r="S507" i="19"/>
  <c r="O488" i="19"/>
  <c r="AN504" i="19"/>
  <c r="AJ497" i="19"/>
  <c r="AK493" i="19"/>
  <c r="X504" i="19"/>
  <c r="T514" i="19"/>
  <c r="P514" i="19"/>
  <c r="M488" i="19"/>
  <c r="Q511" i="19"/>
  <c r="AB514" i="19"/>
  <c r="AB502" i="19"/>
  <c r="AB505" i="19"/>
  <c r="AB487" i="19"/>
  <c r="AB490" i="19"/>
  <c r="AB511" i="19"/>
  <c r="AB496" i="19"/>
  <c r="AB499" i="19"/>
  <c r="AB493" i="19"/>
  <c r="AB508" i="19"/>
  <c r="AP515" i="19"/>
  <c r="Q496" i="19"/>
  <c r="AL490" i="19"/>
  <c r="AH513" i="19"/>
  <c r="AQ501" i="19"/>
  <c r="AF493" i="19"/>
  <c r="AF502" i="19"/>
  <c r="AA487" i="19"/>
  <c r="Y501" i="19"/>
  <c r="Y495" i="19"/>
  <c r="Y516" i="19"/>
  <c r="Y507" i="19"/>
  <c r="Y513" i="19"/>
  <c r="Y504" i="19"/>
  <c r="Y498" i="19"/>
  <c r="Y489" i="19"/>
  <c r="Y510" i="19"/>
  <c r="Y492" i="19"/>
  <c r="AH515" i="19"/>
  <c r="AN493" i="19"/>
  <c r="AM506" i="19"/>
  <c r="AC13" i="13" s="1"/>
  <c r="AD514" i="19"/>
  <c r="AD511" i="19"/>
  <c r="AI504" i="19"/>
  <c r="AE506" i="19"/>
  <c r="U13" i="13" s="1"/>
  <c r="L511" i="19"/>
  <c r="L508" i="19"/>
  <c r="L496" i="19"/>
  <c r="L502" i="19"/>
  <c r="L493" i="19"/>
  <c r="L514" i="19"/>
  <c r="L499" i="19"/>
  <c r="L487" i="19"/>
  <c r="L490" i="19"/>
  <c r="Z488" i="19"/>
  <c r="M489" i="19"/>
  <c r="V493" i="19"/>
  <c r="V511" i="19"/>
  <c r="AA495" i="19"/>
  <c r="AF491" i="19"/>
  <c r="AF497" i="19"/>
  <c r="AF503" i="19"/>
  <c r="AF488" i="19"/>
  <c r="AF509" i="19"/>
  <c r="AF512" i="19"/>
  <c r="AF500" i="19"/>
  <c r="AF515" i="19"/>
  <c r="AF506" i="19"/>
  <c r="V13" i="13" s="1"/>
  <c r="AF494" i="19"/>
  <c r="R496" i="19"/>
  <c r="AQ490" i="19"/>
  <c r="M487" i="19"/>
  <c r="M514" i="19"/>
  <c r="AH505" i="19"/>
  <c r="AC490" i="19"/>
  <c r="W509" i="19"/>
  <c r="R494" i="19"/>
  <c r="AC507" i="19"/>
  <c r="N505" i="19"/>
  <c r="AR512" i="19"/>
  <c r="S498" i="19"/>
  <c r="Z496" i="19"/>
  <c r="U490" i="19"/>
  <c r="O506" i="19"/>
  <c r="E13" i="13" s="1"/>
  <c r="AG514" i="19"/>
  <c r="AN492" i="19"/>
  <c r="AJ503" i="19"/>
  <c r="AK488" i="19"/>
  <c r="AK506" i="19"/>
  <c r="AA13" i="13" s="1"/>
  <c r="AG489" i="19"/>
  <c r="AG510" i="19"/>
  <c r="AG498" i="19"/>
  <c r="AG501" i="19"/>
  <c r="AG492" i="19"/>
  <c r="AG516" i="19"/>
  <c r="AG507" i="19"/>
  <c r="AG513" i="19"/>
  <c r="AG504" i="19"/>
  <c r="AG495" i="19"/>
  <c r="AF489" i="19"/>
  <c r="AB512" i="19"/>
  <c r="AC500" i="19"/>
  <c r="AD512" i="19"/>
  <c r="AD491" i="19"/>
  <c r="AD503" i="19"/>
  <c r="AD500" i="19"/>
  <c r="AD509" i="19"/>
  <c r="AD494" i="19"/>
  <c r="AD488" i="19"/>
  <c r="AD515" i="19"/>
  <c r="AD506" i="19"/>
  <c r="T13" i="13" s="1"/>
  <c r="AD497" i="19"/>
  <c r="AP496" i="19"/>
  <c r="AA509" i="19"/>
  <c r="AA500" i="19"/>
  <c r="AA494" i="19"/>
  <c r="AA515" i="19"/>
  <c r="AA506" i="19"/>
  <c r="Q13" i="13" s="1"/>
  <c r="AA491" i="19"/>
  <c r="AA512" i="19"/>
  <c r="AA488" i="19"/>
  <c r="AA497" i="19"/>
  <c r="AA503" i="19"/>
  <c r="AK511" i="19"/>
  <c r="S511" i="19"/>
  <c r="AK516" i="19"/>
  <c r="X498" i="19"/>
  <c r="T499" i="19"/>
  <c r="T488" i="19"/>
  <c r="T515" i="19"/>
  <c r="AR505" i="19"/>
  <c r="U497" i="19"/>
  <c r="P505" i="19"/>
  <c r="S512" i="19"/>
  <c r="S491" i="19"/>
  <c r="S494" i="19"/>
  <c r="S509" i="19"/>
  <c r="S503" i="19"/>
  <c r="S500" i="19"/>
  <c r="S497" i="19"/>
  <c r="S515" i="19"/>
  <c r="S488" i="19"/>
  <c r="S506" i="19"/>
  <c r="I13" i="13" s="1"/>
  <c r="AI505" i="19"/>
  <c r="P492" i="19"/>
  <c r="P510" i="19"/>
  <c r="AO493" i="19"/>
  <c r="L509" i="19"/>
  <c r="L515" i="19"/>
  <c r="R507" i="19"/>
  <c r="M515" i="19"/>
  <c r="X487" i="19"/>
  <c r="X502" i="19"/>
  <c r="O513" i="19"/>
  <c r="W507" i="19"/>
  <c r="Y511" i="19"/>
  <c r="Y487" i="19"/>
  <c r="AE511" i="19"/>
  <c r="V512" i="19"/>
  <c r="AI515" i="19"/>
  <c r="Q490" i="19"/>
  <c r="AH489" i="19"/>
  <c r="AF490" i="19"/>
  <c r="AH488" i="19"/>
  <c r="AM488" i="19"/>
  <c r="AD496" i="19"/>
  <c r="AE488" i="19"/>
  <c r="AE512" i="19"/>
  <c r="Z512" i="19"/>
  <c r="V496" i="19"/>
  <c r="Y497" i="19"/>
  <c r="Y488" i="19"/>
  <c r="Y494" i="19"/>
  <c r="Y512" i="19"/>
  <c r="Y509" i="19"/>
  <c r="Y503" i="19"/>
  <c r="Y500" i="19"/>
  <c r="Y491" i="19"/>
  <c r="Y515" i="19"/>
  <c r="Y506" i="19"/>
  <c r="O13" i="13" s="1"/>
  <c r="W515" i="19"/>
  <c r="R491" i="19"/>
  <c r="N502" i="19"/>
  <c r="S492" i="19"/>
  <c r="U511" i="19"/>
  <c r="AG505" i="19"/>
  <c r="V492" i="19"/>
  <c r="V516" i="19"/>
  <c r="V507" i="19"/>
  <c r="V489" i="19"/>
  <c r="V513" i="19"/>
  <c r="V495" i="19"/>
  <c r="V504" i="19"/>
  <c r="V498" i="19"/>
  <c r="V510" i="19"/>
  <c r="V501" i="19"/>
  <c r="AF504" i="19"/>
  <c r="AB494" i="19"/>
  <c r="AP487" i="19"/>
  <c r="S508" i="19"/>
  <c r="T512" i="19"/>
  <c r="AI487" i="19"/>
  <c r="R492" i="19"/>
  <c r="AP506" i="19"/>
  <c r="AF13" i="13" s="1"/>
  <c r="AL487" i="19"/>
  <c r="AP494" i="19"/>
  <c r="AP500" i="19"/>
  <c r="Q493" i="19"/>
  <c r="AL508" i="19"/>
  <c r="AP513" i="19"/>
  <c r="AP510" i="19"/>
  <c r="AP504" i="19"/>
  <c r="AP498" i="19"/>
  <c r="AP501" i="19"/>
  <c r="AP495" i="19"/>
  <c r="AP516" i="19"/>
  <c r="AP489" i="19"/>
  <c r="AP507" i="19"/>
  <c r="AP492" i="19"/>
  <c r="AH507" i="19"/>
  <c r="AQ489" i="19"/>
  <c r="AF499" i="19"/>
  <c r="AF511" i="19"/>
  <c r="AA502" i="19"/>
  <c r="AH491" i="19"/>
  <c r="AH500" i="19"/>
  <c r="AN490" i="19"/>
  <c r="AM515" i="19"/>
  <c r="AD490" i="19"/>
  <c r="AD505" i="19"/>
  <c r="AI513" i="19"/>
  <c r="AE515" i="19"/>
  <c r="Z500" i="19"/>
  <c r="M495" i="19"/>
  <c r="V508" i="19"/>
  <c r="V505" i="19"/>
  <c r="AA504" i="19"/>
  <c r="AD510" i="19"/>
  <c r="AD501" i="19"/>
  <c r="AD492" i="19"/>
  <c r="AD516" i="19"/>
  <c r="AD507" i="19"/>
  <c r="AD498" i="19"/>
  <c r="AD513" i="19"/>
  <c r="AD489" i="19"/>
  <c r="AD504" i="19"/>
  <c r="AD495" i="19"/>
  <c r="R505" i="19"/>
  <c r="AQ487" i="19"/>
  <c r="M496" i="19"/>
  <c r="AH493" i="19"/>
  <c r="AH514" i="19"/>
  <c r="AC493" i="19"/>
  <c r="W500" i="19"/>
  <c r="W503" i="19"/>
  <c r="R488" i="19"/>
  <c r="AC516" i="19"/>
  <c r="AR488" i="19"/>
  <c r="AR506" i="19"/>
  <c r="AH13" i="13" s="1"/>
  <c r="S501" i="19"/>
  <c r="AL488" i="19"/>
  <c r="AL494" i="19"/>
  <c r="AL512" i="19"/>
  <c r="AL515" i="19"/>
  <c r="AL503" i="19"/>
  <c r="AL506" i="19"/>
  <c r="AB13" i="13" s="1"/>
  <c r="AL509" i="19"/>
  <c r="AL497" i="19"/>
  <c r="AL500" i="19"/>
  <c r="AL491" i="19"/>
  <c r="Z505" i="19"/>
  <c r="U487" i="19"/>
  <c r="O515" i="19"/>
  <c r="AG511" i="19"/>
  <c r="AG508" i="19"/>
  <c r="AN489" i="19"/>
  <c r="AJ512" i="19"/>
  <c r="AK491" i="19"/>
  <c r="AK495" i="19"/>
  <c r="AF495" i="19"/>
  <c r="AB497" i="19"/>
  <c r="AB506" i="19"/>
  <c r="R13" i="13" s="1"/>
  <c r="AC509" i="19"/>
  <c r="T495" i="19"/>
  <c r="T510" i="19"/>
  <c r="T498" i="19"/>
  <c r="T489" i="19"/>
  <c r="T516" i="19"/>
  <c r="T501" i="19"/>
  <c r="T507" i="19"/>
  <c r="T504" i="19"/>
  <c r="T513" i="19"/>
  <c r="T492" i="19"/>
  <c r="AP505" i="19"/>
  <c r="AK499" i="19"/>
  <c r="AK505" i="19"/>
  <c r="S493" i="19"/>
  <c r="X507" i="19"/>
  <c r="T508" i="19"/>
  <c r="T497" i="19"/>
  <c r="AR487" i="19"/>
  <c r="AR514" i="19"/>
  <c r="U500" i="19"/>
  <c r="P487" i="19"/>
  <c r="AI490" i="19"/>
  <c r="AI514" i="19"/>
  <c r="P504" i="19"/>
  <c r="AO487" i="19"/>
  <c r="AO508" i="19"/>
  <c r="L488" i="19"/>
  <c r="R489" i="19"/>
  <c r="R516" i="19"/>
  <c r="M500" i="19"/>
  <c r="X496" i="19"/>
  <c r="X511" i="19"/>
  <c r="O498" i="19"/>
  <c r="W516" i="19"/>
  <c r="Y499" i="19"/>
  <c r="AE487" i="19"/>
  <c r="AE514" i="19"/>
  <c r="V497" i="19"/>
  <c r="AI509" i="19"/>
  <c r="AP509" i="19"/>
  <c r="AH516" i="19"/>
  <c r="AA511" i="19"/>
  <c r="AN508" i="19"/>
  <c r="AD487" i="19"/>
  <c r="AI507" i="19"/>
  <c r="AE491" i="19"/>
  <c r="Z506" i="19"/>
  <c r="P13" i="13" s="1"/>
  <c r="AJ505" i="19"/>
  <c r="AJ487" i="19"/>
  <c r="AJ511" i="19"/>
  <c r="AJ490" i="19"/>
  <c r="AJ499" i="19"/>
  <c r="AJ502" i="19"/>
  <c r="AJ493" i="19"/>
  <c r="AJ496" i="19"/>
  <c r="AJ514" i="19"/>
  <c r="AJ508" i="19"/>
  <c r="S510" i="19"/>
  <c r="AB498" i="19"/>
  <c r="AB495" i="19"/>
  <c r="AB510" i="19"/>
  <c r="AB516" i="19"/>
  <c r="AB501" i="19"/>
  <c r="AB492" i="19"/>
  <c r="AB507" i="19"/>
  <c r="AB489" i="19"/>
  <c r="AB513" i="19"/>
  <c r="AB504" i="19"/>
  <c r="AB515" i="19"/>
  <c r="AP511" i="19"/>
  <c r="AK490" i="19"/>
  <c r="S487" i="19"/>
  <c r="T493" i="19"/>
  <c r="T500" i="19"/>
  <c r="AR493" i="19"/>
  <c r="AR499" i="19"/>
  <c r="U503" i="19"/>
  <c r="AI496" i="19"/>
  <c r="AI508" i="19"/>
  <c r="P513" i="19"/>
  <c r="AO490" i="19"/>
  <c r="AO502" i="19"/>
  <c r="L500" i="19"/>
  <c r="R501" i="19"/>
  <c r="X493" i="19"/>
  <c r="O495" i="19"/>
  <c r="W495" i="19"/>
  <c r="Y514" i="19"/>
  <c r="AE493" i="19"/>
  <c r="AE496" i="19"/>
  <c r="V500" i="19"/>
  <c r="AI500" i="19"/>
  <c r="AM494" i="19"/>
  <c r="M501" i="19"/>
  <c r="AH502" i="19"/>
  <c r="N489" i="19"/>
  <c r="N516" i="19"/>
  <c r="N513" i="19"/>
  <c r="N495" i="19"/>
  <c r="N504" i="19"/>
  <c r="N507" i="19"/>
  <c r="N510" i="19"/>
  <c r="N501" i="19"/>
  <c r="N492" i="19"/>
  <c r="N498" i="19"/>
  <c r="AJ500" i="19"/>
  <c r="M497" i="19"/>
  <c r="AP512" i="19"/>
  <c r="Q508" i="19"/>
  <c r="AH501" i="19"/>
  <c r="AN494" i="19"/>
  <c r="AN515" i="19"/>
  <c r="AN512" i="19"/>
  <c r="AN506" i="19"/>
  <c r="AD13" i="13" s="1"/>
  <c r="AN497" i="19"/>
  <c r="AN503" i="19"/>
  <c r="AN488" i="19"/>
  <c r="AN491" i="19"/>
  <c r="AN509" i="19"/>
  <c r="AN500" i="19"/>
  <c r="AA499" i="19"/>
  <c r="AH494" i="19"/>
  <c r="AN496" i="19"/>
  <c r="AN502" i="19"/>
  <c r="AM491" i="19"/>
  <c r="AD499" i="19"/>
  <c r="AI510" i="19"/>
  <c r="AI516" i="19"/>
  <c r="AE500" i="19"/>
  <c r="Z494" i="19"/>
  <c r="Z515" i="19"/>
  <c r="M507" i="19"/>
  <c r="V514" i="19"/>
  <c r="AA498" i="19"/>
  <c r="AA507" i="19"/>
  <c r="R499" i="19"/>
  <c r="R508" i="19"/>
  <c r="AQ505" i="19"/>
  <c r="M490" i="19"/>
  <c r="AH511" i="19"/>
  <c r="AO509" i="19"/>
  <c r="AO512" i="19"/>
  <c r="AO500" i="19"/>
  <c r="AO515" i="19"/>
  <c r="AO506" i="19"/>
  <c r="AE13" i="13" s="1"/>
  <c r="AO497" i="19"/>
  <c r="AO494" i="19"/>
  <c r="AO488" i="19"/>
  <c r="AO503" i="19"/>
  <c r="AO491" i="19"/>
  <c r="AC511" i="19"/>
  <c r="W497" i="19"/>
  <c r="R503" i="19"/>
  <c r="R515" i="19"/>
  <c r="AC510" i="19"/>
  <c r="N514" i="19"/>
  <c r="AR500" i="19"/>
  <c r="Z489" i="19"/>
  <c r="Z510" i="19"/>
  <c r="Z501" i="19"/>
  <c r="Z495" i="19"/>
  <c r="Z516" i="19"/>
  <c r="Z504" i="19"/>
  <c r="Z507" i="19"/>
  <c r="Z492" i="19"/>
  <c r="Z513" i="19"/>
  <c r="Z498" i="19"/>
  <c r="S495" i="19"/>
  <c r="Z490" i="19"/>
  <c r="Z508" i="19"/>
  <c r="U508" i="19"/>
  <c r="O491" i="19"/>
  <c r="AG487" i="19"/>
  <c r="AN498" i="19"/>
  <c r="AJ509" i="19"/>
  <c r="AJ515" i="19"/>
  <c r="AK509" i="19"/>
  <c r="AJ513" i="19"/>
  <c r="AJ498" i="19"/>
  <c r="AJ492" i="19"/>
  <c r="AJ516" i="19"/>
  <c r="AJ510" i="19"/>
  <c r="AJ504" i="19"/>
  <c r="AJ501" i="19"/>
  <c r="AJ507" i="19"/>
  <c r="AJ489" i="19"/>
  <c r="AJ495" i="19"/>
  <c r="AF498" i="19"/>
  <c r="AB491" i="19"/>
  <c r="AC503" i="19"/>
  <c r="AP502" i="19"/>
  <c r="AP508" i="19"/>
  <c r="AK508" i="19"/>
  <c r="P506" i="19"/>
  <c r="F13" i="13" s="1"/>
  <c r="P488" i="19"/>
  <c r="P503" i="19"/>
  <c r="P509" i="19"/>
  <c r="P515" i="19"/>
  <c r="P494" i="19"/>
  <c r="P497" i="19"/>
  <c r="P512" i="19"/>
  <c r="P500" i="19"/>
  <c r="P491" i="19"/>
  <c r="S499" i="19"/>
  <c r="X489" i="19"/>
  <c r="X501" i="19"/>
  <c r="T490" i="19"/>
  <c r="T509" i="19"/>
  <c r="AR496" i="19"/>
  <c r="U494" i="19"/>
  <c r="U512" i="19"/>
  <c r="P490" i="19"/>
  <c r="AI493" i="19"/>
  <c r="AK504" i="19"/>
  <c r="P489" i="19"/>
  <c r="AO496" i="19"/>
  <c r="L491" i="19"/>
  <c r="R498" i="19"/>
  <c r="L147" i="19"/>
  <c r="L151" i="19"/>
  <c r="L150" i="19"/>
  <c r="L149" i="19"/>
  <c r="L152" i="19"/>
  <c r="L156" i="19"/>
  <c r="L153" i="19"/>
  <c r="L154" i="19"/>
  <c r="L155" i="19"/>
  <c r="L148" i="19"/>
  <c r="M503" i="19"/>
  <c r="X505" i="19"/>
  <c r="O507" i="19"/>
  <c r="O516" i="19"/>
  <c r="W501" i="19"/>
  <c r="Y493" i="19"/>
  <c r="AE499" i="19"/>
  <c r="AK510" i="19"/>
  <c r="V506" i="19"/>
  <c r="L13" i="13" s="1"/>
  <c r="AI497" i="19"/>
  <c r="AP503" i="19"/>
  <c r="AL514" i="19"/>
  <c r="AQ492" i="19"/>
  <c r="AH497" i="19"/>
  <c r="AI501" i="19"/>
  <c r="W511" i="19"/>
  <c r="W505" i="19"/>
  <c r="W502" i="19"/>
  <c r="W493" i="19"/>
  <c r="W508" i="19"/>
  <c r="W499" i="19"/>
  <c r="W490" i="19"/>
  <c r="W496" i="19"/>
  <c r="W487" i="19"/>
  <c r="W514" i="19"/>
  <c r="R493" i="19"/>
  <c r="AQ499" i="19"/>
  <c r="AH508" i="19"/>
  <c r="W488" i="19"/>
  <c r="AC495" i="19"/>
  <c r="AR497" i="19"/>
  <c r="U496" i="19"/>
  <c r="AF492" i="19"/>
  <c r="AC497" i="19"/>
  <c r="AP514" i="19"/>
  <c r="AK514" i="19"/>
  <c r="X516" i="19"/>
  <c r="R504" i="19"/>
  <c r="Q499" i="19"/>
  <c r="AL496" i="19"/>
  <c r="AH498" i="19"/>
  <c r="AQ495" i="19"/>
  <c r="AF496" i="19"/>
  <c r="AP497" i="19"/>
  <c r="Q487" i="19"/>
  <c r="Q502" i="19"/>
  <c r="AL502" i="19"/>
  <c r="AH495" i="19"/>
  <c r="AM496" i="19"/>
  <c r="AM490" i="19"/>
  <c r="AM487" i="19"/>
  <c r="AM493" i="19"/>
  <c r="AM511" i="19"/>
  <c r="AM505" i="19"/>
  <c r="AM502" i="19"/>
  <c r="AM514" i="19"/>
  <c r="AM508" i="19"/>
  <c r="AM499" i="19"/>
  <c r="AQ504" i="19"/>
  <c r="AF505" i="19"/>
  <c r="AL513" i="19"/>
  <c r="AL489" i="19"/>
  <c r="AL504" i="19"/>
  <c r="AL498" i="19"/>
  <c r="AL510" i="19"/>
  <c r="AL501" i="19"/>
  <c r="AL492" i="19"/>
  <c r="AL495" i="19"/>
  <c r="AL516" i="19"/>
  <c r="AL507" i="19"/>
  <c r="AA505" i="19"/>
  <c r="AH503" i="19"/>
  <c r="AN487" i="19"/>
  <c r="AN511" i="19"/>
  <c r="AM500" i="19"/>
  <c r="AD508" i="19"/>
  <c r="AI492" i="19"/>
  <c r="AK501" i="19"/>
  <c r="AE509" i="19"/>
  <c r="Z491" i="19"/>
  <c r="Z509" i="19"/>
  <c r="M516" i="19"/>
  <c r="V487" i="19"/>
  <c r="AA489" i="19"/>
  <c r="AA516" i="19"/>
  <c r="R490" i="19"/>
  <c r="AQ493" i="19"/>
  <c r="AQ514" i="19"/>
  <c r="M493" i="19"/>
  <c r="AH487" i="19"/>
  <c r="AC496" i="19"/>
  <c r="AC505" i="19"/>
  <c r="W494" i="19"/>
  <c r="U492" i="19"/>
  <c r="U498" i="19"/>
  <c r="U516" i="19"/>
  <c r="U507" i="19"/>
  <c r="U513" i="19"/>
  <c r="U501" i="19"/>
  <c r="U504" i="19"/>
  <c r="U495" i="19"/>
  <c r="U510" i="19"/>
  <c r="U489" i="19"/>
  <c r="R497" i="19"/>
  <c r="R509" i="19"/>
  <c r="AC489" i="19"/>
  <c r="N499" i="19"/>
  <c r="AR509" i="19"/>
  <c r="O508" i="19"/>
  <c r="O499" i="19"/>
  <c r="O514" i="19"/>
  <c r="O505" i="19"/>
  <c r="O493" i="19"/>
  <c r="O487" i="19"/>
  <c r="O511" i="19"/>
  <c r="O496" i="19"/>
  <c r="O502" i="19"/>
  <c r="O490" i="19"/>
  <c r="S504" i="19"/>
  <c r="Z493" i="19"/>
  <c r="U493" i="19"/>
  <c r="O500" i="19"/>
  <c r="AG496" i="19"/>
  <c r="AN507" i="19"/>
  <c r="AJ488" i="19"/>
  <c r="AK515" i="19"/>
  <c r="AF507" i="19"/>
  <c r="AB500" i="19"/>
  <c r="AC515" i="19"/>
  <c r="AC512" i="19"/>
  <c r="AP499" i="19"/>
  <c r="AK487" i="19"/>
  <c r="AG515" i="19"/>
  <c r="AG506" i="19"/>
  <c r="W13" i="13" s="1"/>
  <c r="AG497" i="19"/>
  <c r="AG491" i="19"/>
  <c r="AG488" i="19"/>
  <c r="AG512" i="19"/>
  <c r="AG509" i="19"/>
  <c r="AG503" i="19"/>
  <c r="AG500" i="19"/>
  <c r="AG494" i="19"/>
  <c r="S505" i="19"/>
  <c r="X492" i="19"/>
  <c r="X510" i="19"/>
  <c r="T511" i="19"/>
  <c r="T494" i="19"/>
  <c r="AR502" i="19"/>
  <c r="U509" i="19"/>
  <c r="U506" i="19"/>
  <c r="K13" i="13" s="1"/>
  <c r="P508" i="19"/>
  <c r="AI502" i="19"/>
  <c r="AK507" i="19"/>
  <c r="P498" i="19"/>
  <c r="AO505" i="19"/>
  <c r="L494" i="19"/>
  <c r="R510" i="19"/>
  <c r="M491" i="19"/>
  <c r="M512" i="19"/>
  <c r="X514" i="19"/>
  <c r="O510" i="19"/>
  <c r="O501" i="19"/>
  <c r="W492" i="19"/>
  <c r="Y490" i="19"/>
  <c r="AE508" i="19"/>
  <c r="V509" i="19"/>
  <c r="V515" i="19"/>
  <c r="AI494" i="19"/>
  <c r="Q514" i="19"/>
  <c r="AH510" i="19"/>
  <c r="AF487" i="19"/>
  <c r="AH509" i="19"/>
  <c r="V499" i="19"/>
  <c r="AA513" i="19"/>
  <c r="R514" i="19"/>
  <c r="M499" i="19"/>
  <c r="AC502" i="19"/>
  <c r="W512" i="19"/>
  <c r="R506" i="19"/>
  <c r="H13" i="13" s="1"/>
  <c r="N493" i="19"/>
  <c r="AR515" i="19"/>
  <c r="Z499" i="19"/>
  <c r="Z514" i="19"/>
  <c r="O497" i="19"/>
  <c r="AG499" i="19"/>
  <c r="AG502" i="19"/>
  <c r="AN495" i="19"/>
  <c r="AJ506" i="19"/>
  <c r="Z13" i="13" s="1"/>
  <c r="AK500" i="19"/>
  <c r="AB488" i="19"/>
  <c r="P496" i="19"/>
  <c r="Q505" i="19"/>
  <c r="AL493" i="19"/>
  <c r="AH504" i="19"/>
  <c r="AQ513" i="19"/>
  <c r="AF514" i="19"/>
  <c r="AA493" i="19"/>
  <c r="AA514" i="19"/>
  <c r="AH512" i="19"/>
  <c r="AN505" i="19"/>
  <c r="AK489" i="19"/>
  <c r="AM509" i="19"/>
  <c r="AD493" i="19"/>
  <c r="AI498" i="19"/>
  <c r="AE494" i="19"/>
  <c r="AE503" i="19"/>
  <c r="Z503" i="19"/>
  <c r="M510" i="19"/>
  <c r="V490" i="19"/>
  <c r="AA501" i="19"/>
  <c r="R502" i="19"/>
  <c r="AQ502" i="19"/>
  <c r="AQ508" i="19"/>
  <c r="M502" i="19"/>
  <c r="AH499" i="19"/>
  <c r="AC487" i="19"/>
  <c r="AC514" i="19"/>
  <c r="W506" i="19"/>
  <c r="M13" i="13" s="1"/>
  <c r="R512" i="19"/>
  <c r="AC501" i="19"/>
  <c r="AC504" i="19"/>
  <c r="N496" i="19"/>
  <c r="AR491" i="19"/>
  <c r="S513" i="19"/>
  <c r="Z487" i="19"/>
  <c r="Q503" i="19"/>
  <c r="Q488" i="19"/>
  <c r="Q509" i="19"/>
  <c r="Q491" i="19"/>
  <c r="Q500" i="19"/>
  <c r="Q494" i="19"/>
  <c r="Q515" i="19"/>
  <c r="Q506" i="19"/>
  <c r="G13" i="13" s="1"/>
  <c r="Q497" i="19"/>
  <c r="Q512" i="19"/>
  <c r="U502" i="19"/>
  <c r="AK492" i="19"/>
  <c r="O509" i="19"/>
  <c r="AG490" i="19"/>
  <c r="AN516" i="19"/>
  <c r="AJ491" i="19"/>
  <c r="AK497" i="19"/>
  <c r="X491" i="19"/>
  <c r="X500" i="19"/>
  <c r="X488" i="19"/>
  <c r="X503" i="19"/>
  <c r="X506" i="19"/>
  <c r="N13" i="13" s="1"/>
  <c r="X509" i="19"/>
  <c r="X494" i="19"/>
  <c r="X515" i="19"/>
  <c r="X497" i="19"/>
  <c r="X512" i="19"/>
  <c r="AF516" i="19"/>
  <c r="AB509" i="19"/>
  <c r="AC491" i="19"/>
  <c r="AC506" i="19"/>
  <c r="S13" i="13" s="1"/>
  <c r="AP490" i="19"/>
  <c r="AE513" i="19"/>
  <c r="AE492" i="19"/>
  <c r="AE504" i="19"/>
  <c r="AE489" i="19"/>
  <c r="AE510" i="19"/>
  <c r="AE501" i="19"/>
  <c r="AE516" i="19"/>
  <c r="AE495" i="19"/>
  <c r="AE507" i="19"/>
  <c r="AE498" i="19"/>
  <c r="AK496" i="19"/>
  <c r="S496" i="19"/>
  <c r="S514" i="19"/>
  <c r="X495" i="19"/>
  <c r="T487" i="19"/>
  <c r="T505" i="19"/>
  <c r="T503" i="19"/>
  <c r="AR508" i="19"/>
  <c r="U515" i="19"/>
  <c r="P493" i="19"/>
  <c r="P502" i="19"/>
  <c r="AI511" i="19"/>
  <c r="P507" i="19"/>
  <c r="AO499" i="19"/>
  <c r="L503" i="19"/>
  <c r="R495" i="19"/>
  <c r="M509" i="19"/>
  <c r="M506" i="19"/>
  <c r="X499" i="19"/>
  <c r="O489" i="19"/>
  <c r="W498" i="19"/>
  <c r="W489" i="19"/>
  <c r="Y508" i="19"/>
  <c r="AE490" i="19"/>
  <c r="V494" i="19"/>
  <c r="V491" i="19"/>
  <c r="AI503" i="19"/>
  <c r="AP488" i="19"/>
  <c r="AQ510" i="19"/>
  <c r="AA508" i="19"/>
  <c r="M492" i="19"/>
  <c r="M504" i="19"/>
  <c r="AA510" i="19"/>
  <c r="AQ511" i="19"/>
  <c r="AC499" i="19"/>
  <c r="AC492" i="19"/>
  <c r="Z502" i="19"/>
  <c r="AK503" i="19"/>
  <c r="AF501" i="19"/>
  <c r="AC488" i="19"/>
  <c r="S490" i="19"/>
  <c r="AR511" i="19"/>
  <c r="P516" i="19"/>
  <c r="AO511" i="19"/>
  <c r="N506" i="19"/>
  <c r="D13" i="13" s="1"/>
  <c r="N494" i="19"/>
  <c r="N488" i="19"/>
  <c r="N512" i="19"/>
  <c r="N491" i="19"/>
  <c r="N503" i="19"/>
  <c r="N497" i="19"/>
  <c r="N509" i="19"/>
  <c r="N500" i="19"/>
  <c r="N515" i="19"/>
  <c r="X490" i="19"/>
  <c r="O504" i="19"/>
  <c r="W513" i="19"/>
  <c r="W504" i="19"/>
  <c r="Y505" i="19"/>
  <c r="AE502" i="19"/>
  <c r="V503" i="19"/>
  <c r="AI506" i="19"/>
  <c r="Y13" i="13" s="1"/>
  <c r="AI491" i="19"/>
  <c r="AL505" i="19"/>
  <c r="AA490" i="19"/>
  <c r="AM503" i="19"/>
  <c r="Q507" i="19"/>
  <c r="Q489" i="19"/>
  <c r="Q495" i="19"/>
  <c r="Q492" i="19"/>
  <c r="Q513" i="19"/>
  <c r="Q510" i="19"/>
  <c r="Q498" i="19"/>
  <c r="Q501" i="19"/>
  <c r="Q504" i="19"/>
  <c r="Q516" i="19"/>
  <c r="O503" i="19"/>
  <c r="AN501" i="19"/>
  <c r="AM513" i="19"/>
  <c r="AM489" i="19"/>
  <c r="AM507" i="19"/>
  <c r="AM504" i="19"/>
  <c r="AM498" i="19"/>
  <c r="AM510" i="19"/>
  <c r="AM492" i="19"/>
  <c r="AM501" i="19"/>
  <c r="AM495" i="19"/>
  <c r="AM516" i="19"/>
  <c r="T502" i="19"/>
  <c r="U488" i="19"/>
  <c r="P511" i="19"/>
  <c r="L512" i="19"/>
  <c r="AH492" i="19"/>
  <c r="AQ498" i="19"/>
  <c r="AQ516" i="19"/>
  <c r="AF508" i="19"/>
  <c r="AA496" i="19"/>
  <c r="AQ515" i="19"/>
  <c r="AQ488" i="19"/>
  <c r="AQ506" i="19"/>
  <c r="AG13" i="13" s="1"/>
  <c r="AQ491" i="19"/>
  <c r="AQ512" i="19"/>
  <c r="AQ509" i="19"/>
  <c r="AQ497" i="19"/>
  <c r="AQ503" i="19"/>
  <c r="AQ500" i="19"/>
  <c r="AQ494" i="19"/>
  <c r="AH506" i="19"/>
  <c r="X13" i="13" s="1"/>
  <c r="AN499" i="19"/>
  <c r="AM497" i="19"/>
  <c r="AM512" i="19"/>
  <c r="AD502" i="19"/>
  <c r="AE497" i="19"/>
  <c r="M498" i="19"/>
  <c r="M513" i="19"/>
  <c r="V502" i="19"/>
  <c r="AA492" i="19"/>
  <c r="R487" i="19"/>
  <c r="AQ496" i="19"/>
  <c r="M508" i="19"/>
  <c r="M505" i="19"/>
  <c r="AK498" i="19"/>
  <c r="W491" i="19"/>
  <c r="N490" i="19"/>
  <c r="N511" i="19"/>
  <c r="S489" i="19"/>
  <c r="Z511" i="19"/>
  <c r="U499" i="19"/>
  <c r="U505" i="19"/>
  <c r="O494" i="19"/>
  <c r="O512" i="19"/>
  <c r="AN513" i="19"/>
  <c r="AK494" i="19"/>
  <c r="AO492" i="19"/>
  <c r="AO498" i="19"/>
  <c r="AO513" i="19"/>
  <c r="AO510" i="19"/>
  <c r="AO504" i="19"/>
  <c r="AO501" i="19"/>
  <c r="AO495" i="19"/>
  <c r="AO516" i="19"/>
  <c r="AO507" i="19"/>
  <c r="AO489" i="19"/>
  <c r="AF513" i="19"/>
  <c r="AF510" i="19"/>
  <c r="AK513" i="19"/>
  <c r="T496" i="19"/>
  <c r="T491" i="19"/>
  <c r="P495" i="19"/>
  <c r="AO514" i="19"/>
  <c r="L497" i="19"/>
  <c r="AR507" i="19"/>
  <c r="AR501" i="19"/>
  <c r="AR513" i="19"/>
  <c r="AR504" i="19"/>
  <c r="AR489" i="19"/>
  <c r="AR492" i="19"/>
  <c r="AR498" i="19"/>
  <c r="AR510" i="19"/>
  <c r="AR516" i="19"/>
  <c r="AR495" i="19"/>
  <c r="O492" i="19"/>
  <c r="W510" i="19"/>
  <c r="Y496" i="19"/>
  <c r="Y502" i="19"/>
  <c r="AE505" i="19"/>
  <c r="V488" i="19"/>
  <c r="AI488" i="19"/>
  <c r="AI512" i="19"/>
  <c r="A47" i="3" l="1"/>
  <c r="A42" i="3"/>
  <c r="A38" i="3"/>
  <c r="A34" i="3"/>
  <c r="A39" i="3"/>
  <c r="A35" i="3"/>
  <c r="A46" i="3"/>
  <c r="A49" i="3"/>
  <c r="A45" i="3"/>
  <c r="A41" i="3"/>
  <c r="A37" i="3"/>
  <c r="A43" i="3"/>
  <c r="A50" i="3"/>
  <c r="A48" i="3"/>
  <c r="A44" i="3"/>
  <c r="A40" i="3"/>
  <c r="A36" i="3"/>
  <c r="A2" i="5"/>
  <c r="A3" i="3" l="1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2" i="3"/>
  <c r="AR264" i="16" l="1"/>
  <c r="AQ264" i="16"/>
  <c r="AP264" i="16"/>
  <c r="AO264" i="16"/>
  <c r="AN264" i="16"/>
  <c r="AM264" i="16"/>
  <c r="AL264" i="16"/>
  <c r="AK264" i="16"/>
  <c r="AJ264" i="16"/>
  <c r="AI264" i="16"/>
  <c r="AH264" i="16"/>
  <c r="AG264" i="16"/>
  <c r="AF264" i="16"/>
  <c r="AE264" i="16"/>
  <c r="AD264" i="16"/>
  <c r="AC264" i="16"/>
  <c r="AB264" i="16"/>
  <c r="AA264" i="16"/>
  <c r="Z264" i="16"/>
  <c r="Y264" i="16"/>
  <c r="X264" i="16"/>
  <c r="W264" i="16"/>
  <c r="V264" i="16"/>
  <c r="U264" i="16"/>
  <c r="T264" i="16"/>
  <c r="S264" i="16"/>
  <c r="R264" i="16"/>
  <c r="Q264" i="16"/>
  <c r="P264" i="16"/>
  <c r="O264" i="16"/>
  <c r="N264" i="16"/>
  <c r="M264" i="16"/>
  <c r="L264" i="16"/>
  <c r="AQ263" i="16"/>
  <c r="AP263" i="16"/>
  <c r="AM263" i="16"/>
  <c r="AL263" i="16"/>
  <c r="AI263" i="16"/>
  <c r="AH263" i="16"/>
  <c r="AE263" i="16"/>
  <c r="AD263" i="16"/>
  <c r="AA263" i="16"/>
  <c r="Z263" i="16"/>
  <c r="W263" i="16"/>
  <c r="V263" i="16"/>
  <c r="S263" i="16"/>
  <c r="R263" i="16"/>
  <c r="O263" i="16"/>
  <c r="N263" i="16"/>
  <c r="AR261" i="16"/>
  <c r="AQ261" i="16"/>
  <c r="AP261" i="16"/>
  <c r="AO261" i="16"/>
  <c r="AN261" i="16"/>
  <c r="AM261" i="16"/>
  <c r="AL261" i="16"/>
  <c r="AK261" i="16"/>
  <c r="AJ261" i="16"/>
  <c r="AI261" i="16"/>
  <c r="AH261" i="16"/>
  <c r="AG261" i="16"/>
  <c r="AF261" i="16"/>
  <c r="AE261" i="16"/>
  <c r="AD261" i="16"/>
  <c r="AC261" i="16"/>
  <c r="AB261" i="16"/>
  <c r="AA261" i="16"/>
  <c r="Z261" i="16"/>
  <c r="Y261" i="16"/>
  <c r="X261" i="16"/>
  <c r="W261" i="16"/>
  <c r="V261" i="16"/>
  <c r="U261" i="16"/>
  <c r="T261" i="16"/>
  <c r="S261" i="16"/>
  <c r="R261" i="16"/>
  <c r="Q261" i="16"/>
  <c r="P261" i="16"/>
  <c r="O261" i="16"/>
  <c r="N261" i="16"/>
  <c r="M261" i="16"/>
  <c r="L261" i="16"/>
  <c r="AP260" i="16"/>
  <c r="AL260" i="16"/>
  <c r="AH260" i="16"/>
  <c r="AD260" i="16"/>
  <c r="Z260" i="16"/>
  <c r="V260" i="16"/>
  <c r="R260" i="16"/>
  <c r="N260" i="16"/>
  <c r="AP259" i="16"/>
  <c r="AL259" i="16"/>
  <c r="AH259" i="16"/>
  <c r="AD259" i="16"/>
  <c r="Z259" i="16"/>
  <c r="V259" i="16"/>
  <c r="R259" i="16"/>
  <c r="N259" i="16"/>
  <c r="AQ257" i="16"/>
  <c r="AM257" i="16"/>
  <c r="AI257" i="16"/>
  <c r="AE257" i="16"/>
  <c r="AA257" i="16"/>
  <c r="W257" i="16"/>
  <c r="S257" i="16"/>
  <c r="O257" i="16"/>
  <c r="AO256" i="16"/>
  <c r="AK256" i="16"/>
  <c r="AG256" i="16"/>
  <c r="AC256" i="16"/>
  <c r="Y256" i="16"/>
  <c r="U256" i="16"/>
  <c r="Q256" i="16"/>
  <c r="M256" i="16"/>
  <c r="AR255" i="16"/>
  <c r="AQ255" i="16"/>
  <c r="AP255" i="16"/>
  <c r="AO255" i="16"/>
  <c r="AN255" i="16"/>
  <c r="AM255" i="16"/>
  <c r="AL255" i="16"/>
  <c r="AK255" i="16"/>
  <c r="AJ255" i="16"/>
  <c r="AI255" i="16"/>
  <c r="AH255" i="16"/>
  <c r="AG255" i="16"/>
  <c r="AF255" i="16"/>
  <c r="AE255" i="16"/>
  <c r="AD255" i="16"/>
  <c r="AC255" i="16"/>
  <c r="AB255" i="16"/>
  <c r="AA255" i="16"/>
  <c r="Z255" i="16"/>
  <c r="Y255" i="16"/>
  <c r="X255" i="16"/>
  <c r="W255" i="16"/>
  <c r="V255" i="16"/>
  <c r="U255" i="16"/>
  <c r="T255" i="16"/>
  <c r="S255" i="16"/>
  <c r="R255" i="16"/>
  <c r="Q255" i="16"/>
  <c r="P255" i="16"/>
  <c r="O255" i="16"/>
  <c r="N255" i="16"/>
  <c r="M255" i="16"/>
  <c r="L255" i="16"/>
  <c r="AQ254" i="16"/>
  <c r="AP254" i="16"/>
  <c r="AM254" i="16"/>
  <c r="AL254" i="16"/>
  <c r="AI254" i="16"/>
  <c r="AH254" i="16"/>
  <c r="AE254" i="16"/>
  <c r="AD254" i="16"/>
  <c r="AA254" i="16"/>
  <c r="Z254" i="16"/>
  <c r="W254" i="16"/>
  <c r="V254" i="16"/>
  <c r="S254" i="16"/>
  <c r="R254" i="16"/>
  <c r="O254" i="16"/>
  <c r="N254" i="16"/>
  <c r="AR252" i="16"/>
  <c r="AQ252" i="16"/>
  <c r="AP252" i="16"/>
  <c r="AO252" i="16"/>
  <c r="AN252" i="16"/>
  <c r="AM252" i="16"/>
  <c r="AL252" i="16"/>
  <c r="AK252" i="16"/>
  <c r="AJ252" i="16"/>
  <c r="AI252" i="16"/>
  <c r="AH252" i="16"/>
  <c r="AG252" i="16"/>
  <c r="AF252" i="16"/>
  <c r="AE252" i="16"/>
  <c r="AD252" i="16"/>
  <c r="AC252" i="16"/>
  <c r="AB252" i="16"/>
  <c r="AA252" i="16"/>
  <c r="Z252" i="16"/>
  <c r="Y252" i="16"/>
  <c r="X252" i="16"/>
  <c r="W252" i="16"/>
  <c r="V252" i="16"/>
  <c r="U252" i="16"/>
  <c r="T252" i="16"/>
  <c r="S252" i="16"/>
  <c r="R252" i="16"/>
  <c r="Q252" i="16"/>
  <c r="P252" i="16"/>
  <c r="O252" i="16"/>
  <c r="N252" i="16"/>
  <c r="M252" i="16"/>
  <c r="L252" i="16"/>
  <c r="AP251" i="16"/>
  <c r="AL251" i="16"/>
  <c r="AH251" i="16"/>
  <c r="AD251" i="16"/>
  <c r="Z251" i="16"/>
  <c r="V251" i="16"/>
  <c r="R251" i="16"/>
  <c r="N251" i="16"/>
  <c r="AQ262" i="16"/>
  <c r="AP265" i="16"/>
  <c r="AO265" i="16"/>
  <c r="AM259" i="16"/>
  <c r="AL265" i="16"/>
  <c r="AK265" i="16"/>
  <c r="AI262" i="16"/>
  <c r="AH262" i="16"/>
  <c r="AG265" i="16"/>
  <c r="AE259" i="16"/>
  <c r="AD262" i="16"/>
  <c r="AC265" i="16"/>
  <c r="AA262" i="16"/>
  <c r="Z262" i="16"/>
  <c r="Y265" i="16"/>
  <c r="W259" i="16"/>
  <c r="V262" i="16"/>
  <c r="U265" i="16"/>
  <c r="S262" i="16"/>
  <c r="R262" i="16"/>
  <c r="Q265" i="16"/>
  <c r="O259" i="16"/>
  <c r="N262" i="16"/>
  <c r="M265" i="16"/>
  <c r="AR257" i="16"/>
  <c r="AQ260" i="16"/>
  <c r="AP257" i="16"/>
  <c r="AN257" i="16"/>
  <c r="AM260" i="16"/>
  <c r="AL257" i="16"/>
  <c r="AJ257" i="16"/>
  <c r="AI260" i="16"/>
  <c r="AH257" i="16"/>
  <c r="AF257" i="16"/>
  <c r="AE260" i="16"/>
  <c r="AD257" i="16"/>
  <c r="AB257" i="16"/>
  <c r="AA260" i="16"/>
  <c r="Z257" i="16"/>
  <c r="X257" i="16"/>
  <c r="W260" i="16"/>
  <c r="V257" i="16"/>
  <c r="T257" i="16"/>
  <c r="S260" i="16"/>
  <c r="R257" i="16"/>
  <c r="P257" i="16"/>
  <c r="O260" i="16"/>
  <c r="N257" i="16"/>
  <c r="L257" i="16"/>
  <c r="AC192" i="16"/>
  <c r="AC195" i="16" s="1"/>
  <c r="AC198" i="16" s="1"/>
  <c r="Y192" i="16"/>
  <c r="Y195" i="16" s="1"/>
  <c r="Y198" i="16" s="1"/>
  <c r="AD191" i="16"/>
  <c r="AD194" i="16" s="1"/>
  <c r="AD197" i="16" s="1"/>
  <c r="Z191" i="16"/>
  <c r="Z194" i="16" s="1"/>
  <c r="Z197" i="16" s="1"/>
  <c r="AE190" i="16"/>
  <c r="AE193" i="16" s="1"/>
  <c r="AE196" i="16" s="1"/>
  <c r="AA190" i="16"/>
  <c r="AA193" i="16" s="1"/>
  <c r="AA196" i="16" s="1"/>
  <c r="AR189" i="16"/>
  <c r="AR192" i="16" s="1"/>
  <c r="AR195" i="16" s="1"/>
  <c r="AR198" i="16" s="1"/>
  <c r="AQ189" i="16"/>
  <c r="AQ192" i="16" s="1"/>
  <c r="AQ195" i="16" s="1"/>
  <c r="AQ198" i="16" s="1"/>
  <c r="AP189" i="16"/>
  <c r="AP192" i="16" s="1"/>
  <c r="AP195" i="16" s="1"/>
  <c r="AP198" i="16" s="1"/>
  <c r="AO189" i="16"/>
  <c r="AO192" i="16" s="1"/>
  <c r="AO195" i="16" s="1"/>
  <c r="AO198" i="16" s="1"/>
  <c r="AN189" i="16"/>
  <c r="AN192" i="16" s="1"/>
  <c r="AN195" i="16" s="1"/>
  <c r="AN198" i="16" s="1"/>
  <c r="AM189" i="16"/>
  <c r="AM192" i="16" s="1"/>
  <c r="AM195" i="16" s="1"/>
  <c r="AM198" i="16" s="1"/>
  <c r="AL189" i="16"/>
  <c r="AL192" i="16" s="1"/>
  <c r="AL195" i="16" s="1"/>
  <c r="AL198" i="16" s="1"/>
  <c r="AK189" i="16"/>
  <c r="AK192" i="16" s="1"/>
  <c r="AK195" i="16" s="1"/>
  <c r="AK198" i="16" s="1"/>
  <c r="AJ189" i="16"/>
  <c r="AJ192" i="16" s="1"/>
  <c r="AJ195" i="16" s="1"/>
  <c r="AJ198" i="16" s="1"/>
  <c r="AI189" i="16"/>
  <c r="AI192" i="16" s="1"/>
  <c r="AI195" i="16" s="1"/>
  <c r="AI198" i="16" s="1"/>
  <c r="AH189" i="16"/>
  <c r="AH192" i="16" s="1"/>
  <c r="AH195" i="16" s="1"/>
  <c r="AH198" i="16" s="1"/>
  <c r="AG189" i="16"/>
  <c r="AG192" i="16" s="1"/>
  <c r="AG195" i="16" s="1"/>
  <c r="AG198" i="16" s="1"/>
  <c r="AF189" i="16"/>
  <c r="AF192" i="16" s="1"/>
  <c r="AF195" i="16" s="1"/>
  <c r="AF198" i="16" s="1"/>
  <c r="AE189" i="16"/>
  <c r="AE192" i="16" s="1"/>
  <c r="AE195" i="16" s="1"/>
  <c r="AE198" i="16" s="1"/>
  <c r="AD189" i="16"/>
  <c r="AD192" i="16" s="1"/>
  <c r="AD195" i="16" s="1"/>
  <c r="AD198" i="16" s="1"/>
  <c r="AC189" i="16"/>
  <c r="AB189" i="16"/>
  <c r="AB192" i="16" s="1"/>
  <c r="AB195" i="16" s="1"/>
  <c r="AB198" i="16" s="1"/>
  <c r="AA189" i="16"/>
  <c r="AA192" i="16" s="1"/>
  <c r="AA195" i="16" s="1"/>
  <c r="AA198" i="16" s="1"/>
  <c r="Z189" i="16"/>
  <c r="Z192" i="16" s="1"/>
  <c r="Z195" i="16" s="1"/>
  <c r="Z198" i="16" s="1"/>
  <c r="Y189" i="16"/>
  <c r="X189" i="16"/>
  <c r="X192" i="16" s="1"/>
  <c r="X195" i="16" s="1"/>
  <c r="X198" i="16" s="1"/>
  <c r="W189" i="16"/>
  <c r="W192" i="16" s="1"/>
  <c r="W195" i="16" s="1"/>
  <c r="W198" i="16" s="1"/>
  <c r="V189" i="16"/>
  <c r="V192" i="16" s="1"/>
  <c r="V195" i="16" s="1"/>
  <c r="V198" i="16" s="1"/>
  <c r="U189" i="16"/>
  <c r="U192" i="16" s="1"/>
  <c r="U195" i="16" s="1"/>
  <c r="U198" i="16" s="1"/>
  <c r="T189" i="16"/>
  <c r="T192" i="16" s="1"/>
  <c r="T195" i="16" s="1"/>
  <c r="T198" i="16" s="1"/>
  <c r="S189" i="16"/>
  <c r="S192" i="16" s="1"/>
  <c r="S195" i="16" s="1"/>
  <c r="S198" i="16" s="1"/>
  <c r="R189" i="16"/>
  <c r="R192" i="16" s="1"/>
  <c r="R195" i="16" s="1"/>
  <c r="R198" i="16" s="1"/>
  <c r="Q189" i="16"/>
  <c r="Q192" i="16" s="1"/>
  <c r="Q195" i="16" s="1"/>
  <c r="Q198" i="16" s="1"/>
  <c r="P189" i="16"/>
  <c r="P192" i="16" s="1"/>
  <c r="P195" i="16" s="1"/>
  <c r="P198" i="16" s="1"/>
  <c r="O189" i="16"/>
  <c r="O192" i="16" s="1"/>
  <c r="O195" i="16" s="1"/>
  <c r="O198" i="16" s="1"/>
  <c r="N189" i="16"/>
  <c r="N192" i="16" s="1"/>
  <c r="N195" i="16" s="1"/>
  <c r="N198" i="16" s="1"/>
  <c r="M189" i="16"/>
  <c r="M192" i="16" s="1"/>
  <c r="M195" i="16" s="1"/>
  <c r="M198" i="16" s="1"/>
  <c r="L189" i="16"/>
  <c r="L192" i="16" s="1"/>
  <c r="L195" i="16" s="1"/>
  <c r="L198" i="16" s="1"/>
  <c r="AR188" i="16"/>
  <c r="AR191" i="16" s="1"/>
  <c r="AR194" i="16" s="1"/>
  <c r="AR197" i="16" s="1"/>
  <c r="AQ188" i="16"/>
  <c r="AQ191" i="16" s="1"/>
  <c r="AQ194" i="16" s="1"/>
  <c r="AQ197" i="16" s="1"/>
  <c r="AP188" i="16"/>
  <c r="AP191" i="16" s="1"/>
  <c r="AP194" i="16" s="1"/>
  <c r="AP197" i="16" s="1"/>
  <c r="AO188" i="16"/>
  <c r="AO191" i="16" s="1"/>
  <c r="AO194" i="16" s="1"/>
  <c r="AO197" i="16" s="1"/>
  <c r="AN188" i="16"/>
  <c r="AN191" i="16" s="1"/>
  <c r="AN194" i="16" s="1"/>
  <c r="AN197" i="16" s="1"/>
  <c r="AM188" i="16"/>
  <c r="AM191" i="16" s="1"/>
  <c r="AM194" i="16" s="1"/>
  <c r="AM197" i="16" s="1"/>
  <c r="AL188" i="16"/>
  <c r="AL191" i="16" s="1"/>
  <c r="AL194" i="16" s="1"/>
  <c r="AL197" i="16" s="1"/>
  <c r="AK188" i="16"/>
  <c r="AK191" i="16" s="1"/>
  <c r="AK194" i="16" s="1"/>
  <c r="AK197" i="16" s="1"/>
  <c r="AJ188" i="16"/>
  <c r="AJ191" i="16" s="1"/>
  <c r="AJ194" i="16" s="1"/>
  <c r="AJ197" i="16" s="1"/>
  <c r="AI188" i="16"/>
  <c r="AI191" i="16" s="1"/>
  <c r="AI194" i="16" s="1"/>
  <c r="AI197" i="16" s="1"/>
  <c r="AH188" i="16"/>
  <c r="AH191" i="16" s="1"/>
  <c r="AH194" i="16" s="1"/>
  <c r="AH197" i="16" s="1"/>
  <c r="AG188" i="16"/>
  <c r="AG191" i="16" s="1"/>
  <c r="AG194" i="16" s="1"/>
  <c r="AG197" i="16" s="1"/>
  <c r="AF188" i="16"/>
  <c r="AF191" i="16" s="1"/>
  <c r="AF194" i="16" s="1"/>
  <c r="AF197" i="16" s="1"/>
  <c r="AE188" i="16"/>
  <c r="AE191" i="16" s="1"/>
  <c r="AE194" i="16" s="1"/>
  <c r="AE197" i="16" s="1"/>
  <c r="AD188" i="16"/>
  <c r="AC188" i="16"/>
  <c r="AC191" i="16" s="1"/>
  <c r="AC194" i="16" s="1"/>
  <c r="AC197" i="16" s="1"/>
  <c r="AB188" i="16"/>
  <c r="AB191" i="16" s="1"/>
  <c r="AB194" i="16" s="1"/>
  <c r="AB197" i="16" s="1"/>
  <c r="AA188" i="16"/>
  <c r="AA191" i="16" s="1"/>
  <c r="AA194" i="16" s="1"/>
  <c r="AA197" i="16" s="1"/>
  <c r="Z188" i="16"/>
  <c r="Y188" i="16"/>
  <c r="Y191" i="16" s="1"/>
  <c r="Y194" i="16" s="1"/>
  <c r="Y197" i="16" s="1"/>
  <c r="X188" i="16"/>
  <c r="X191" i="16" s="1"/>
  <c r="X194" i="16" s="1"/>
  <c r="X197" i="16" s="1"/>
  <c r="W188" i="16"/>
  <c r="W191" i="16" s="1"/>
  <c r="W194" i="16" s="1"/>
  <c r="W197" i="16" s="1"/>
  <c r="V188" i="16"/>
  <c r="V191" i="16" s="1"/>
  <c r="V194" i="16" s="1"/>
  <c r="V197" i="16" s="1"/>
  <c r="U188" i="16"/>
  <c r="U191" i="16" s="1"/>
  <c r="U194" i="16" s="1"/>
  <c r="U197" i="16" s="1"/>
  <c r="T188" i="16"/>
  <c r="T191" i="16" s="1"/>
  <c r="T194" i="16" s="1"/>
  <c r="T197" i="16" s="1"/>
  <c r="S188" i="16"/>
  <c r="S191" i="16" s="1"/>
  <c r="S194" i="16" s="1"/>
  <c r="S197" i="16" s="1"/>
  <c r="R188" i="16"/>
  <c r="R191" i="16" s="1"/>
  <c r="R194" i="16" s="1"/>
  <c r="R197" i="16" s="1"/>
  <c r="Q188" i="16"/>
  <c r="Q191" i="16" s="1"/>
  <c r="Q194" i="16" s="1"/>
  <c r="Q197" i="16" s="1"/>
  <c r="P188" i="16"/>
  <c r="P191" i="16" s="1"/>
  <c r="P194" i="16" s="1"/>
  <c r="P197" i="16" s="1"/>
  <c r="O188" i="16"/>
  <c r="O191" i="16" s="1"/>
  <c r="O194" i="16" s="1"/>
  <c r="O197" i="16" s="1"/>
  <c r="N188" i="16"/>
  <c r="N191" i="16" s="1"/>
  <c r="N194" i="16" s="1"/>
  <c r="N197" i="16" s="1"/>
  <c r="M188" i="16"/>
  <c r="M191" i="16" s="1"/>
  <c r="M194" i="16" s="1"/>
  <c r="M197" i="16" s="1"/>
  <c r="L188" i="16"/>
  <c r="L191" i="16" s="1"/>
  <c r="L194" i="16" s="1"/>
  <c r="L197" i="16" s="1"/>
  <c r="AR187" i="16"/>
  <c r="AR190" i="16" s="1"/>
  <c r="AR193" i="16" s="1"/>
  <c r="AR196" i="16" s="1"/>
  <c r="AQ187" i="16"/>
  <c r="AQ190" i="16" s="1"/>
  <c r="AQ193" i="16" s="1"/>
  <c r="AQ196" i="16" s="1"/>
  <c r="AP187" i="16"/>
  <c r="AP190" i="16" s="1"/>
  <c r="AP193" i="16" s="1"/>
  <c r="AP196" i="16" s="1"/>
  <c r="AO187" i="16"/>
  <c r="AO190" i="16" s="1"/>
  <c r="AO193" i="16" s="1"/>
  <c r="AO196" i="16" s="1"/>
  <c r="AN187" i="16"/>
  <c r="AN190" i="16" s="1"/>
  <c r="AN193" i="16" s="1"/>
  <c r="AN196" i="16" s="1"/>
  <c r="AM187" i="16"/>
  <c r="AM190" i="16" s="1"/>
  <c r="AM193" i="16" s="1"/>
  <c r="AM196" i="16" s="1"/>
  <c r="AL187" i="16"/>
  <c r="AL190" i="16" s="1"/>
  <c r="AL193" i="16" s="1"/>
  <c r="AL196" i="16" s="1"/>
  <c r="AK187" i="16"/>
  <c r="AK190" i="16" s="1"/>
  <c r="AK193" i="16" s="1"/>
  <c r="AK196" i="16" s="1"/>
  <c r="AJ187" i="16"/>
  <c r="AJ190" i="16" s="1"/>
  <c r="AJ193" i="16" s="1"/>
  <c r="AJ196" i="16" s="1"/>
  <c r="AI187" i="16"/>
  <c r="AI190" i="16" s="1"/>
  <c r="AI193" i="16" s="1"/>
  <c r="AI196" i="16" s="1"/>
  <c r="AH187" i="16"/>
  <c r="AH190" i="16" s="1"/>
  <c r="AH193" i="16" s="1"/>
  <c r="AH196" i="16" s="1"/>
  <c r="AG187" i="16"/>
  <c r="AG190" i="16" s="1"/>
  <c r="AG193" i="16" s="1"/>
  <c r="AG196" i="16" s="1"/>
  <c r="AF187" i="16"/>
  <c r="AF190" i="16" s="1"/>
  <c r="AF193" i="16" s="1"/>
  <c r="AF196" i="16" s="1"/>
  <c r="AE187" i="16"/>
  <c r="AD187" i="16"/>
  <c r="AD190" i="16" s="1"/>
  <c r="AD193" i="16" s="1"/>
  <c r="AD196" i="16" s="1"/>
  <c r="AC187" i="16"/>
  <c r="AC190" i="16" s="1"/>
  <c r="AC193" i="16" s="1"/>
  <c r="AC196" i="16" s="1"/>
  <c r="AB187" i="16"/>
  <c r="AB190" i="16" s="1"/>
  <c r="AB193" i="16" s="1"/>
  <c r="AB196" i="16" s="1"/>
  <c r="AA187" i="16"/>
  <c r="Z187" i="16"/>
  <c r="Z190" i="16" s="1"/>
  <c r="Z193" i="16" s="1"/>
  <c r="Z196" i="16" s="1"/>
  <c r="Y187" i="16"/>
  <c r="Y190" i="16" s="1"/>
  <c r="Y193" i="16" s="1"/>
  <c r="Y196" i="16" s="1"/>
  <c r="X187" i="16"/>
  <c r="X190" i="16" s="1"/>
  <c r="X193" i="16" s="1"/>
  <c r="X196" i="16" s="1"/>
  <c r="W187" i="16"/>
  <c r="W190" i="16" s="1"/>
  <c r="W193" i="16" s="1"/>
  <c r="W196" i="16" s="1"/>
  <c r="V187" i="16"/>
  <c r="V190" i="16" s="1"/>
  <c r="V193" i="16" s="1"/>
  <c r="V196" i="16" s="1"/>
  <c r="U187" i="16"/>
  <c r="U190" i="16" s="1"/>
  <c r="U193" i="16" s="1"/>
  <c r="U196" i="16" s="1"/>
  <c r="T187" i="16"/>
  <c r="T190" i="16" s="1"/>
  <c r="T193" i="16" s="1"/>
  <c r="T196" i="16" s="1"/>
  <c r="S187" i="16"/>
  <c r="S190" i="16" s="1"/>
  <c r="S193" i="16" s="1"/>
  <c r="S196" i="16" s="1"/>
  <c r="R187" i="16"/>
  <c r="R190" i="16" s="1"/>
  <c r="R193" i="16" s="1"/>
  <c r="R196" i="16" s="1"/>
  <c r="Q187" i="16"/>
  <c r="Q190" i="16" s="1"/>
  <c r="Q193" i="16" s="1"/>
  <c r="Q196" i="16" s="1"/>
  <c r="P187" i="16"/>
  <c r="P190" i="16" s="1"/>
  <c r="P193" i="16" s="1"/>
  <c r="P196" i="16" s="1"/>
  <c r="O187" i="16"/>
  <c r="O190" i="16" s="1"/>
  <c r="O193" i="16" s="1"/>
  <c r="O196" i="16" s="1"/>
  <c r="N187" i="16"/>
  <c r="N190" i="16" s="1"/>
  <c r="N193" i="16" s="1"/>
  <c r="N196" i="16" s="1"/>
  <c r="M187" i="16"/>
  <c r="M190" i="16" s="1"/>
  <c r="M193" i="16" s="1"/>
  <c r="M196" i="16" s="1"/>
  <c r="L187" i="16"/>
  <c r="L190" i="16" s="1"/>
  <c r="L193" i="16" s="1"/>
  <c r="L196" i="16" s="1"/>
  <c r="AE177" i="16"/>
  <c r="AE180" i="16" s="1"/>
  <c r="AR172" i="16"/>
  <c r="AR175" i="16" s="1"/>
  <c r="AR178" i="16" s="1"/>
  <c r="AR181" i="16" s="1"/>
  <c r="AQ172" i="16"/>
  <c r="AQ175" i="16" s="1"/>
  <c r="AQ178" i="16" s="1"/>
  <c r="AQ181" i="16" s="1"/>
  <c r="AP172" i="16"/>
  <c r="AP175" i="16" s="1"/>
  <c r="AP178" i="16" s="1"/>
  <c r="AP181" i="16" s="1"/>
  <c r="AO172" i="16"/>
  <c r="AO175" i="16" s="1"/>
  <c r="AO178" i="16" s="1"/>
  <c r="AO181" i="16" s="1"/>
  <c r="AN172" i="16"/>
  <c r="AN175" i="16" s="1"/>
  <c r="AN178" i="16" s="1"/>
  <c r="AN181" i="16" s="1"/>
  <c r="AM172" i="16"/>
  <c r="AM175" i="16" s="1"/>
  <c r="AM178" i="16" s="1"/>
  <c r="AM181" i="16" s="1"/>
  <c r="AL172" i="16"/>
  <c r="AL175" i="16" s="1"/>
  <c r="AL178" i="16" s="1"/>
  <c r="AL181" i="16" s="1"/>
  <c r="AK172" i="16"/>
  <c r="AK175" i="16" s="1"/>
  <c r="AK178" i="16" s="1"/>
  <c r="AK181" i="16" s="1"/>
  <c r="AJ172" i="16"/>
  <c r="AJ175" i="16" s="1"/>
  <c r="AJ178" i="16" s="1"/>
  <c r="AJ181" i="16" s="1"/>
  <c r="AI172" i="16"/>
  <c r="AI175" i="16" s="1"/>
  <c r="AI178" i="16" s="1"/>
  <c r="AI181" i="16" s="1"/>
  <c r="AH172" i="16"/>
  <c r="AH175" i="16" s="1"/>
  <c r="AH178" i="16" s="1"/>
  <c r="AH181" i="16" s="1"/>
  <c r="AG172" i="16"/>
  <c r="AG175" i="16" s="1"/>
  <c r="AG178" i="16" s="1"/>
  <c r="AG181" i="16" s="1"/>
  <c r="AF172" i="16"/>
  <c r="AF175" i="16" s="1"/>
  <c r="AF178" i="16" s="1"/>
  <c r="AF181" i="16" s="1"/>
  <c r="AE172" i="16"/>
  <c r="AE175" i="16" s="1"/>
  <c r="AE178" i="16" s="1"/>
  <c r="AE181" i="16" s="1"/>
  <c r="AD172" i="16"/>
  <c r="AD175" i="16" s="1"/>
  <c r="AD178" i="16" s="1"/>
  <c r="AD181" i="16" s="1"/>
  <c r="AC172" i="16"/>
  <c r="AC175" i="16" s="1"/>
  <c r="AC178" i="16" s="1"/>
  <c r="AC181" i="16" s="1"/>
  <c r="AB172" i="16"/>
  <c r="AB175" i="16" s="1"/>
  <c r="AB178" i="16" s="1"/>
  <c r="AB181" i="16" s="1"/>
  <c r="AA172" i="16"/>
  <c r="AA175" i="16" s="1"/>
  <c r="AA178" i="16" s="1"/>
  <c r="AA181" i="16" s="1"/>
  <c r="Z172" i="16"/>
  <c r="Z175" i="16" s="1"/>
  <c r="Z178" i="16" s="1"/>
  <c r="Z181" i="16" s="1"/>
  <c r="Y172" i="16"/>
  <c r="Y175" i="16" s="1"/>
  <c r="Y178" i="16" s="1"/>
  <c r="Y181" i="16" s="1"/>
  <c r="X172" i="16"/>
  <c r="X175" i="16" s="1"/>
  <c r="X178" i="16" s="1"/>
  <c r="X181" i="16" s="1"/>
  <c r="W172" i="16"/>
  <c r="W175" i="16" s="1"/>
  <c r="W178" i="16" s="1"/>
  <c r="W181" i="16" s="1"/>
  <c r="V172" i="16"/>
  <c r="V175" i="16" s="1"/>
  <c r="V178" i="16" s="1"/>
  <c r="V181" i="16" s="1"/>
  <c r="U172" i="16"/>
  <c r="U175" i="16" s="1"/>
  <c r="U178" i="16" s="1"/>
  <c r="U181" i="16" s="1"/>
  <c r="T172" i="16"/>
  <c r="T175" i="16" s="1"/>
  <c r="T178" i="16" s="1"/>
  <c r="T181" i="16" s="1"/>
  <c r="S172" i="16"/>
  <c r="S175" i="16" s="1"/>
  <c r="S178" i="16" s="1"/>
  <c r="S181" i="16" s="1"/>
  <c r="R172" i="16"/>
  <c r="R175" i="16" s="1"/>
  <c r="R178" i="16" s="1"/>
  <c r="R181" i="16" s="1"/>
  <c r="Q172" i="16"/>
  <c r="Q175" i="16" s="1"/>
  <c r="Q178" i="16" s="1"/>
  <c r="Q181" i="16" s="1"/>
  <c r="P172" i="16"/>
  <c r="P175" i="16" s="1"/>
  <c r="P178" i="16" s="1"/>
  <c r="P181" i="16" s="1"/>
  <c r="O172" i="16"/>
  <c r="O175" i="16" s="1"/>
  <c r="O178" i="16" s="1"/>
  <c r="O181" i="16" s="1"/>
  <c r="N172" i="16"/>
  <c r="N175" i="16" s="1"/>
  <c r="N178" i="16" s="1"/>
  <c r="N181" i="16" s="1"/>
  <c r="M172" i="16"/>
  <c r="M175" i="16" s="1"/>
  <c r="M178" i="16" s="1"/>
  <c r="M181" i="16" s="1"/>
  <c r="L172" i="16"/>
  <c r="L175" i="16" s="1"/>
  <c r="L178" i="16" s="1"/>
  <c r="L181" i="16" s="1"/>
  <c r="AR171" i="16"/>
  <c r="AR174" i="16" s="1"/>
  <c r="AH5" i="13" s="1"/>
  <c r="AH6" i="13" s="1"/>
  <c r="AQ171" i="16"/>
  <c r="AQ174" i="16" s="1"/>
  <c r="AG5" i="13" s="1"/>
  <c r="AG6" i="13" s="1"/>
  <c r="AP171" i="16"/>
  <c r="AP174" i="16" s="1"/>
  <c r="AF5" i="13" s="1"/>
  <c r="AF6" i="13" s="1"/>
  <c r="AO171" i="16"/>
  <c r="AO174" i="16" s="1"/>
  <c r="AE5" i="13" s="1"/>
  <c r="AE6" i="13" s="1"/>
  <c r="AN171" i="16"/>
  <c r="AN174" i="16" s="1"/>
  <c r="AD5" i="13" s="1"/>
  <c r="AD6" i="13" s="1"/>
  <c r="AM171" i="16"/>
  <c r="AM174" i="16" s="1"/>
  <c r="AC5" i="13" s="1"/>
  <c r="AC6" i="13" s="1"/>
  <c r="AL171" i="16"/>
  <c r="AL174" i="16" s="1"/>
  <c r="AB5" i="13" s="1"/>
  <c r="AB6" i="13" s="1"/>
  <c r="AK171" i="16"/>
  <c r="AK174" i="16" s="1"/>
  <c r="AA5" i="13" s="1"/>
  <c r="AA6" i="13" s="1"/>
  <c r="AJ171" i="16"/>
  <c r="AJ174" i="16" s="1"/>
  <c r="Z5" i="13" s="1"/>
  <c r="Z6" i="13" s="1"/>
  <c r="AI171" i="16"/>
  <c r="AI174" i="16" s="1"/>
  <c r="Y5" i="13" s="1"/>
  <c r="Y6" i="13" s="1"/>
  <c r="AH171" i="16"/>
  <c r="AH174" i="16" s="1"/>
  <c r="X5" i="13" s="1"/>
  <c r="X6" i="13" s="1"/>
  <c r="AG171" i="16"/>
  <c r="AG174" i="16" s="1"/>
  <c r="W5" i="13" s="1"/>
  <c r="W6" i="13" s="1"/>
  <c r="AF171" i="16"/>
  <c r="AF174" i="16" s="1"/>
  <c r="V5" i="13" s="1"/>
  <c r="V6" i="13" s="1"/>
  <c r="AE171" i="16"/>
  <c r="AE174" i="16" s="1"/>
  <c r="U5" i="13" s="1"/>
  <c r="U6" i="13" s="1"/>
  <c r="AD171" i="16"/>
  <c r="AD174" i="16" s="1"/>
  <c r="T5" i="13" s="1"/>
  <c r="T6" i="13" s="1"/>
  <c r="AC171" i="16"/>
  <c r="AC174" i="16" s="1"/>
  <c r="S5" i="13" s="1"/>
  <c r="S6" i="13" s="1"/>
  <c r="AB171" i="16"/>
  <c r="AB174" i="16" s="1"/>
  <c r="R5" i="13" s="1"/>
  <c r="R6" i="13" s="1"/>
  <c r="AA171" i="16"/>
  <c r="AA174" i="16" s="1"/>
  <c r="Q5" i="13" s="1"/>
  <c r="Q6" i="13" s="1"/>
  <c r="Z171" i="16"/>
  <c r="Z174" i="16" s="1"/>
  <c r="P5" i="13" s="1"/>
  <c r="P6" i="13" s="1"/>
  <c r="Y171" i="16"/>
  <c r="Y174" i="16" s="1"/>
  <c r="O5" i="13" s="1"/>
  <c r="O6" i="13" s="1"/>
  <c r="X171" i="16"/>
  <c r="X174" i="16" s="1"/>
  <c r="N5" i="13" s="1"/>
  <c r="N6" i="13" s="1"/>
  <c r="W171" i="16"/>
  <c r="W174" i="16" s="1"/>
  <c r="M5" i="13" s="1"/>
  <c r="M6" i="13" s="1"/>
  <c r="V171" i="16"/>
  <c r="V174" i="16" s="1"/>
  <c r="L5" i="13" s="1"/>
  <c r="L6" i="13" s="1"/>
  <c r="U171" i="16"/>
  <c r="U174" i="16" s="1"/>
  <c r="K5" i="13" s="1"/>
  <c r="K6" i="13" s="1"/>
  <c r="T171" i="16"/>
  <c r="T174" i="16" s="1"/>
  <c r="J5" i="13" s="1"/>
  <c r="J6" i="13" s="1"/>
  <c r="S171" i="16"/>
  <c r="S174" i="16" s="1"/>
  <c r="I5" i="13" s="1"/>
  <c r="I6" i="13" s="1"/>
  <c r="R171" i="16"/>
  <c r="R174" i="16" s="1"/>
  <c r="H5" i="13" s="1"/>
  <c r="H6" i="13" s="1"/>
  <c r="Q171" i="16"/>
  <c r="Q174" i="16" s="1"/>
  <c r="G5" i="13" s="1"/>
  <c r="G6" i="13" s="1"/>
  <c r="P171" i="16"/>
  <c r="P174" i="16" s="1"/>
  <c r="F5" i="13" s="1"/>
  <c r="F6" i="13" s="1"/>
  <c r="O171" i="16"/>
  <c r="O174" i="16" s="1"/>
  <c r="E5" i="13" s="1"/>
  <c r="E6" i="13" s="1"/>
  <c r="N171" i="16"/>
  <c r="N174" i="16" s="1"/>
  <c r="D5" i="13" s="1"/>
  <c r="D6" i="13" s="1"/>
  <c r="M171" i="16"/>
  <c r="M174" i="16" s="1"/>
  <c r="M177" i="16" s="1"/>
  <c r="M180" i="16" s="1"/>
  <c r="L171" i="16"/>
  <c r="L174" i="16" s="1"/>
  <c r="L177" i="16" s="1"/>
  <c r="L180" i="16" s="1"/>
  <c r="AR170" i="16"/>
  <c r="AR173" i="16" s="1"/>
  <c r="AR176" i="16" s="1"/>
  <c r="AR179" i="16" s="1"/>
  <c r="AQ170" i="16"/>
  <c r="AQ173" i="16" s="1"/>
  <c r="AQ176" i="16" s="1"/>
  <c r="AQ179" i="16" s="1"/>
  <c r="AP170" i="16"/>
  <c r="AP173" i="16" s="1"/>
  <c r="AP176" i="16" s="1"/>
  <c r="AP179" i="16" s="1"/>
  <c r="AO170" i="16"/>
  <c r="AO173" i="16" s="1"/>
  <c r="AO176" i="16" s="1"/>
  <c r="AO179" i="16" s="1"/>
  <c r="AN170" i="16"/>
  <c r="AN173" i="16" s="1"/>
  <c r="AN176" i="16" s="1"/>
  <c r="AN179" i="16" s="1"/>
  <c r="AM170" i="16"/>
  <c r="AM173" i="16" s="1"/>
  <c r="AM176" i="16" s="1"/>
  <c r="AM179" i="16" s="1"/>
  <c r="AL170" i="16"/>
  <c r="AL173" i="16" s="1"/>
  <c r="AL176" i="16" s="1"/>
  <c r="AL179" i="16" s="1"/>
  <c r="AK170" i="16"/>
  <c r="AK173" i="16" s="1"/>
  <c r="AK176" i="16" s="1"/>
  <c r="AK179" i="16" s="1"/>
  <c r="AJ170" i="16"/>
  <c r="AJ173" i="16" s="1"/>
  <c r="AJ176" i="16" s="1"/>
  <c r="AJ179" i="16" s="1"/>
  <c r="AI170" i="16"/>
  <c r="AI173" i="16" s="1"/>
  <c r="AI176" i="16" s="1"/>
  <c r="AI179" i="16" s="1"/>
  <c r="AH170" i="16"/>
  <c r="AH173" i="16" s="1"/>
  <c r="AH176" i="16" s="1"/>
  <c r="AH179" i="16" s="1"/>
  <c r="AG170" i="16"/>
  <c r="AG173" i="16" s="1"/>
  <c r="AG176" i="16" s="1"/>
  <c r="AG179" i="16" s="1"/>
  <c r="AF170" i="16"/>
  <c r="AF173" i="16" s="1"/>
  <c r="AF176" i="16" s="1"/>
  <c r="AF179" i="16" s="1"/>
  <c r="AE170" i="16"/>
  <c r="AE173" i="16" s="1"/>
  <c r="AE176" i="16" s="1"/>
  <c r="AE179" i="16" s="1"/>
  <c r="AD170" i="16"/>
  <c r="AD173" i="16" s="1"/>
  <c r="AD176" i="16" s="1"/>
  <c r="AD179" i="16" s="1"/>
  <c r="AC170" i="16"/>
  <c r="AC173" i="16" s="1"/>
  <c r="AC176" i="16" s="1"/>
  <c r="AC179" i="16" s="1"/>
  <c r="AB170" i="16"/>
  <c r="AB173" i="16" s="1"/>
  <c r="AB176" i="16" s="1"/>
  <c r="AB179" i="16" s="1"/>
  <c r="AA170" i="16"/>
  <c r="AA173" i="16" s="1"/>
  <c r="AA176" i="16" s="1"/>
  <c r="AA179" i="16" s="1"/>
  <c r="Z170" i="16"/>
  <c r="Z173" i="16" s="1"/>
  <c r="Z176" i="16" s="1"/>
  <c r="Z179" i="16" s="1"/>
  <c r="Y170" i="16"/>
  <c r="Y173" i="16" s="1"/>
  <c r="Y176" i="16" s="1"/>
  <c r="Y179" i="16" s="1"/>
  <c r="X170" i="16"/>
  <c r="X173" i="16" s="1"/>
  <c r="X176" i="16" s="1"/>
  <c r="X179" i="16" s="1"/>
  <c r="W170" i="16"/>
  <c r="W173" i="16" s="1"/>
  <c r="W176" i="16" s="1"/>
  <c r="W179" i="16" s="1"/>
  <c r="V170" i="16"/>
  <c r="V173" i="16" s="1"/>
  <c r="V176" i="16" s="1"/>
  <c r="V179" i="16" s="1"/>
  <c r="U170" i="16"/>
  <c r="U173" i="16" s="1"/>
  <c r="U176" i="16" s="1"/>
  <c r="U179" i="16" s="1"/>
  <c r="T170" i="16"/>
  <c r="T173" i="16" s="1"/>
  <c r="T176" i="16" s="1"/>
  <c r="T179" i="16" s="1"/>
  <c r="S170" i="16"/>
  <c r="S173" i="16" s="1"/>
  <c r="S176" i="16" s="1"/>
  <c r="S179" i="16" s="1"/>
  <c r="R170" i="16"/>
  <c r="R173" i="16" s="1"/>
  <c r="R176" i="16" s="1"/>
  <c r="R179" i="16" s="1"/>
  <c r="Q170" i="16"/>
  <c r="Q173" i="16" s="1"/>
  <c r="Q176" i="16" s="1"/>
  <c r="Q179" i="16" s="1"/>
  <c r="P170" i="16"/>
  <c r="P173" i="16" s="1"/>
  <c r="P176" i="16" s="1"/>
  <c r="P179" i="16" s="1"/>
  <c r="O170" i="16"/>
  <c r="O173" i="16" s="1"/>
  <c r="O176" i="16" s="1"/>
  <c r="O179" i="16" s="1"/>
  <c r="N170" i="16"/>
  <c r="N173" i="16" s="1"/>
  <c r="N176" i="16" s="1"/>
  <c r="N179" i="16" s="1"/>
  <c r="M170" i="16"/>
  <c r="M173" i="16" s="1"/>
  <c r="M176" i="16" s="1"/>
  <c r="M179" i="16" s="1"/>
  <c r="L170" i="16"/>
  <c r="L173" i="16" s="1"/>
  <c r="L176" i="16" s="1"/>
  <c r="L179" i="16" s="1"/>
  <c r="AR130" i="16"/>
  <c r="AQ130" i="16"/>
  <c r="AP130" i="16"/>
  <c r="AO130" i="16"/>
  <c r="AN130" i="16"/>
  <c r="AM130" i="16"/>
  <c r="AL130" i="16"/>
  <c r="AK130" i="16"/>
  <c r="AJ130" i="16"/>
  <c r="AI130" i="16"/>
  <c r="AH130" i="16"/>
  <c r="AG130" i="16"/>
  <c r="AF130" i="16"/>
  <c r="AE130" i="16"/>
  <c r="AD130" i="16"/>
  <c r="AC130" i="16"/>
  <c r="AB130" i="16"/>
  <c r="AA130" i="16"/>
  <c r="Z130" i="16"/>
  <c r="Y130" i="16"/>
  <c r="X130" i="16"/>
  <c r="W130" i="16"/>
  <c r="V130" i="16"/>
  <c r="U130" i="16"/>
  <c r="T130" i="16"/>
  <c r="S130" i="16"/>
  <c r="R130" i="16"/>
  <c r="Q130" i="16"/>
  <c r="P130" i="16"/>
  <c r="O130" i="16"/>
  <c r="N130" i="16"/>
  <c r="M130" i="16"/>
  <c r="L130" i="16"/>
  <c r="AR129" i="16"/>
  <c r="AQ129" i="16"/>
  <c r="AP129" i="16"/>
  <c r="AO129" i="16"/>
  <c r="AN129" i="16"/>
  <c r="AM129" i="16"/>
  <c r="AL129" i="16"/>
  <c r="AK129" i="16"/>
  <c r="AJ129" i="16"/>
  <c r="AI129" i="16"/>
  <c r="AH129" i="16"/>
  <c r="AG129" i="16"/>
  <c r="AF129" i="16"/>
  <c r="AE129" i="16"/>
  <c r="AD129" i="16"/>
  <c r="AC129" i="16"/>
  <c r="AB129" i="16"/>
  <c r="AA129" i="16"/>
  <c r="Z129" i="16"/>
  <c r="Y129" i="16"/>
  <c r="X129" i="16"/>
  <c r="W129" i="16"/>
  <c r="V129" i="16"/>
  <c r="U129" i="16"/>
  <c r="T129" i="16"/>
  <c r="S129" i="16"/>
  <c r="R129" i="16"/>
  <c r="Q129" i="16"/>
  <c r="P129" i="16"/>
  <c r="O129" i="16"/>
  <c r="N129" i="16"/>
  <c r="M129" i="16"/>
  <c r="L129" i="16"/>
  <c r="AR128" i="16"/>
  <c r="AQ128" i="16"/>
  <c r="AP128" i="16"/>
  <c r="AO128" i="16"/>
  <c r="AN128" i="16"/>
  <c r="AM128" i="16"/>
  <c r="AL128" i="16"/>
  <c r="AK128" i="16"/>
  <c r="AJ128" i="16"/>
  <c r="AI128" i="16"/>
  <c r="AH128" i="16"/>
  <c r="AG128" i="16"/>
  <c r="AF128" i="16"/>
  <c r="AE128" i="16"/>
  <c r="AD128" i="16"/>
  <c r="AC128" i="16"/>
  <c r="AB128" i="16"/>
  <c r="AA128" i="16"/>
  <c r="Z128" i="16"/>
  <c r="Y128" i="16"/>
  <c r="X128" i="16"/>
  <c r="W128" i="16"/>
  <c r="V128" i="16"/>
  <c r="U128" i="16"/>
  <c r="T128" i="16"/>
  <c r="S128" i="16"/>
  <c r="R128" i="16"/>
  <c r="Q128" i="16"/>
  <c r="P128" i="16"/>
  <c r="O128" i="16"/>
  <c r="N128" i="16"/>
  <c r="M128" i="16"/>
  <c r="L128" i="16"/>
  <c r="AR127" i="16"/>
  <c r="AQ127" i="16"/>
  <c r="AP127" i="16"/>
  <c r="AO127" i="16"/>
  <c r="AN127" i="16"/>
  <c r="AM127" i="16"/>
  <c r="AL127" i="16"/>
  <c r="AK127" i="16"/>
  <c r="AJ127" i="16"/>
  <c r="AI127" i="16"/>
  <c r="AH127" i="16"/>
  <c r="AG127" i="16"/>
  <c r="AF127" i="16"/>
  <c r="AE127" i="16"/>
  <c r="AD127" i="16"/>
  <c r="AC127" i="16"/>
  <c r="AB127" i="16"/>
  <c r="AA127" i="16"/>
  <c r="Z127" i="16"/>
  <c r="Y127" i="16"/>
  <c r="X127" i="16"/>
  <c r="W127" i="16"/>
  <c r="V127" i="16"/>
  <c r="U127" i="16"/>
  <c r="T127" i="16"/>
  <c r="S127" i="16"/>
  <c r="R127" i="16"/>
  <c r="Q127" i="16"/>
  <c r="P127" i="16"/>
  <c r="O127" i="16"/>
  <c r="N127" i="16"/>
  <c r="M127" i="16"/>
  <c r="L127" i="16"/>
  <c r="AR126" i="16"/>
  <c r="AQ126" i="16"/>
  <c r="AP126" i="16"/>
  <c r="AO126" i="16"/>
  <c r="AN126" i="16"/>
  <c r="AM126" i="16"/>
  <c r="AL126" i="16"/>
  <c r="AK126" i="16"/>
  <c r="AJ126" i="16"/>
  <c r="AI126" i="16"/>
  <c r="AH126" i="16"/>
  <c r="AG126" i="16"/>
  <c r="AF126" i="16"/>
  <c r="AE126" i="16"/>
  <c r="AD126" i="16"/>
  <c r="AC126" i="16"/>
  <c r="AB126" i="16"/>
  <c r="AA126" i="16"/>
  <c r="Z126" i="16"/>
  <c r="Y126" i="16"/>
  <c r="X126" i="16"/>
  <c r="W126" i="16"/>
  <c r="V126" i="16"/>
  <c r="U126" i="16"/>
  <c r="T126" i="16"/>
  <c r="S126" i="16"/>
  <c r="R126" i="16"/>
  <c r="Q126" i="16"/>
  <c r="P126" i="16"/>
  <c r="O126" i="16"/>
  <c r="N126" i="16"/>
  <c r="M126" i="16"/>
  <c r="L126" i="16"/>
  <c r="AR125" i="16"/>
  <c r="AQ125" i="16"/>
  <c r="AP125" i="16"/>
  <c r="AO125" i="16"/>
  <c r="AN125" i="16"/>
  <c r="AM125" i="16"/>
  <c r="AL125" i="16"/>
  <c r="AK125" i="16"/>
  <c r="AJ125" i="16"/>
  <c r="AI125" i="16"/>
  <c r="AH125" i="16"/>
  <c r="AG125" i="16"/>
  <c r="AF125" i="16"/>
  <c r="AE125" i="16"/>
  <c r="AD125" i="16"/>
  <c r="AC125" i="16"/>
  <c r="AB125" i="16"/>
  <c r="AA125" i="16"/>
  <c r="Z125" i="16"/>
  <c r="Y125" i="16"/>
  <c r="X125" i="16"/>
  <c r="W125" i="16"/>
  <c r="V125" i="16"/>
  <c r="U125" i="16"/>
  <c r="T125" i="16"/>
  <c r="S125" i="16"/>
  <c r="R125" i="16"/>
  <c r="Q125" i="16"/>
  <c r="P125" i="16"/>
  <c r="O125" i="16"/>
  <c r="N125" i="16"/>
  <c r="M125" i="16"/>
  <c r="L125" i="16"/>
  <c r="AR124" i="16"/>
  <c r="AQ124" i="16"/>
  <c r="AP124" i="16"/>
  <c r="AO124" i="16"/>
  <c r="AN124" i="16"/>
  <c r="AM124" i="16"/>
  <c r="AL124" i="16"/>
  <c r="AK124" i="16"/>
  <c r="AJ124" i="16"/>
  <c r="AI124" i="16"/>
  <c r="AH124" i="16"/>
  <c r="AG124" i="16"/>
  <c r="AF124" i="16"/>
  <c r="AE124" i="16"/>
  <c r="AD124" i="16"/>
  <c r="AC124" i="16"/>
  <c r="AB124" i="16"/>
  <c r="AA124" i="16"/>
  <c r="Z124" i="16"/>
  <c r="Y124" i="16"/>
  <c r="X124" i="16"/>
  <c r="W124" i="16"/>
  <c r="V124" i="16"/>
  <c r="U124" i="16"/>
  <c r="T124" i="16"/>
  <c r="S124" i="16"/>
  <c r="R124" i="16"/>
  <c r="Q124" i="16"/>
  <c r="P124" i="16"/>
  <c r="O124" i="16"/>
  <c r="N124" i="16"/>
  <c r="M124" i="16"/>
  <c r="L124" i="16"/>
  <c r="AR123" i="16"/>
  <c r="AQ123" i="16"/>
  <c r="AP123" i="16"/>
  <c r="AO123" i="16"/>
  <c r="AN123" i="16"/>
  <c r="AM123" i="16"/>
  <c r="AL123" i="16"/>
  <c r="AK123" i="16"/>
  <c r="AJ123" i="16"/>
  <c r="AI123" i="16"/>
  <c r="AH123" i="16"/>
  <c r="AG123" i="16"/>
  <c r="AF123" i="16"/>
  <c r="AE123" i="16"/>
  <c r="AD123" i="16"/>
  <c r="AC123" i="16"/>
  <c r="AB123" i="16"/>
  <c r="AA123" i="16"/>
  <c r="Z123" i="16"/>
  <c r="Y123" i="16"/>
  <c r="X123" i="16"/>
  <c r="W123" i="16"/>
  <c r="V123" i="16"/>
  <c r="U123" i="16"/>
  <c r="T123" i="16"/>
  <c r="S123" i="16"/>
  <c r="R123" i="16"/>
  <c r="Q123" i="16"/>
  <c r="P123" i="16"/>
  <c r="O123" i="16"/>
  <c r="N123" i="16"/>
  <c r="M123" i="16"/>
  <c r="L123" i="16"/>
  <c r="AR122" i="16"/>
  <c r="AQ122" i="16"/>
  <c r="AP122" i="16"/>
  <c r="AO122" i="16"/>
  <c r="AN122" i="16"/>
  <c r="AM122" i="16"/>
  <c r="AL122" i="16"/>
  <c r="AK122" i="16"/>
  <c r="AJ122" i="16"/>
  <c r="AI122" i="16"/>
  <c r="AH122" i="16"/>
  <c r="AG122" i="16"/>
  <c r="AF122" i="16"/>
  <c r="AE122" i="16"/>
  <c r="AD122" i="16"/>
  <c r="AC122" i="16"/>
  <c r="AB122" i="16"/>
  <c r="AA122" i="16"/>
  <c r="Z122" i="16"/>
  <c r="Y122" i="16"/>
  <c r="X122" i="16"/>
  <c r="W122" i="16"/>
  <c r="V122" i="16"/>
  <c r="U122" i="16"/>
  <c r="T122" i="16"/>
  <c r="S122" i="16"/>
  <c r="R122" i="16"/>
  <c r="Q122" i="16"/>
  <c r="P122" i="16"/>
  <c r="O122" i="16"/>
  <c r="N122" i="16"/>
  <c r="M122" i="16"/>
  <c r="L122" i="16"/>
  <c r="AR121" i="16"/>
  <c r="AQ121" i="16"/>
  <c r="AP121" i="16"/>
  <c r="AO121" i="16"/>
  <c r="AN121" i="16"/>
  <c r="AM121" i="16"/>
  <c r="AL121" i="16"/>
  <c r="AK121" i="16"/>
  <c r="AJ121" i="16"/>
  <c r="AI121" i="16"/>
  <c r="AH121" i="16"/>
  <c r="AG121" i="16"/>
  <c r="AF121" i="16"/>
  <c r="AE121" i="16"/>
  <c r="AD121" i="16"/>
  <c r="AC121" i="16"/>
  <c r="AB121" i="16"/>
  <c r="AA121" i="16"/>
  <c r="Z121" i="16"/>
  <c r="Y121" i="16"/>
  <c r="X121" i="16"/>
  <c r="W121" i="16"/>
  <c r="V121" i="16"/>
  <c r="U121" i="16"/>
  <c r="T121" i="16"/>
  <c r="S121" i="16"/>
  <c r="R121" i="16"/>
  <c r="Q121" i="16"/>
  <c r="P121" i="16"/>
  <c r="O121" i="16"/>
  <c r="N121" i="16"/>
  <c r="M121" i="16"/>
  <c r="L121" i="16"/>
  <c r="AR120" i="16"/>
  <c r="AQ120" i="16"/>
  <c r="AP120" i="16"/>
  <c r="AO120" i="16"/>
  <c r="AN120" i="16"/>
  <c r="AM120" i="16"/>
  <c r="AL120" i="16"/>
  <c r="AK120" i="16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AR119" i="16"/>
  <c r="AQ119" i="16"/>
  <c r="AP119" i="16"/>
  <c r="AO119" i="16"/>
  <c r="AN119" i="16"/>
  <c r="AM119" i="16"/>
  <c r="AL119" i="16"/>
  <c r="AK119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AR118" i="16"/>
  <c r="AQ118" i="16"/>
  <c r="AP118" i="16"/>
  <c r="AO118" i="16"/>
  <c r="AN118" i="16"/>
  <c r="AM118" i="16"/>
  <c r="AL118" i="16"/>
  <c r="AK118" i="16"/>
  <c r="AJ118" i="16"/>
  <c r="AI118" i="16"/>
  <c r="AH118" i="16"/>
  <c r="AG118" i="16"/>
  <c r="AF118" i="16"/>
  <c r="AE118" i="16"/>
  <c r="AD118" i="16"/>
  <c r="AC118" i="16"/>
  <c r="AB118" i="16"/>
  <c r="AA118" i="16"/>
  <c r="Z118" i="16"/>
  <c r="Y118" i="16"/>
  <c r="X118" i="16"/>
  <c r="W118" i="16"/>
  <c r="V118" i="16"/>
  <c r="U118" i="16"/>
  <c r="T118" i="16"/>
  <c r="S118" i="16"/>
  <c r="R118" i="16"/>
  <c r="Q118" i="16"/>
  <c r="P118" i="16"/>
  <c r="O118" i="16"/>
  <c r="N118" i="16"/>
  <c r="M118" i="16"/>
  <c r="L118" i="16"/>
  <c r="AR117" i="16"/>
  <c r="AQ117" i="16"/>
  <c r="AP117" i="16"/>
  <c r="AO117" i="16"/>
  <c r="AN117" i="16"/>
  <c r="AM117" i="16"/>
  <c r="AL117" i="16"/>
  <c r="AK117" i="16"/>
  <c r="AJ117" i="16"/>
  <c r="AI117" i="16"/>
  <c r="AH117" i="16"/>
  <c r="AG117" i="16"/>
  <c r="AF117" i="16"/>
  <c r="AE117" i="16"/>
  <c r="AD117" i="16"/>
  <c r="AC117" i="16"/>
  <c r="AB117" i="16"/>
  <c r="AA117" i="16"/>
  <c r="Z117" i="16"/>
  <c r="Y117" i="16"/>
  <c r="X117" i="16"/>
  <c r="W117" i="16"/>
  <c r="V117" i="16"/>
  <c r="U117" i="16"/>
  <c r="T117" i="16"/>
  <c r="S117" i="16"/>
  <c r="R117" i="16"/>
  <c r="Q117" i="16"/>
  <c r="P117" i="16"/>
  <c r="O117" i="16"/>
  <c r="N117" i="16"/>
  <c r="M117" i="16"/>
  <c r="L117" i="16"/>
  <c r="AR116" i="16"/>
  <c r="AQ116" i="16"/>
  <c r="AP116" i="16"/>
  <c r="AO116" i="16"/>
  <c r="AN116" i="16"/>
  <c r="AM116" i="16"/>
  <c r="AL116" i="16"/>
  <c r="AK116" i="16"/>
  <c r="AJ116" i="16"/>
  <c r="AI116" i="16"/>
  <c r="AH116" i="16"/>
  <c r="AG116" i="16"/>
  <c r="AF116" i="16"/>
  <c r="AE116" i="16"/>
  <c r="AD116" i="16"/>
  <c r="AC116" i="16"/>
  <c r="AB116" i="16"/>
  <c r="AA116" i="16"/>
  <c r="Z116" i="16"/>
  <c r="Y116" i="16"/>
  <c r="X116" i="16"/>
  <c r="W116" i="16"/>
  <c r="V116" i="16"/>
  <c r="U116" i="16"/>
  <c r="T116" i="16"/>
  <c r="S116" i="16"/>
  <c r="R116" i="16"/>
  <c r="Q116" i="16"/>
  <c r="P116" i="16"/>
  <c r="O116" i="16"/>
  <c r="N116" i="16"/>
  <c r="M116" i="16"/>
  <c r="L116" i="16"/>
  <c r="L66" i="16"/>
  <c r="L65" i="16"/>
  <c r="L64" i="16"/>
  <c r="L63" i="16"/>
  <c r="L62" i="16"/>
  <c r="S46" i="16"/>
  <c r="S76" i="16" s="1"/>
  <c r="S45" i="16"/>
  <c r="L55" i="16" s="1"/>
  <c r="L56" i="16" s="1"/>
  <c r="L57" i="16" s="1"/>
  <c r="L58" i="16" s="1"/>
  <c r="L59" i="16" s="1"/>
  <c r="S44" i="16"/>
  <c r="S43" i="16"/>
  <c r="S42" i="16"/>
  <c r="L42" i="16"/>
  <c r="L43" i="16" s="1"/>
  <c r="L44" i="16" s="1"/>
  <c r="L45" i="16" s="1"/>
  <c r="L46" i="16" s="1"/>
  <c r="S41" i="16"/>
  <c r="S53" i="16" s="1"/>
  <c r="S40" i="16"/>
  <c r="Q69" i="16" s="1"/>
  <c r="L40" i="16"/>
  <c r="S39" i="16"/>
  <c r="L39" i="16"/>
  <c r="S38" i="16"/>
  <c r="L38" i="16"/>
  <c r="L37" i="16"/>
  <c r="L36" i="16"/>
  <c r="L16" i="16"/>
  <c r="L22" i="16" s="1"/>
  <c r="L15" i="16"/>
  <c r="L21" i="16" s="1"/>
  <c r="L14" i="16"/>
  <c r="L20" i="16" s="1"/>
  <c r="L13" i="16"/>
  <c r="L19" i="16" s="1"/>
  <c r="L12" i="16"/>
  <c r="L18" i="16" s="1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6" i="8"/>
  <c r="AC177" i="16" l="1"/>
  <c r="AC180" i="16" s="1"/>
  <c r="O177" i="16"/>
  <c r="O180" i="16" s="1"/>
  <c r="U177" i="16"/>
  <c r="U180" i="16" s="1"/>
  <c r="AK177" i="16"/>
  <c r="AK180" i="16" s="1"/>
  <c r="W177" i="16"/>
  <c r="W180" i="16" s="1"/>
  <c r="AM177" i="16"/>
  <c r="AM180" i="16" s="1"/>
  <c r="N177" i="16"/>
  <c r="N180" i="16" s="1"/>
  <c r="V177" i="16"/>
  <c r="V180" i="16" s="1"/>
  <c r="AD177" i="16"/>
  <c r="AD180" i="16" s="1"/>
  <c r="AL177" i="16"/>
  <c r="AL180" i="16" s="1"/>
  <c r="P177" i="16"/>
  <c r="P180" i="16" s="1"/>
  <c r="X177" i="16"/>
  <c r="X180" i="16" s="1"/>
  <c r="AF177" i="16"/>
  <c r="AF180" i="16" s="1"/>
  <c r="AN177" i="16"/>
  <c r="AN180" i="16" s="1"/>
  <c r="Q177" i="16"/>
  <c r="Q180" i="16" s="1"/>
  <c r="Y177" i="16"/>
  <c r="Y180" i="16" s="1"/>
  <c r="AG177" i="16"/>
  <c r="AG180" i="16" s="1"/>
  <c r="AO177" i="16"/>
  <c r="AO180" i="16" s="1"/>
  <c r="R177" i="16"/>
  <c r="R180" i="16" s="1"/>
  <c r="Z177" i="16"/>
  <c r="Z180" i="16" s="1"/>
  <c r="AH177" i="16"/>
  <c r="AH180" i="16" s="1"/>
  <c r="AP177" i="16"/>
  <c r="AP180" i="16" s="1"/>
  <c r="S177" i="16"/>
  <c r="S180" i="16" s="1"/>
  <c r="AA177" i="16"/>
  <c r="AA180" i="16" s="1"/>
  <c r="AI177" i="16"/>
  <c r="AI180" i="16" s="1"/>
  <c r="AQ177" i="16"/>
  <c r="AQ180" i="16" s="1"/>
  <c r="T177" i="16"/>
  <c r="T180" i="16" s="1"/>
  <c r="AB177" i="16"/>
  <c r="AB180" i="16" s="1"/>
  <c r="AJ177" i="16"/>
  <c r="AJ180" i="16" s="1"/>
  <c r="AR177" i="16"/>
  <c r="AR180" i="16" s="1"/>
  <c r="Q76" i="16"/>
  <c r="Q68" i="16"/>
  <c r="Q67" i="16"/>
  <c r="P76" i="16"/>
  <c r="T76" i="16"/>
  <c r="R76" i="16"/>
  <c r="O76" i="16"/>
  <c r="M263" i="16"/>
  <c r="M254" i="16"/>
  <c r="M257" i="16"/>
  <c r="Q263" i="16"/>
  <c r="Q254" i="16"/>
  <c r="Q257" i="16"/>
  <c r="U263" i="16"/>
  <c r="U254" i="16"/>
  <c r="U257" i="16"/>
  <c r="Y263" i="16"/>
  <c r="Y254" i="16"/>
  <c r="Y257" i="16"/>
  <c r="AC263" i="16"/>
  <c r="AC254" i="16"/>
  <c r="AC257" i="16"/>
  <c r="AG263" i="16"/>
  <c r="AG254" i="16"/>
  <c r="AG257" i="16"/>
  <c r="AK263" i="16"/>
  <c r="AK254" i="16"/>
  <c r="AK257" i="16"/>
  <c r="AO263" i="16"/>
  <c r="AO254" i="16"/>
  <c r="AO257" i="16"/>
  <c r="L265" i="16"/>
  <c r="S51" i="16"/>
  <c r="L259" i="16"/>
  <c r="P265" i="16"/>
  <c r="P259" i="16"/>
  <c r="T265" i="16"/>
  <c r="T259" i="16"/>
  <c r="X265" i="16"/>
  <c r="X259" i="16"/>
  <c r="AB265" i="16"/>
  <c r="AB259" i="16"/>
  <c r="AF265" i="16"/>
  <c r="AF259" i="16"/>
  <c r="AJ265" i="16"/>
  <c r="AJ259" i="16"/>
  <c r="AN265" i="16"/>
  <c r="AN259" i="16"/>
  <c r="AR265" i="16"/>
  <c r="AR259" i="16"/>
  <c r="O320" i="16"/>
  <c r="O316" i="16"/>
  <c r="O319" i="16"/>
  <c r="O315" i="16"/>
  <c r="O318" i="16"/>
  <c r="O317" i="16"/>
  <c r="S320" i="16"/>
  <c r="S316" i="16"/>
  <c r="S319" i="16"/>
  <c r="S315" i="16"/>
  <c r="S318" i="16"/>
  <c r="S317" i="16"/>
  <c r="W320" i="16"/>
  <c r="W316" i="16"/>
  <c r="W319" i="16"/>
  <c r="W315" i="16"/>
  <c r="W318" i="16"/>
  <c r="W317" i="16"/>
  <c r="AA320" i="16"/>
  <c r="AA316" i="16"/>
  <c r="AA319" i="16"/>
  <c r="AA315" i="16"/>
  <c r="AA318" i="16"/>
  <c r="AA317" i="16"/>
  <c r="AE320" i="16"/>
  <c r="AE316" i="16"/>
  <c r="AE319" i="16"/>
  <c r="AE315" i="16"/>
  <c r="AE318" i="16"/>
  <c r="AE317" i="16"/>
  <c r="AI320" i="16"/>
  <c r="AI316" i="16"/>
  <c r="AI319" i="16"/>
  <c r="AI315" i="16"/>
  <c r="AI318" i="16"/>
  <c r="AI317" i="16"/>
  <c r="AM320" i="16"/>
  <c r="AM316" i="16"/>
  <c r="AM319" i="16"/>
  <c r="AM315" i="16"/>
  <c r="AM318" i="16"/>
  <c r="AM317" i="16"/>
  <c r="AQ320" i="16"/>
  <c r="AQ316" i="16"/>
  <c r="AQ315" i="16"/>
  <c r="AQ319" i="16"/>
  <c r="AQ318" i="16"/>
  <c r="AQ317" i="16"/>
  <c r="N324" i="16"/>
  <c r="N327" i="16"/>
  <c r="N323" i="16"/>
  <c r="N326" i="16"/>
  <c r="N322" i="16"/>
  <c r="N325" i="16"/>
  <c r="R324" i="16"/>
  <c r="R323" i="16"/>
  <c r="R327" i="16"/>
  <c r="R322" i="16"/>
  <c r="R326" i="16"/>
  <c r="R325" i="16"/>
  <c r="V324" i="16"/>
  <c r="V325" i="16"/>
  <c r="V323" i="16"/>
  <c r="V322" i="16"/>
  <c r="V327" i="16"/>
  <c r="V326" i="16"/>
  <c r="Z324" i="16"/>
  <c r="Z326" i="16"/>
  <c r="Z323" i="16"/>
  <c r="Z325" i="16"/>
  <c r="Z322" i="16"/>
  <c r="Z327" i="16"/>
  <c r="AD324" i="16"/>
  <c r="AD327" i="16"/>
  <c r="AD323" i="16"/>
  <c r="AD326" i="16"/>
  <c r="AD322" i="16"/>
  <c r="AD325" i="16"/>
  <c r="AH324" i="16"/>
  <c r="AH323" i="16"/>
  <c r="AH327" i="16"/>
  <c r="AH322" i="16"/>
  <c r="AH326" i="16"/>
  <c r="AH325" i="16"/>
  <c r="AL324" i="16"/>
  <c r="AL325" i="16"/>
  <c r="AL323" i="16"/>
  <c r="AL322" i="16"/>
  <c r="AL327" i="16"/>
  <c r="AL326" i="16"/>
  <c r="AP324" i="16"/>
  <c r="AP326" i="16"/>
  <c r="AP325" i="16"/>
  <c r="AP322" i="16"/>
  <c r="AP323" i="16"/>
  <c r="AP327" i="16"/>
  <c r="M334" i="16"/>
  <c r="M330" i="16"/>
  <c r="M329" i="16"/>
  <c r="M333" i="16"/>
  <c r="M332" i="16"/>
  <c r="M331" i="16"/>
  <c r="Q334" i="16"/>
  <c r="Q330" i="16"/>
  <c r="Q331" i="16"/>
  <c r="Q329" i="16"/>
  <c r="Q333" i="16"/>
  <c r="Q332" i="16"/>
  <c r="U334" i="16"/>
  <c r="U330" i="16"/>
  <c r="U332" i="16"/>
  <c r="U331" i="16"/>
  <c r="U329" i="16"/>
  <c r="U333" i="16"/>
  <c r="Y334" i="16"/>
  <c r="Y330" i="16"/>
  <c r="Y333" i="16"/>
  <c r="Y332" i="16"/>
  <c r="Y331" i="16"/>
  <c r="Y329" i="16"/>
  <c r="AC334" i="16"/>
  <c r="AC330" i="16"/>
  <c r="AC329" i="16"/>
  <c r="AC333" i="16"/>
  <c r="AC332" i="16"/>
  <c r="AC331" i="16"/>
  <c r="AG334" i="16"/>
  <c r="AG330" i="16"/>
  <c r="AG331" i="16"/>
  <c r="AG329" i="16"/>
  <c r="AG333" i="16"/>
  <c r="AG332" i="16"/>
  <c r="AK334" i="16"/>
  <c r="AK330" i="16"/>
  <c r="AK332" i="16"/>
  <c r="AK331" i="16"/>
  <c r="AK329" i="16"/>
  <c r="AK333" i="16"/>
  <c r="AO334" i="16"/>
  <c r="AO330" i="16"/>
  <c r="AO333" i="16"/>
  <c r="AO332" i="16"/>
  <c r="AO331" i="16"/>
  <c r="AO329" i="16"/>
  <c r="M251" i="16"/>
  <c r="U251" i="16"/>
  <c r="AC251" i="16"/>
  <c r="AK251" i="16"/>
  <c r="S253" i="16"/>
  <c r="AA253" i="16"/>
  <c r="AI253" i="16"/>
  <c r="AQ253" i="16"/>
  <c r="S259" i="16"/>
  <c r="AA259" i="16"/>
  <c r="AI259" i="16"/>
  <c r="AQ259" i="16"/>
  <c r="P262" i="16"/>
  <c r="X262" i="16"/>
  <c r="AF262" i="16"/>
  <c r="AN262" i="16"/>
  <c r="L253" i="16"/>
  <c r="T253" i="16"/>
  <c r="AB253" i="16"/>
  <c r="AJ253" i="16"/>
  <c r="AR253" i="16"/>
  <c r="P256" i="16"/>
  <c r="X256" i="16"/>
  <c r="AF256" i="16"/>
  <c r="AN256" i="16"/>
  <c r="M260" i="16"/>
  <c r="U260" i="16"/>
  <c r="AC260" i="16"/>
  <c r="AK260" i="16"/>
  <c r="Q251" i="16"/>
  <c r="Y251" i="16"/>
  <c r="AG251" i="16"/>
  <c r="AO251" i="16"/>
  <c r="O253" i="16"/>
  <c r="W253" i="16"/>
  <c r="AE253" i="16"/>
  <c r="AM253" i="16"/>
  <c r="L262" i="16"/>
  <c r="T262" i="16"/>
  <c r="AB262" i="16"/>
  <c r="AJ262" i="16"/>
  <c r="AR262" i="16"/>
  <c r="L260" i="16"/>
  <c r="L251" i="16"/>
  <c r="L263" i="16"/>
  <c r="L254" i="16"/>
  <c r="P260" i="16"/>
  <c r="P251" i="16"/>
  <c r="P263" i="16"/>
  <c r="P254" i="16"/>
  <c r="T260" i="16"/>
  <c r="T251" i="16"/>
  <c r="T263" i="16"/>
  <c r="T254" i="16"/>
  <c r="X260" i="16"/>
  <c r="X251" i="16"/>
  <c r="X263" i="16"/>
  <c r="X254" i="16"/>
  <c r="AB260" i="16"/>
  <c r="AB251" i="16"/>
  <c r="AB263" i="16"/>
  <c r="AB254" i="16"/>
  <c r="AF260" i="16"/>
  <c r="AF251" i="16"/>
  <c r="AF263" i="16"/>
  <c r="AF254" i="16"/>
  <c r="AJ260" i="16"/>
  <c r="AJ251" i="16"/>
  <c r="AJ263" i="16"/>
  <c r="AJ254" i="16"/>
  <c r="AN260" i="16"/>
  <c r="AN251" i="16"/>
  <c r="AN263" i="16"/>
  <c r="AN254" i="16"/>
  <c r="AR260" i="16"/>
  <c r="AR251" i="16"/>
  <c r="AR263" i="16"/>
  <c r="AR254" i="16"/>
  <c r="O265" i="16"/>
  <c r="O256" i="16"/>
  <c r="S265" i="16"/>
  <c r="S256" i="16"/>
  <c r="W265" i="16"/>
  <c r="W256" i="16"/>
  <c r="AA265" i="16"/>
  <c r="AA256" i="16"/>
  <c r="AE265" i="16"/>
  <c r="AE256" i="16"/>
  <c r="AI265" i="16"/>
  <c r="AI256" i="16"/>
  <c r="AM265" i="16"/>
  <c r="AM256" i="16"/>
  <c r="AQ265" i="16"/>
  <c r="AQ256" i="16"/>
  <c r="N320" i="16"/>
  <c r="N317" i="16"/>
  <c r="N316" i="16"/>
  <c r="N319" i="16"/>
  <c r="N315" i="16"/>
  <c r="N318" i="16"/>
  <c r="R320" i="16"/>
  <c r="R317" i="16"/>
  <c r="R316" i="16"/>
  <c r="R319" i="16"/>
  <c r="R315" i="16"/>
  <c r="R318" i="16"/>
  <c r="V320" i="16"/>
  <c r="V317" i="16"/>
  <c r="V316" i="16"/>
  <c r="V319" i="16"/>
  <c r="V315" i="16"/>
  <c r="V318" i="16"/>
  <c r="Z320" i="16"/>
  <c r="Z317" i="16"/>
  <c r="Z316" i="16"/>
  <c r="Z319" i="16"/>
  <c r="Z315" i="16"/>
  <c r="Z318" i="16"/>
  <c r="AD320" i="16"/>
  <c r="AD317" i="16"/>
  <c r="AD316" i="16"/>
  <c r="AD319" i="16"/>
  <c r="AD315" i="16"/>
  <c r="AD318" i="16"/>
  <c r="AH320" i="16"/>
  <c r="AH317" i="16"/>
  <c r="AH316" i="16"/>
  <c r="AH319" i="16"/>
  <c r="AH315" i="16"/>
  <c r="AH318" i="16"/>
  <c r="AL320" i="16"/>
  <c r="AL317" i="16"/>
  <c r="AL316" i="16"/>
  <c r="AL319" i="16"/>
  <c r="AL315" i="16"/>
  <c r="AL318" i="16"/>
  <c r="AP320" i="16"/>
  <c r="AP319" i="16"/>
  <c r="AP317" i="16"/>
  <c r="AP316" i="16"/>
  <c r="AP315" i="16"/>
  <c r="AP318" i="16"/>
  <c r="M325" i="16"/>
  <c r="M327" i="16"/>
  <c r="M323" i="16"/>
  <c r="M326" i="16"/>
  <c r="M322" i="16"/>
  <c r="M324" i="16"/>
  <c r="Q325" i="16"/>
  <c r="Q324" i="16"/>
  <c r="Q323" i="16"/>
  <c r="Q327" i="16"/>
  <c r="Q322" i="16"/>
  <c r="Q326" i="16"/>
  <c r="U325" i="16"/>
  <c r="U326" i="16"/>
  <c r="U324" i="16"/>
  <c r="U323" i="16"/>
  <c r="U322" i="16"/>
  <c r="U327" i="16"/>
  <c r="Y325" i="16"/>
  <c r="Y327" i="16"/>
  <c r="Y326" i="16"/>
  <c r="Y323" i="16"/>
  <c r="Y324" i="16"/>
  <c r="Y322" i="16"/>
  <c r="AC325" i="16"/>
  <c r="AC327" i="16"/>
  <c r="AC323" i="16"/>
  <c r="AC326" i="16"/>
  <c r="AC322" i="16"/>
  <c r="AC324" i="16"/>
  <c r="AG325" i="16"/>
  <c r="AG324" i="16"/>
  <c r="AG323" i="16"/>
  <c r="AG327" i="16"/>
  <c r="AG322" i="16"/>
  <c r="AG326" i="16"/>
  <c r="AK325" i="16"/>
  <c r="AK326" i="16"/>
  <c r="AK324" i="16"/>
  <c r="AK323" i="16"/>
  <c r="AK322" i="16"/>
  <c r="AK327" i="16"/>
  <c r="AO325" i="16"/>
  <c r="AO327" i="16"/>
  <c r="AO326" i="16"/>
  <c r="AO324" i="16"/>
  <c r="AO322" i="16"/>
  <c r="AO323" i="16"/>
  <c r="L331" i="16"/>
  <c r="L330" i="16"/>
  <c r="L334" i="16"/>
  <c r="L329" i="16"/>
  <c r="L333" i="16"/>
  <c r="L332" i="16"/>
  <c r="P331" i="16"/>
  <c r="P332" i="16"/>
  <c r="P330" i="16"/>
  <c r="P334" i="16"/>
  <c r="P329" i="16"/>
  <c r="P333" i="16"/>
  <c r="T331" i="16"/>
  <c r="T333" i="16"/>
  <c r="T332" i="16"/>
  <c r="T330" i="16"/>
  <c r="T334" i="16"/>
  <c r="T329" i="16"/>
  <c r="X331" i="16"/>
  <c r="X334" i="16"/>
  <c r="X329" i="16"/>
  <c r="X333" i="16"/>
  <c r="X332" i="16"/>
  <c r="X330" i="16"/>
  <c r="AB331" i="16"/>
  <c r="AB330" i="16"/>
  <c r="AB334" i="16"/>
  <c r="AB329" i="16"/>
  <c r="AB333" i="16"/>
  <c r="AB332" i="16"/>
  <c r="AF331" i="16"/>
  <c r="AF332" i="16"/>
  <c r="AF330" i="16"/>
  <c r="AF334" i="16"/>
  <c r="AF329" i="16"/>
  <c r="AF333" i="16"/>
  <c r="AJ331" i="16"/>
  <c r="AJ333" i="16"/>
  <c r="AJ332" i="16"/>
  <c r="AJ330" i="16"/>
  <c r="AJ334" i="16"/>
  <c r="AJ329" i="16"/>
  <c r="AN331" i="16"/>
  <c r="AN334" i="16"/>
  <c r="AN329" i="16"/>
  <c r="AN333" i="16"/>
  <c r="AN332" i="16"/>
  <c r="AN330" i="16"/>
  <c r="AR334" i="16"/>
  <c r="AR331" i="16"/>
  <c r="AR330" i="16"/>
  <c r="AR329" i="16"/>
  <c r="AR333" i="16"/>
  <c r="AR332" i="16"/>
  <c r="P253" i="16"/>
  <c r="X253" i="16"/>
  <c r="AF253" i="16"/>
  <c r="AN253" i="16"/>
  <c r="L256" i="16"/>
  <c r="T256" i="16"/>
  <c r="AB256" i="16"/>
  <c r="AJ256" i="16"/>
  <c r="AR256" i="16"/>
  <c r="Q260" i="16"/>
  <c r="Y260" i="16"/>
  <c r="AG260" i="16"/>
  <c r="AO260" i="16"/>
  <c r="O262" i="16"/>
  <c r="W262" i="16"/>
  <c r="AE262" i="16"/>
  <c r="AM262" i="16"/>
  <c r="L320" i="16"/>
  <c r="L319" i="16"/>
  <c r="L315" i="16"/>
  <c r="L318" i="16"/>
  <c r="L317" i="16"/>
  <c r="L316" i="16"/>
  <c r="P320" i="16"/>
  <c r="P319" i="16"/>
  <c r="P315" i="16"/>
  <c r="P318" i="16"/>
  <c r="P317" i="16"/>
  <c r="P316" i="16"/>
  <c r="T320" i="16"/>
  <c r="T319" i="16"/>
  <c r="T315" i="16"/>
  <c r="T318" i="16"/>
  <c r="T317" i="16"/>
  <c r="T316" i="16"/>
  <c r="X320" i="16"/>
  <c r="X319" i="16"/>
  <c r="X315" i="16"/>
  <c r="X318" i="16"/>
  <c r="X317" i="16"/>
  <c r="X316" i="16"/>
  <c r="AB320" i="16"/>
  <c r="AB319" i="16"/>
  <c r="AB315" i="16"/>
  <c r="AB318" i="16"/>
  <c r="AB317" i="16"/>
  <c r="AB316" i="16"/>
  <c r="AF320" i="16"/>
  <c r="AF319" i="16"/>
  <c r="AF315" i="16"/>
  <c r="AF318" i="16"/>
  <c r="AF317" i="16"/>
  <c r="AF316" i="16"/>
  <c r="AJ320" i="16"/>
  <c r="AJ319" i="16"/>
  <c r="AJ315" i="16"/>
  <c r="AJ318" i="16"/>
  <c r="AJ317" i="16"/>
  <c r="AJ316" i="16"/>
  <c r="AN320" i="16"/>
  <c r="AN319" i="16"/>
  <c r="AN315" i="16"/>
  <c r="AN318" i="16"/>
  <c r="AN317" i="16"/>
  <c r="AN316" i="16"/>
  <c r="AR320" i="16"/>
  <c r="AR315" i="16"/>
  <c r="AR319" i="16"/>
  <c r="AR318" i="16"/>
  <c r="AR317" i="16"/>
  <c r="AR316" i="16"/>
  <c r="O327" i="16"/>
  <c r="O326" i="16"/>
  <c r="O322" i="16"/>
  <c r="O325" i="16"/>
  <c r="O324" i="16"/>
  <c r="O323" i="16"/>
  <c r="S327" i="16"/>
  <c r="S322" i="16"/>
  <c r="S326" i="16"/>
  <c r="S325" i="16"/>
  <c r="S324" i="16"/>
  <c r="S323" i="16"/>
  <c r="W327" i="16"/>
  <c r="W324" i="16"/>
  <c r="W322" i="16"/>
  <c r="W326" i="16"/>
  <c r="W325" i="16"/>
  <c r="W323" i="16"/>
  <c r="AA327" i="16"/>
  <c r="AA325" i="16"/>
  <c r="AA322" i="16"/>
  <c r="AA324" i="16"/>
  <c r="AA326" i="16"/>
  <c r="AA323" i="16"/>
  <c r="AE327" i="16"/>
  <c r="AE326" i="16"/>
  <c r="AE322" i="16"/>
  <c r="AE325" i="16"/>
  <c r="AE324" i="16"/>
  <c r="AE323" i="16"/>
  <c r="AI327" i="16"/>
  <c r="AI323" i="16"/>
  <c r="AI322" i="16"/>
  <c r="AI326" i="16"/>
  <c r="AI325" i="16"/>
  <c r="AI324" i="16"/>
  <c r="AM327" i="16"/>
  <c r="AM323" i="16"/>
  <c r="AM324" i="16"/>
  <c r="AM322" i="16"/>
  <c r="AM326" i="16"/>
  <c r="AM325" i="16"/>
  <c r="AQ327" i="16"/>
  <c r="AQ323" i="16"/>
  <c r="AQ325" i="16"/>
  <c r="AQ322" i="16"/>
  <c r="AQ324" i="16"/>
  <c r="AQ326" i="16"/>
  <c r="N333" i="16"/>
  <c r="N329" i="16"/>
  <c r="N334" i="16"/>
  <c r="N332" i="16"/>
  <c r="N331" i="16"/>
  <c r="N330" i="16"/>
  <c r="R333" i="16"/>
  <c r="R329" i="16"/>
  <c r="R330" i="16"/>
  <c r="R334" i="16"/>
  <c r="R332" i="16"/>
  <c r="R331" i="16"/>
  <c r="V333" i="16"/>
  <c r="V329" i="16"/>
  <c r="V331" i="16"/>
  <c r="V330" i="16"/>
  <c r="V334" i="16"/>
  <c r="V332" i="16"/>
  <c r="Z333" i="16"/>
  <c r="Z329" i="16"/>
  <c r="Z332" i="16"/>
  <c r="Z331" i="16"/>
  <c r="Z330" i="16"/>
  <c r="Z334" i="16"/>
  <c r="AD333" i="16"/>
  <c r="AD329" i="16"/>
  <c r="AD334" i="16"/>
  <c r="AD332" i="16"/>
  <c r="AD331" i="16"/>
  <c r="AD330" i="16"/>
  <c r="AH333" i="16"/>
  <c r="AH329" i="16"/>
  <c r="AH330" i="16"/>
  <c r="AH334" i="16"/>
  <c r="AH332" i="16"/>
  <c r="AH331" i="16"/>
  <c r="AL333" i="16"/>
  <c r="AL329" i="16"/>
  <c r="AL331" i="16"/>
  <c r="AL330" i="16"/>
  <c r="AL334" i="16"/>
  <c r="AL332" i="16"/>
  <c r="AP334" i="16"/>
  <c r="AP333" i="16"/>
  <c r="AP329" i="16"/>
  <c r="AP332" i="16"/>
  <c r="AP331" i="16"/>
  <c r="AP330" i="16"/>
  <c r="O251" i="16"/>
  <c r="S251" i="16"/>
  <c r="W251" i="16"/>
  <c r="AA251" i="16"/>
  <c r="AE251" i="16"/>
  <c r="AI251" i="16"/>
  <c r="AM251" i="16"/>
  <c r="AQ251" i="16"/>
  <c r="M253" i="16"/>
  <c r="Q253" i="16"/>
  <c r="U253" i="16"/>
  <c r="Y253" i="16"/>
  <c r="AC253" i="16"/>
  <c r="AG253" i="16"/>
  <c r="AK253" i="16"/>
  <c r="AO253" i="16"/>
  <c r="N256" i="16"/>
  <c r="R256" i="16"/>
  <c r="V256" i="16"/>
  <c r="Z256" i="16"/>
  <c r="AD256" i="16"/>
  <c r="AH256" i="16"/>
  <c r="AL256" i="16"/>
  <c r="AP256" i="16"/>
  <c r="M262" i="16"/>
  <c r="Q262" i="16"/>
  <c r="U262" i="16"/>
  <c r="Y262" i="16"/>
  <c r="AC262" i="16"/>
  <c r="AG262" i="16"/>
  <c r="AK262" i="16"/>
  <c r="AO262" i="16"/>
  <c r="N265" i="16"/>
  <c r="R265" i="16"/>
  <c r="V265" i="16"/>
  <c r="Z265" i="16"/>
  <c r="AD265" i="16"/>
  <c r="AH265" i="16"/>
  <c r="M320" i="16"/>
  <c r="M318" i="16"/>
  <c r="M317" i="16"/>
  <c r="M316" i="16"/>
  <c r="M319" i="16"/>
  <c r="M315" i="16"/>
  <c r="Q320" i="16"/>
  <c r="Q318" i="16"/>
  <c r="Q317" i="16"/>
  <c r="Q316" i="16"/>
  <c r="Q319" i="16"/>
  <c r="Q315" i="16"/>
  <c r="U320" i="16"/>
  <c r="U318" i="16"/>
  <c r="U317" i="16"/>
  <c r="U316" i="16"/>
  <c r="U319" i="16"/>
  <c r="U315" i="16"/>
  <c r="Y320" i="16"/>
  <c r="Y318" i="16"/>
  <c r="Y317" i="16"/>
  <c r="Y316" i="16"/>
  <c r="Y319" i="16"/>
  <c r="Y315" i="16"/>
  <c r="AC320" i="16"/>
  <c r="AC318" i="16"/>
  <c r="AC317" i="16"/>
  <c r="AC316" i="16"/>
  <c r="AC319" i="16"/>
  <c r="AC315" i="16"/>
  <c r="AG320" i="16"/>
  <c r="AG318" i="16"/>
  <c r="AG317" i="16"/>
  <c r="AG316" i="16"/>
  <c r="AG319" i="16"/>
  <c r="AG315" i="16"/>
  <c r="AK320" i="16"/>
  <c r="AK318" i="16"/>
  <c r="AK317" i="16"/>
  <c r="AK316" i="16"/>
  <c r="AK319" i="16"/>
  <c r="AK315" i="16"/>
  <c r="AO320" i="16"/>
  <c r="AO318" i="16"/>
  <c r="AO317" i="16"/>
  <c r="AO316" i="16"/>
  <c r="AO319" i="16"/>
  <c r="AO315" i="16"/>
  <c r="L326" i="16"/>
  <c r="L324" i="16"/>
  <c r="L327" i="16"/>
  <c r="L323" i="16"/>
  <c r="L325" i="16"/>
  <c r="L322" i="16"/>
  <c r="P326" i="16"/>
  <c r="P325" i="16"/>
  <c r="P324" i="16"/>
  <c r="P323" i="16"/>
  <c r="P327" i="16"/>
  <c r="P322" i="16"/>
  <c r="T326" i="16"/>
  <c r="T327" i="16"/>
  <c r="T325" i="16"/>
  <c r="T324" i="16"/>
  <c r="T323" i="16"/>
  <c r="T322" i="16"/>
  <c r="X326" i="16"/>
  <c r="X327" i="16"/>
  <c r="X325" i="16"/>
  <c r="X323" i="16"/>
  <c r="X324" i="16"/>
  <c r="X322" i="16"/>
  <c r="AB326" i="16"/>
  <c r="AB324" i="16"/>
  <c r="AB327" i="16"/>
  <c r="AB323" i="16"/>
  <c r="AB325" i="16"/>
  <c r="AB322" i="16"/>
  <c r="AF326" i="16"/>
  <c r="AF325" i="16"/>
  <c r="AF324" i="16"/>
  <c r="AF323" i="16"/>
  <c r="AF327" i="16"/>
  <c r="AF322" i="16"/>
  <c r="AJ326" i="16"/>
  <c r="AJ327" i="16"/>
  <c r="AJ325" i="16"/>
  <c r="AJ324" i="16"/>
  <c r="AJ323" i="16"/>
  <c r="AJ322" i="16"/>
  <c r="AN326" i="16"/>
  <c r="AN323" i="16"/>
  <c r="AN327" i="16"/>
  <c r="AN325" i="16"/>
  <c r="AN324" i="16"/>
  <c r="AN322" i="16"/>
  <c r="AR326" i="16"/>
  <c r="AR324" i="16"/>
  <c r="AR323" i="16"/>
  <c r="AR327" i="16"/>
  <c r="AR325" i="16"/>
  <c r="AR322" i="16"/>
  <c r="O332" i="16"/>
  <c r="O333" i="16"/>
  <c r="O331" i="16"/>
  <c r="O330" i="16"/>
  <c r="O334" i="16"/>
  <c r="O329" i="16"/>
  <c r="S332" i="16"/>
  <c r="S334" i="16"/>
  <c r="S329" i="16"/>
  <c r="S333" i="16"/>
  <c r="S331" i="16"/>
  <c r="S330" i="16"/>
  <c r="W332" i="16"/>
  <c r="W330" i="16"/>
  <c r="W334" i="16"/>
  <c r="W329" i="16"/>
  <c r="W333" i="16"/>
  <c r="W331" i="16"/>
  <c r="AA332" i="16"/>
  <c r="AA331" i="16"/>
  <c r="AA330" i="16"/>
  <c r="AA334" i="16"/>
  <c r="AA329" i="16"/>
  <c r="AA333" i="16"/>
  <c r="AE332" i="16"/>
  <c r="AE333" i="16"/>
  <c r="AE331" i="16"/>
  <c r="AE330" i="16"/>
  <c r="AE334" i="16"/>
  <c r="AE329" i="16"/>
  <c r="AI332" i="16"/>
  <c r="AI334" i="16"/>
  <c r="AI329" i="16"/>
  <c r="AI333" i="16"/>
  <c r="AI331" i="16"/>
  <c r="AI330" i="16"/>
  <c r="AM332" i="16"/>
  <c r="AM330" i="16"/>
  <c r="AM334" i="16"/>
  <c r="AM329" i="16"/>
  <c r="AM333" i="16"/>
  <c r="AM331" i="16"/>
  <c r="AQ334" i="16"/>
  <c r="AQ332" i="16"/>
  <c r="AQ331" i="16"/>
  <c r="AQ330" i="16"/>
  <c r="AQ329" i="16"/>
  <c r="AQ333" i="16"/>
  <c r="N253" i="16"/>
  <c r="R253" i="16"/>
  <c r="V253" i="16"/>
  <c r="Z253" i="16"/>
  <c r="AD253" i="16"/>
  <c r="AH253" i="16"/>
  <c r="AL253" i="16"/>
  <c r="AP253" i="16"/>
  <c r="M259" i="16"/>
  <c r="Q259" i="16"/>
  <c r="U259" i="16"/>
  <c r="Y259" i="16"/>
  <c r="AC259" i="16"/>
  <c r="AG259" i="16"/>
  <c r="AK259" i="16"/>
  <c r="AO259" i="16"/>
  <c r="AL262" i="16"/>
  <c r="AP262" i="16"/>
  <c r="AN310" i="16" l="1"/>
  <c r="AN313" i="16" s="1"/>
  <c r="AC309" i="16"/>
  <c r="AC312" i="16" s="1"/>
  <c r="M309" i="16"/>
  <c r="M312" i="16" s="1"/>
  <c r="AD308" i="16"/>
  <c r="AD311" i="16" s="1"/>
  <c r="N308" i="16"/>
  <c r="N311" i="16" s="1"/>
  <c r="X309" i="16"/>
  <c r="X312" i="16" s="1"/>
  <c r="AE310" i="16"/>
  <c r="AE313" i="16" s="1"/>
  <c r="O310" i="16"/>
  <c r="O313" i="16" s="1"/>
  <c r="AF309" i="16"/>
  <c r="AF312" i="16" s="1"/>
  <c r="P309" i="16"/>
  <c r="P312" i="16" s="1"/>
  <c r="AO308" i="16"/>
  <c r="AO311" i="16" s="1"/>
  <c r="AG308" i="16"/>
  <c r="AG311" i="16" s="1"/>
  <c r="Y308" i="16"/>
  <c r="Y311" i="16" s="1"/>
  <c r="AN309" i="16"/>
  <c r="AN312" i="16" s="1"/>
  <c r="AO310" i="16"/>
  <c r="AO313" i="16" s="1"/>
  <c r="AR310" i="16"/>
  <c r="AR313" i="16" s="1"/>
  <c r="Q308" i="16"/>
  <c r="Q311" i="16" s="1"/>
  <c r="AP310" i="16"/>
  <c r="AP313" i="16" s="1"/>
  <c r="AI309" i="16"/>
  <c r="AI312" i="16" s="1"/>
  <c r="AA309" i="16"/>
  <c r="AA312" i="16" s="1"/>
  <c r="AJ308" i="16"/>
  <c r="AJ311" i="16" s="1"/>
  <c r="AB308" i="16"/>
  <c r="AB311" i="16" s="1"/>
  <c r="T308" i="16"/>
  <c r="T311" i="16" s="1"/>
  <c r="L308" i="16"/>
  <c r="L311" i="16" s="1"/>
  <c r="AP309" i="16"/>
  <c r="AP312" i="16" s="1"/>
  <c r="AA308" i="16"/>
  <c r="AA311" i="16" s="1"/>
  <c r="AJ310" i="16"/>
  <c r="AJ313" i="16" s="1"/>
  <c r="AD309" i="16"/>
  <c r="AD312" i="16" s="1"/>
  <c r="N309" i="16"/>
  <c r="N312" i="16" s="1"/>
  <c r="S48" i="16"/>
  <c r="X291" i="16" s="1"/>
  <c r="S49" i="16"/>
  <c r="S50" i="16" s="1"/>
  <c r="AI310" i="16"/>
  <c r="AI313" i="16" s="1"/>
  <c r="S310" i="16"/>
  <c r="S313" i="16" s="1"/>
  <c r="AH310" i="16"/>
  <c r="AH313" i="16" s="1"/>
  <c r="Z310" i="16"/>
  <c r="Z313" i="16" s="1"/>
  <c r="R310" i="16"/>
  <c r="R313" i="16" s="1"/>
  <c r="AM309" i="16"/>
  <c r="AM312" i="16" s="1"/>
  <c r="S309" i="16"/>
  <c r="S312" i="16" s="1"/>
  <c r="AR308" i="16"/>
  <c r="AR311" i="16" s="1"/>
  <c r="S52" i="16"/>
  <c r="AK309" i="16"/>
  <c r="AK312" i="16" s="1"/>
  <c r="Y309" i="16"/>
  <c r="Y312" i="16" s="1"/>
  <c r="U309" i="16"/>
  <c r="U312" i="16" s="1"/>
  <c r="AL308" i="16"/>
  <c r="AL311" i="16" s="1"/>
  <c r="V308" i="16"/>
  <c r="V311" i="16" s="1"/>
  <c r="AK310" i="16"/>
  <c r="AK313" i="16" s="1"/>
  <c r="AG310" i="16"/>
  <c r="AG313" i="16" s="1"/>
  <c r="AC310" i="16"/>
  <c r="AC313" i="16" s="1"/>
  <c r="Y310" i="16"/>
  <c r="Y313" i="16" s="1"/>
  <c r="U310" i="16"/>
  <c r="U313" i="16" s="1"/>
  <c r="Q310" i="16"/>
  <c r="Q313" i="16" s="1"/>
  <c r="M310" i="16"/>
  <c r="M313" i="16" s="1"/>
  <c r="AH309" i="16"/>
  <c r="AH312" i="16" s="1"/>
  <c r="R309" i="16"/>
  <c r="R312" i="16" s="1"/>
  <c r="AI308" i="16"/>
  <c r="AI311" i="16" s="1"/>
  <c r="S308" i="16"/>
  <c r="S311" i="16" s="1"/>
  <c r="AM310" i="16"/>
  <c r="AM313" i="16" s="1"/>
  <c r="W310" i="16"/>
  <c r="W313" i="16" s="1"/>
  <c r="AR309" i="16"/>
  <c r="AR312" i="16" s="1"/>
  <c r="AJ309" i="16"/>
  <c r="AJ312" i="16" s="1"/>
  <c r="AB309" i="16"/>
  <c r="AB312" i="16" s="1"/>
  <c r="T309" i="16"/>
  <c r="T312" i="16" s="1"/>
  <c r="L309" i="16"/>
  <c r="L312" i="16" s="1"/>
  <c r="AK308" i="16"/>
  <c r="AK311" i="16" s="1"/>
  <c r="AC308" i="16"/>
  <c r="AC311" i="16" s="1"/>
  <c r="U308" i="16"/>
  <c r="U311" i="16" s="1"/>
  <c r="M308" i="16"/>
  <c r="M311" i="16" s="1"/>
  <c r="AE309" i="16"/>
  <c r="AE312" i="16" s="1"/>
  <c r="W309" i="16"/>
  <c r="W312" i="16" s="1"/>
  <c r="O309" i="16"/>
  <c r="O312" i="16" s="1"/>
  <c r="AN308" i="16"/>
  <c r="AN311" i="16" s="1"/>
  <c r="AF308" i="16"/>
  <c r="AF311" i="16" s="1"/>
  <c r="X308" i="16"/>
  <c r="X311" i="16" s="1"/>
  <c r="P308" i="16"/>
  <c r="P311" i="16" s="1"/>
  <c r="AO309" i="16"/>
  <c r="AO312" i="16" s="1"/>
  <c r="AP308" i="16"/>
  <c r="AP311" i="16" s="1"/>
  <c r="Z308" i="16"/>
  <c r="Z311" i="16" s="1"/>
  <c r="AL309" i="16"/>
  <c r="AL312" i="16" s="1"/>
  <c r="Z309" i="16"/>
  <c r="Z312" i="16" s="1"/>
  <c r="V309" i="16"/>
  <c r="V312" i="16" s="1"/>
  <c r="AM308" i="16"/>
  <c r="AM311" i="16" s="1"/>
  <c r="W308" i="16"/>
  <c r="W311" i="16" s="1"/>
  <c r="AQ310" i="16"/>
  <c r="AQ313" i="16" s="1"/>
  <c r="AA310" i="16"/>
  <c r="AA313" i="16" s="1"/>
  <c r="AL310" i="16"/>
  <c r="AL313" i="16" s="1"/>
  <c r="AD310" i="16"/>
  <c r="AD313" i="16" s="1"/>
  <c r="V310" i="16"/>
  <c r="V313" i="16" s="1"/>
  <c r="N310" i="16"/>
  <c r="N313" i="16" s="1"/>
  <c r="AQ309" i="16"/>
  <c r="AQ312" i="16" s="1"/>
  <c r="AJ163" i="16"/>
  <c r="AJ146" i="16" s="1"/>
  <c r="Z160" i="16"/>
  <c r="Z143" i="16" s="1"/>
  <c r="AD156" i="16"/>
  <c r="AD139" i="16" s="1"/>
  <c r="AB163" i="16"/>
  <c r="AB146" i="16" s="1"/>
  <c r="AD159" i="16"/>
  <c r="AD142" i="16" s="1"/>
  <c r="AL151" i="16"/>
  <c r="AL134" i="16" s="1"/>
  <c r="AA163" i="16"/>
  <c r="AA146" i="16" s="1"/>
  <c r="R158" i="16"/>
  <c r="R141" i="16" s="1"/>
  <c r="V153" i="16"/>
  <c r="V136" i="16" s="1"/>
  <c r="AO155" i="16"/>
  <c r="AO138" i="16" s="1"/>
  <c r="S153" i="16"/>
  <c r="S136" i="16" s="1"/>
  <c r="AR156" i="16"/>
  <c r="AR139" i="16" s="1"/>
  <c r="AP153" i="16"/>
  <c r="AP136" i="16" s="1"/>
  <c r="AM157" i="16"/>
  <c r="AM140" i="16" s="1"/>
  <c r="V154" i="16"/>
  <c r="V137" i="16" s="1"/>
  <c r="AN295" i="16"/>
  <c r="AF310" i="16"/>
  <c r="AF313" i="16" s="1"/>
  <c r="AB310" i="16"/>
  <c r="AB313" i="16" s="1"/>
  <c r="X310" i="16"/>
  <c r="X313" i="16" s="1"/>
  <c r="T310" i="16"/>
  <c r="T313" i="16" s="1"/>
  <c r="P310" i="16"/>
  <c r="P313" i="16" s="1"/>
  <c r="L310" i="16"/>
  <c r="L313" i="16" s="1"/>
  <c r="AG309" i="16"/>
  <c r="AG312" i="16" s="1"/>
  <c r="AG300" i="16" s="1"/>
  <c r="Q309" i="16"/>
  <c r="Q312" i="16" s="1"/>
  <c r="AH308" i="16"/>
  <c r="AH311" i="16" s="1"/>
  <c r="R308" i="16"/>
  <c r="R311" i="16" s="1"/>
  <c r="AP294" i="16"/>
  <c r="AF12" i="13" s="1"/>
  <c r="AP288" i="16"/>
  <c r="AQ308" i="16"/>
  <c r="AQ311" i="16" s="1"/>
  <c r="AE308" i="16"/>
  <c r="AE311" i="16" s="1"/>
  <c r="O308" i="16"/>
  <c r="O311" i="16" s="1"/>
  <c r="Z150" i="16" l="1"/>
  <c r="Z133" i="16" s="1"/>
  <c r="M150" i="16"/>
  <c r="M133" i="16" s="1"/>
  <c r="Y159" i="16"/>
  <c r="Y142" i="16" s="1"/>
  <c r="M159" i="16"/>
  <c r="M142" i="16" s="1"/>
  <c r="AB160" i="16"/>
  <c r="AB143" i="16" s="1"/>
  <c r="AK152" i="16"/>
  <c r="AK135" i="16" s="1"/>
  <c r="AH152" i="16"/>
  <c r="AH135" i="16" s="1"/>
  <c r="AH164" i="16"/>
  <c r="AH147" i="16" s="1"/>
  <c r="AL296" i="16"/>
  <c r="O153" i="16"/>
  <c r="O136" i="16" s="1"/>
  <c r="AI152" i="16"/>
  <c r="AI135" i="16" s="1"/>
  <c r="L152" i="16"/>
  <c r="L135" i="16" s="1"/>
  <c r="AE152" i="16"/>
  <c r="AE135" i="16" s="1"/>
  <c r="Z162" i="16"/>
  <c r="Z145" i="16" s="1"/>
  <c r="AH155" i="16"/>
  <c r="AH138" i="16" s="1"/>
  <c r="AG153" i="16"/>
  <c r="AG136" i="16" s="1"/>
  <c r="AJ159" i="16"/>
  <c r="AJ142" i="16" s="1"/>
  <c r="U297" i="16"/>
  <c r="N294" i="16"/>
  <c r="AN288" i="16"/>
  <c r="L293" i="16"/>
  <c r="AR301" i="16"/>
  <c r="O295" i="16"/>
  <c r="AP297" i="16"/>
  <c r="L295" i="16"/>
  <c r="L31" i="16"/>
  <c r="L25" i="16" s="1"/>
  <c r="AM153" i="16"/>
  <c r="AM136" i="16" s="1"/>
  <c r="U159" i="16"/>
  <c r="U142" i="16" s="1"/>
  <c r="Z153" i="16"/>
  <c r="Z136" i="16" s="1"/>
  <c r="Z158" i="16"/>
  <c r="Z141" i="16" s="1"/>
  <c r="AJ152" i="16"/>
  <c r="AJ135" i="16" s="1"/>
  <c r="N158" i="16"/>
  <c r="N141" i="16" s="1"/>
  <c r="N153" i="16"/>
  <c r="N136" i="16" s="1"/>
  <c r="T160" i="16"/>
  <c r="T143" i="16" s="1"/>
  <c r="Q163" i="16"/>
  <c r="Q146" i="16" s="1"/>
  <c r="AC152" i="16"/>
  <c r="AC135" i="16" s="1"/>
  <c r="Y156" i="16"/>
  <c r="Y139" i="16" s="1"/>
  <c r="U160" i="16"/>
  <c r="U143" i="16" s="1"/>
  <c r="AA164" i="16"/>
  <c r="AA147" i="16" s="1"/>
  <c r="Y153" i="16"/>
  <c r="Y136" i="16" s="1"/>
  <c r="U157" i="16"/>
  <c r="U140" i="16" s="1"/>
  <c r="Q161" i="16"/>
  <c r="Q144" i="16" s="1"/>
  <c r="AE156" i="16"/>
  <c r="AE139" i="16" s="1"/>
  <c r="AA160" i="16"/>
  <c r="AA143" i="16" s="1"/>
  <c r="AI164" i="16"/>
  <c r="AI147" i="16" s="1"/>
  <c r="AM296" i="16"/>
  <c r="U295" i="16"/>
  <c r="AG156" i="16"/>
  <c r="AG139" i="16" s="1"/>
  <c r="AL164" i="16"/>
  <c r="AL147" i="16" s="1"/>
  <c r="AC157" i="16"/>
  <c r="AC140" i="16" s="1"/>
  <c r="AM156" i="16"/>
  <c r="AM139" i="16" s="1"/>
  <c r="V163" i="16"/>
  <c r="V146" i="16" s="1"/>
  <c r="T161" i="16"/>
  <c r="T144" i="16" s="1"/>
  <c r="AC292" i="16"/>
  <c r="AK297" i="16"/>
  <c r="AB287" i="16"/>
  <c r="AB290" i="16"/>
  <c r="AP150" i="16"/>
  <c r="AP133" i="16" s="1"/>
  <c r="AC150" i="16"/>
  <c r="AC133" i="16" s="1"/>
  <c r="L32" i="16"/>
  <c r="L26" i="16" s="1"/>
  <c r="AI153" i="16"/>
  <c r="AI136" i="16" s="1"/>
  <c r="AC159" i="16"/>
  <c r="AC142" i="16" s="1"/>
  <c r="AC154" i="16"/>
  <c r="AC137" i="16" s="1"/>
  <c r="Z164" i="16"/>
  <c r="Z147" i="16" s="1"/>
  <c r="AB153" i="16"/>
  <c r="AB136" i="16" s="1"/>
  <c r="X157" i="16"/>
  <c r="X140" i="16" s="1"/>
  <c r="AB150" i="16"/>
  <c r="AB133" i="16" s="1"/>
  <c r="X154" i="16"/>
  <c r="X137" i="16" s="1"/>
  <c r="T158" i="16"/>
  <c r="T141" i="16" s="1"/>
  <c r="P162" i="16"/>
  <c r="P145" i="16" s="1"/>
  <c r="AD157" i="16"/>
  <c r="AD140" i="16" s="1"/>
  <c r="Z161" i="16"/>
  <c r="Z144" i="16" s="1"/>
  <c r="M164" i="16"/>
  <c r="M147" i="16" s="1"/>
  <c r="AK150" i="16"/>
  <c r="AK133" i="16" s="1"/>
  <c r="N150" i="16"/>
  <c r="N133" i="16" s="1"/>
  <c r="L155" i="16"/>
  <c r="L138" i="16" s="1"/>
  <c r="S161" i="16"/>
  <c r="S144" i="16" s="1"/>
  <c r="AF157" i="16"/>
  <c r="AF140" i="16" s="1"/>
  <c r="AB161" i="16"/>
  <c r="AB144" i="16" s="1"/>
  <c r="AJ150" i="16"/>
  <c r="AJ133" i="16" s="1"/>
  <c r="X162" i="16"/>
  <c r="X145" i="16" s="1"/>
  <c r="AL157" i="16"/>
  <c r="AL140" i="16" s="1"/>
  <c r="AH161" i="16"/>
  <c r="AH144" i="16" s="1"/>
  <c r="U164" i="16"/>
  <c r="U147" i="16" s="1"/>
  <c r="AI296" i="16"/>
  <c r="AN300" i="16"/>
  <c r="O296" i="16"/>
  <c r="AG150" i="16"/>
  <c r="AG133" i="16" s="1"/>
  <c r="W158" i="16"/>
  <c r="W141" i="16" s="1"/>
  <c r="W155" i="16"/>
  <c r="W138" i="16" s="1"/>
  <c r="O163" i="16"/>
  <c r="O146" i="16" s="1"/>
  <c r="Y162" i="16"/>
  <c r="Y145" i="16" s="1"/>
  <c r="AM287" i="16"/>
  <c r="AJ296" i="16"/>
  <c r="AP295" i="16"/>
  <c r="AC160" i="16"/>
  <c r="AC143" i="16" s="1"/>
  <c r="Y161" i="16"/>
  <c r="Y144" i="16" s="1"/>
  <c r="AI160" i="16"/>
  <c r="AI143" i="16" s="1"/>
  <c r="X297" i="16"/>
  <c r="AL154" i="16"/>
  <c r="AL137" i="16" s="1"/>
  <c r="Y154" i="16"/>
  <c r="Y137" i="16" s="1"/>
  <c r="AF160" i="16"/>
  <c r="AF143" i="16" s="1"/>
  <c r="X292" i="16"/>
  <c r="M155" i="16"/>
  <c r="M138" i="16" s="1"/>
  <c r="AQ153" i="16"/>
  <c r="AQ136" i="16" s="1"/>
  <c r="AJ153" i="16"/>
  <c r="AJ136" i="16" s="1"/>
  <c r="AF154" i="16"/>
  <c r="AF137" i="16" s="1"/>
  <c r="AK155" i="16"/>
  <c r="AK138" i="16" s="1"/>
  <c r="X155" i="16"/>
  <c r="X138" i="16" s="1"/>
  <c r="T155" i="16"/>
  <c r="T138" i="16" s="1"/>
  <c r="S162" i="16"/>
  <c r="S145" i="16" s="1"/>
  <c r="AC158" i="16"/>
  <c r="AC141" i="16" s="1"/>
  <c r="AF298" i="16"/>
  <c r="X152" i="16"/>
  <c r="X135" i="16" s="1"/>
  <c r="X156" i="16"/>
  <c r="X139" i="16" s="1"/>
  <c r="AR151" i="16"/>
  <c r="AR134" i="16" s="1"/>
  <c r="AN155" i="16"/>
  <c r="AN138" i="16" s="1"/>
  <c r="U151" i="16"/>
  <c r="U134" i="16" s="1"/>
  <c r="Q155" i="16"/>
  <c r="Q138" i="16" s="1"/>
  <c r="P151" i="16"/>
  <c r="P134" i="16" s="1"/>
  <c r="AJ156" i="16"/>
  <c r="AJ139" i="16" s="1"/>
  <c r="AE161" i="16"/>
  <c r="AE144" i="16" s="1"/>
  <c r="AM150" i="16"/>
  <c r="AM133" i="16" s="1"/>
  <c r="AI154" i="16"/>
  <c r="AI137" i="16" s="1"/>
  <c r="AE158" i="16"/>
  <c r="AE141" i="16" s="1"/>
  <c r="AA162" i="16"/>
  <c r="AA145" i="16" s="1"/>
  <c r="AI151" i="16"/>
  <c r="AI134" i="16" s="1"/>
  <c r="AE155" i="16"/>
  <c r="AE138" i="16" s="1"/>
  <c r="AA159" i="16"/>
  <c r="AA142" i="16" s="1"/>
  <c r="X163" i="16"/>
  <c r="X146" i="16" s="1"/>
  <c r="AK158" i="16"/>
  <c r="AK141" i="16" s="1"/>
  <c r="AG162" i="16"/>
  <c r="AG145" i="16" s="1"/>
  <c r="AM293" i="16"/>
  <c r="N290" i="16"/>
  <c r="L33" i="16"/>
  <c r="L27" i="16" s="1"/>
  <c r="P288" i="16"/>
  <c r="AC291" i="16"/>
  <c r="N293" i="16"/>
  <c r="V296" i="16"/>
  <c r="AO164" i="16"/>
  <c r="AO147" i="16" s="1"/>
  <c r="AP163" i="16"/>
  <c r="AP146" i="16" s="1"/>
  <c r="AD164" i="16"/>
  <c r="AD147" i="16" s="1"/>
  <c r="T163" i="16"/>
  <c r="T146" i="16" s="1"/>
  <c r="U162" i="16"/>
  <c r="U145" i="16" s="1"/>
  <c r="V161" i="16"/>
  <c r="V144" i="16" s="1"/>
  <c r="W160" i="16"/>
  <c r="W143" i="16" s="1"/>
  <c r="X159" i="16"/>
  <c r="X142" i="16" s="1"/>
  <c r="Y158" i="16"/>
  <c r="Y141" i="16" s="1"/>
  <c r="Z157" i="16"/>
  <c r="Z140" i="16" s="1"/>
  <c r="AA156" i="16"/>
  <c r="AA139" i="16" s="1"/>
  <c r="R164" i="16"/>
  <c r="R147" i="16" s="1"/>
  <c r="AR162" i="16"/>
  <c r="AR145" i="16" s="1"/>
  <c r="L162" i="16"/>
  <c r="L145" i="16" s="1"/>
  <c r="M161" i="16"/>
  <c r="M144" i="16" s="1"/>
  <c r="N160" i="16"/>
  <c r="N143" i="16" s="1"/>
  <c r="O159" i="16"/>
  <c r="O142" i="16" s="1"/>
  <c r="P158" i="16"/>
  <c r="P141" i="16" s="1"/>
  <c r="Q157" i="16"/>
  <c r="Q140" i="16" s="1"/>
  <c r="R156" i="16"/>
  <c r="R139" i="16" s="1"/>
  <c r="S155" i="16"/>
  <c r="S138" i="16" s="1"/>
  <c r="T154" i="16"/>
  <c r="T137" i="16" s="1"/>
  <c r="U153" i="16"/>
  <c r="U136" i="16" s="1"/>
  <c r="V152" i="16"/>
  <c r="V135" i="16" s="1"/>
  <c r="W151" i="16"/>
  <c r="W134" i="16" s="1"/>
  <c r="X150" i="16"/>
  <c r="X133" i="16" s="1"/>
  <c r="V164" i="16"/>
  <c r="V147" i="16" s="1"/>
  <c r="N163" i="16"/>
  <c r="N146" i="16" s="1"/>
  <c r="O162" i="16"/>
  <c r="O145" i="16" s="1"/>
  <c r="P161" i="16"/>
  <c r="P144" i="16" s="1"/>
  <c r="Q160" i="16"/>
  <c r="Q143" i="16" s="1"/>
  <c r="R159" i="16"/>
  <c r="R142" i="16" s="1"/>
  <c r="S158" i="16"/>
  <c r="S141" i="16" s="1"/>
  <c r="T157" i="16"/>
  <c r="T140" i="16" s="1"/>
  <c r="U156" i="16"/>
  <c r="U139" i="16" s="1"/>
  <c r="V155" i="16"/>
  <c r="V138" i="16" s="1"/>
  <c r="W154" i="16"/>
  <c r="W137" i="16" s="1"/>
  <c r="X153" i="16"/>
  <c r="X136" i="16" s="1"/>
  <c r="Y152" i="16"/>
  <c r="Y135" i="16" s="1"/>
  <c r="Z151" i="16"/>
  <c r="Z134" i="16" s="1"/>
  <c r="AA150" i="16"/>
  <c r="AA133" i="16" s="1"/>
  <c r="T164" i="16"/>
  <c r="T147" i="16" s="1"/>
  <c r="M163" i="16"/>
  <c r="M146" i="16" s="1"/>
  <c r="N162" i="16"/>
  <c r="N145" i="16" s="1"/>
  <c r="O161" i="16"/>
  <c r="O144" i="16" s="1"/>
  <c r="P160" i="16"/>
  <c r="P143" i="16" s="1"/>
  <c r="T156" i="16"/>
  <c r="T139" i="16" s="1"/>
  <c r="U154" i="16"/>
  <c r="U137" i="16" s="1"/>
  <c r="W152" i="16"/>
  <c r="W135" i="16" s="1"/>
  <c r="Y150" i="16"/>
  <c r="Y133" i="16" s="1"/>
  <c r="AE157" i="16"/>
  <c r="AE140" i="16" s="1"/>
  <c r="AP154" i="16"/>
  <c r="AP137" i="16" s="1"/>
  <c r="AR152" i="16"/>
  <c r="AR135" i="16" s="1"/>
  <c r="M151" i="16"/>
  <c r="M134" i="16" s="1"/>
  <c r="AP158" i="16"/>
  <c r="AP141" i="16" s="1"/>
  <c r="AF155" i="16"/>
  <c r="AF138" i="16" s="1"/>
  <c r="AH153" i="16"/>
  <c r="AH136" i="16" s="1"/>
  <c r="AJ151" i="16"/>
  <c r="AJ134" i="16" s="1"/>
  <c r="AK159" i="16"/>
  <c r="AK142" i="16" s="1"/>
  <c r="L156" i="16"/>
  <c r="L139" i="16" s="1"/>
  <c r="N154" i="16"/>
  <c r="N137" i="16" s="1"/>
  <c r="P152" i="16"/>
  <c r="P135" i="16" s="1"/>
  <c r="R150" i="16"/>
  <c r="R133" i="16" s="1"/>
  <c r="AP162" i="16"/>
  <c r="AP145" i="16" s="1"/>
  <c r="Q296" i="16"/>
  <c r="Y287" i="16"/>
  <c r="AC300" i="16"/>
  <c r="N299" i="16"/>
  <c r="V287" i="16"/>
  <c r="AK164" i="16"/>
  <c r="AK147" i="16" s="1"/>
  <c r="AL163" i="16"/>
  <c r="AL146" i="16" s="1"/>
  <c r="X164" i="16"/>
  <c r="X147" i="16" s="1"/>
  <c r="P163" i="16"/>
  <c r="P146" i="16" s="1"/>
  <c r="Q162" i="16"/>
  <c r="Q145" i="16" s="1"/>
  <c r="R161" i="16"/>
  <c r="R144" i="16" s="1"/>
  <c r="S160" i="16"/>
  <c r="S143" i="16" s="1"/>
  <c r="T159" i="16"/>
  <c r="T142" i="16" s="1"/>
  <c r="U158" i="16"/>
  <c r="U141" i="16" s="1"/>
  <c r="V157" i="16"/>
  <c r="V140" i="16" s="1"/>
  <c r="W156" i="16"/>
  <c r="W139" i="16" s="1"/>
  <c r="L164" i="16"/>
  <c r="L147" i="16" s="1"/>
  <c r="AN162" i="16"/>
  <c r="AN145" i="16" s="1"/>
  <c r="AO161" i="16"/>
  <c r="AO144" i="16" s="1"/>
  <c r="AP160" i="16"/>
  <c r="AP143" i="16" s="1"/>
  <c r="AQ159" i="16"/>
  <c r="AQ142" i="16" s="1"/>
  <c r="AR158" i="16"/>
  <c r="AR141" i="16" s="1"/>
  <c r="L158" i="16"/>
  <c r="L141" i="16" s="1"/>
  <c r="M157" i="16"/>
  <c r="M140" i="16" s="1"/>
  <c r="N156" i="16"/>
  <c r="N139" i="16" s="1"/>
  <c r="O155" i="16"/>
  <c r="O138" i="16" s="1"/>
  <c r="P154" i="16"/>
  <c r="P137" i="16" s="1"/>
  <c r="Q153" i="16"/>
  <c r="Q136" i="16" s="1"/>
  <c r="R152" i="16"/>
  <c r="R135" i="16" s="1"/>
  <c r="S151" i="16"/>
  <c r="S134" i="16" s="1"/>
  <c r="T150" i="16"/>
  <c r="T133" i="16" s="1"/>
  <c r="P164" i="16"/>
  <c r="P147" i="16" s="1"/>
  <c r="AQ162" i="16"/>
  <c r="AQ145" i="16" s="1"/>
  <c r="AR161" i="16"/>
  <c r="AR144" i="16" s="1"/>
  <c r="L161" i="16"/>
  <c r="L144" i="16" s="1"/>
  <c r="M160" i="16"/>
  <c r="M143" i="16" s="1"/>
  <c r="N159" i="16"/>
  <c r="N142" i="16" s="1"/>
  <c r="O158" i="16"/>
  <c r="O141" i="16" s="1"/>
  <c r="P157" i="16"/>
  <c r="P140" i="16" s="1"/>
  <c r="Q156" i="16"/>
  <c r="Q139" i="16" s="1"/>
  <c r="R155" i="16"/>
  <c r="R138" i="16" s="1"/>
  <c r="S154" i="16"/>
  <c r="S137" i="16" s="1"/>
  <c r="T153" i="16"/>
  <c r="T136" i="16" s="1"/>
  <c r="U152" i="16"/>
  <c r="U135" i="16" s="1"/>
  <c r="V151" i="16"/>
  <c r="V134" i="16" s="1"/>
  <c r="W150" i="16"/>
  <c r="W133" i="16" s="1"/>
  <c r="O164" i="16"/>
  <c r="O147" i="16" s="1"/>
  <c r="AQ161" i="16"/>
  <c r="AQ144" i="16" s="1"/>
  <c r="AR160" i="16"/>
  <c r="AR143" i="16" s="1"/>
  <c r="AG159" i="16"/>
  <c r="AG142" i="16" s="1"/>
  <c r="AR155" i="16"/>
  <c r="AR138" i="16" s="1"/>
  <c r="M154" i="16"/>
  <c r="M137" i="16" s="1"/>
  <c r="O152" i="16"/>
  <c r="O135" i="16" s="1"/>
  <c r="O157" i="16"/>
  <c r="O140" i="16" s="1"/>
  <c r="Q287" i="16"/>
  <c r="Y290" i="16"/>
  <c r="AC288" i="16"/>
  <c r="N287" i="16"/>
  <c r="AJ293" i="16"/>
  <c r="AG164" i="16"/>
  <c r="AG147" i="16" s="1"/>
  <c r="AH163" i="16"/>
  <c r="AH146" i="16" s="1"/>
  <c r="S164" i="16"/>
  <c r="S147" i="16" s="1"/>
  <c r="L163" i="16"/>
  <c r="L146" i="16" s="1"/>
  <c r="M162" i="16"/>
  <c r="M145" i="16" s="1"/>
  <c r="N161" i="16"/>
  <c r="N144" i="16" s="1"/>
  <c r="O160" i="16"/>
  <c r="O143" i="16" s="1"/>
  <c r="P159" i="16"/>
  <c r="P142" i="16" s="1"/>
  <c r="Q158" i="16"/>
  <c r="Q141" i="16" s="1"/>
  <c r="R157" i="16"/>
  <c r="R140" i="16" s="1"/>
  <c r="S156" i="16"/>
  <c r="S139" i="16" s="1"/>
  <c r="AN163" i="16"/>
  <c r="AN146" i="16" s="1"/>
  <c r="AJ162" i="16"/>
  <c r="AJ145" i="16" s="1"/>
  <c r="AK161" i="16"/>
  <c r="AK144" i="16" s="1"/>
  <c r="AL160" i="16"/>
  <c r="AL143" i="16" s="1"/>
  <c r="AM159" i="16"/>
  <c r="AM142" i="16" s="1"/>
  <c r="AN158" i="16"/>
  <c r="AN141" i="16" s="1"/>
  <c r="AO157" i="16"/>
  <c r="AO140" i="16" s="1"/>
  <c r="AP156" i="16"/>
  <c r="AP139" i="16" s="1"/>
  <c r="AQ155" i="16"/>
  <c r="AQ138" i="16" s="1"/>
  <c r="AR154" i="16"/>
  <c r="AR137" i="16" s="1"/>
  <c r="L154" i="16"/>
  <c r="L137" i="16" s="1"/>
  <c r="M153" i="16"/>
  <c r="M136" i="16" s="1"/>
  <c r="N152" i="16"/>
  <c r="N135" i="16" s="1"/>
  <c r="O151" i="16"/>
  <c r="O134" i="16" s="1"/>
  <c r="P150" i="16"/>
  <c r="P133" i="16" s="1"/>
  <c r="AR163" i="16"/>
  <c r="AR146" i="16" s="1"/>
  <c r="AM162" i="16"/>
  <c r="AM145" i="16" s="1"/>
  <c r="AN161" i="16"/>
  <c r="AN144" i="16" s="1"/>
  <c r="AO160" i="16"/>
  <c r="AO143" i="16" s="1"/>
  <c r="AP159" i="16"/>
  <c r="AP142" i="16" s="1"/>
  <c r="AQ158" i="16"/>
  <c r="AQ141" i="16" s="1"/>
  <c r="AR157" i="16"/>
  <c r="AR140" i="16" s="1"/>
  <c r="L157" i="16"/>
  <c r="L140" i="16" s="1"/>
  <c r="M156" i="16"/>
  <c r="M139" i="16" s="1"/>
  <c r="N155" i="16"/>
  <c r="N138" i="16" s="1"/>
  <c r="O154" i="16"/>
  <c r="O137" i="16" s="1"/>
  <c r="P153" i="16"/>
  <c r="P136" i="16" s="1"/>
  <c r="Q152" i="16"/>
  <c r="Q135" i="16" s="1"/>
  <c r="R151" i="16"/>
  <c r="R134" i="16" s="1"/>
  <c r="S150" i="16"/>
  <c r="S133" i="16" s="1"/>
  <c r="AQ163" i="16"/>
  <c r="AQ146" i="16" s="1"/>
  <c r="AL162" i="16"/>
  <c r="AL145" i="16" s="1"/>
  <c r="AM161" i="16"/>
  <c r="AM144" i="16" s="1"/>
  <c r="AN160" i="16"/>
  <c r="AN143" i="16" s="1"/>
  <c r="Q159" i="16"/>
  <c r="Q142" i="16" s="1"/>
  <c r="AJ155" i="16"/>
  <c r="AJ138" i="16" s="1"/>
  <c r="AL153" i="16"/>
  <c r="AL136" i="16" s="1"/>
  <c r="AN151" i="16"/>
  <c r="AN134" i="16" s="1"/>
  <c r="L30" i="16"/>
  <c r="L24" i="16" s="1"/>
  <c r="AF156" i="16"/>
  <c r="AF139" i="16" s="1"/>
  <c r="Z154" i="16"/>
  <c r="Z137" i="16" s="1"/>
  <c r="AB152" i="16"/>
  <c r="AB135" i="16" s="1"/>
  <c r="AD150" i="16"/>
  <c r="AD133" i="16" s="1"/>
  <c r="AQ157" i="16"/>
  <c r="AQ140" i="16" s="1"/>
  <c r="P155" i="16"/>
  <c r="P138" i="16" s="1"/>
  <c r="R153" i="16"/>
  <c r="R136" i="16" s="1"/>
  <c r="T151" i="16"/>
  <c r="T134" i="16" s="1"/>
  <c r="AL158" i="16"/>
  <c r="AL141" i="16" s="1"/>
  <c r="AC155" i="16"/>
  <c r="AC138" i="16" s="1"/>
  <c r="AE153" i="16"/>
  <c r="AE136" i="16" s="1"/>
  <c r="AG151" i="16"/>
  <c r="AG134" i="16" s="1"/>
  <c r="L34" i="16"/>
  <c r="L28" i="16" s="1"/>
  <c r="AA296" i="16"/>
  <c r="AK153" i="16"/>
  <c r="AK136" i="16" s="1"/>
  <c r="AI158" i="16"/>
  <c r="AI141" i="16" s="1"/>
  <c r="AN153" i="16"/>
  <c r="AN136" i="16" s="1"/>
  <c r="AQ150" i="16"/>
  <c r="AQ133" i="16" s="1"/>
  <c r="AE298" i="16"/>
  <c r="AP301" i="16"/>
  <c r="AD294" i="16"/>
  <c r="T12" i="13" s="1"/>
  <c r="S293" i="16"/>
  <c r="AC164" i="16"/>
  <c r="AC147" i="16" s="1"/>
  <c r="AD163" i="16"/>
  <c r="AD146" i="16" s="1"/>
  <c r="N164" i="16"/>
  <c r="N147" i="16" s="1"/>
  <c r="AO162" i="16"/>
  <c r="AO145" i="16" s="1"/>
  <c r="AP161" i="16"/>
  <c r="AP144" i="16" s="1"/>
  <c r="AQ160" i="16"/>
  <c r="AQ143" i="16" s="1"/>
  <c r="AR159" i="16"/>
  <c r="AR142" i="16" s="1"/>
  <c r="L159" i="16"/>
  <c r="L142" i="16" s="1"/>
  <c r="M158" i="16"/>
  <c r="M141" i="16" s="1"/>
  <c r="N157" i="16"/>
  <c r="N140" i="16" s="1"/>
  <c r="AR164" i="16"/>
  <c r="AR147" i="16" s="1"/>
  <c r="AI163" i="16"/>
  <c r="AI146" i="16" s="1"/>
  <c r="AF162" i="16"/>
  <c r="AF145" i="16" s="1"/>
  <c r="AG161" i="16"/>
  <c r="AG144" i="16" s="1"/>
  <c r="AH160" i="16"/>
  <c r="AH143" i="16" s="1"/>
  <c r="AI159" i="16"/>
  <c r="AI142" i="16" s="1"/>
  <c r="AJ158" i="16"/>
  <c r="AJ141" i="16" s="1"/>
  <c r="AK157" i="16"/>
  <c r="AK140" i="16" s="1"/>
  <c r="AL156" i="16"/>
  <c r="AL139" i="16" s="1"/>
  <c r="AM155" i="16"/>
  <c r="AM138" i="16" s="1"/>
  <c r="AN154" i="16"/>
  <c r="AN137" i="16" s="1"/>
  <c r="AO153" i="16"/>
  <c r="AO136" i="16" s="1"/>
  <c r="AP152" i="16"/>
  <c r="AP135" i="16" s="1"/>
  <c r="AQ151" i="16"/>
  <c r="AQ134" i="16" s="1"/>
  <c r="AR150" i="16"/>
  <c r="AR133" i="16" s="1"/>
  <c r="L150" i="16"/>
  <c r="L133" i="16" s="1"/>
  <c r="AM163" i="16"/>
  <c r="AM146" i="16" s="1"/>
  <c r="AI162" i="16"/>
  <c r="AI145" i="16" s="1"/>
  <c r="AJ161" i="16"/>
  <c r="AJ144" i="16" s="1"/>
  <c r="AK160" i="16"/>
  <c r="AK143" i="16" s="1"/>
  <c r="AL159" i="16"/>
  <c r="AL142" i="16" s="1"/>
  <c r="AM158" i="16"/>
  <c r="AM141" i="16" s="1"/>
  <c r="AN157" i="16"/>
  <c r="AN140" i="16" s="1"/>
  <c r="AO156" i="16"/>
  <c r="AO139" i="16" s="1"/>
  <c r="AP155" i="16"/>
  <c r="AP138" i="16" s="1"/>
  <c r="AQ154" i="16"/>
  <c r="AQ137" i="16" s="1"/>
  <c r="AR153" i="16"/>
  <c r="AR136" i="16" s="1"/>
  <c r="L153" i="16"/>
  <c r="L136" i="16" s="1"/>
  <c r="M152" i="16"/>
  <c r="M135" i="16" s="1"/>
  <c r="N151" i="16"/>
  <c r="N134" i="16" s="1"/>
  <c r="O150" i="16"/>
  <c r="O133" i="16" s="1"/>
  <c r="AK163" i="16"/>
  <c r="AK146" i="16" s="1"/>
  <c r="AH162" i="16"/>
  <c r="AH145" i="16" s="1"/>
  <c r="AI161" i="16"/>
  <c r="AI144" i="16" s="1"/>
  <c r="AJ160" i="16"/>
  <c r="AJ143" i="16" s="1"/>
  <c r="AH158" i="16"/>
  <c r="AH141" i="16" s="1"/>
  <c r="AB155" i="16"/>
  <c r="AB138" i="16" s="1"/>
  <c r="AD153" i="16"/>
  <c r="AD136" i="16" s="1"/>
  <c r="AF151" i="16"/>
  <c r="AF134" i="16" s="1"/>
  <c r="L160" i="16"/>
  <c r="L143" i="16" s="1"/>
  <c r="P156" i="16"/>
  <c r="P139" i="16" s="1"/>
  <c r="R154" i="16"/>
  <c r="R137" i="16" s="1"/>
  <c r="T152" i="16"/>
  <c r="T135" i="16" s="1"/>
  <c r="V150" i="16"/>
  <c r="V133" i="16" s="1"/>
  <c r="AA157" i="16"/>
  <c r="AA140" i="16" s="1"/>
  <c r="AO154" i="16"/>
  <c r="AO137" i="16" s="1"/>
  <c r="AQ152" i="16"/>
  <c r="AQ135" i="16" s="1"/>
  <c r="L151" i="16"/>
  <c r="L134" i="16" s="1"/>
  <c r="V158" i="16"/>
  <c r="V141" i="16" s="1"/>
  <c r="U155" i="16"/>
  <c r="U138" i="16" s="1"/>
  <c r="W153" i="16"/>
  <c r="W136" i="16" s="1"/>
  <c r="Y151" i="16"/>
  <c r="Y134" i="16" s="1"/>
  <c r="AN292" i="16"/>
  <c r="Y298" i="16"/>
  <c r="AA299" i="16"/>
  <c r="AN159" i="16"/>
  <c r="AN142" i="16" s="1"/>
  <c r="AE162" i="16"/>
  <c r="AE145" i="16" s="1"/>
  <c r="AJ157" i="16"/>
  <c r="AJ140" i="16" s="1"/>
  <c r="AM154" i="16"/>
  <c r="AM137" i="16" s="1"/>
  <c r="AP151" i="16"/>
  <c r="AP134" i="16" s="1"/>
  <c r="AP164" i="16"/>
  <c r="AP147" i="16" s="1"/>
  <c r="AD162" i="16"/>
  <c r="AD145" i="16" s="1"/>
  <c r="AF297" i="16"/>
  <c r="AP298" i="16"/>
  <c r="AJ290" i="16"/>
  <c r="S287" i="16"/>
  <c r="U291" i="16"/>
  <c r="V297" i="16"/>
  <c r="Y164" i="16"/>
  <c r="Y147" i="16" s="1"/>
  <c r="Z163" i="16"/>
  <c r="Z146" i="16" s="1"/>
  <c r="AO163" i="16"/>
  <c r="AO146" i="16" s="1"/>
  <c r="AK162" i="16"/>
  <c r="AK145" i="16" s="1"/>
  <c r="AL161" i="16"/>
  <c r="AL144" i="16" s="1"/>
  <c r="AM160" i="16"/>
  <c r="AM143" i="16" s="1"/>
  <c r="AO158" i="16"/>
  <c r="AO141" i="16" s="1"/>
  <c r="AP157" i="16"/>
  <c r="AP140" i="16" s="1"/>
  <c r="AQ156" i="16"/>
  <c r="AQ139" i="16" s="1"/>
  <c r="AM164" i="16"/>
  <c r="AM147" i="16" s="1"/>
  <c r="AC163" i="16"/>
  <c r="AC146" i="16" s="1"/>
  <c r="AB162" i="16"/>
  <c r="AB145" i="16" s="1"/>
  <c r="AC161" i="16"/>
  <c r="AC144" i="16" s="1"/>
  <c r="AD160" i="16"/>
  <c r="AD143" i="16" s="1"/>
  <c r="AE159" i="16"/>
  <c r="AE142" i="16" s="1"/>
  <c r="AF158" i="16"/>
  <c r="AF141" i="16" s="1"/>
  <c r="AG157" i="16"/>
  <c r="AG140" i="16" s="1"/>
  <c r="AH156" i="16"/>
  <c r="AH139" i="16" s="1"/>
  <c r="AI155" i="16"/>
  <c r="AI138" i="16" s="1"/>
  <c r="AJ154" i="16"/>
  <c r="AJ137" i="16" s="1"/>
  <c r="AL152" i="16"/>
  <c r="AL135" i="16" s="1"/>
  <c r="AM151" i="16"/>
  <c r="AM134" i="16" s="1"/>
  <c r="AN150" i="16"/>
  <c r="AN133" i="16" s="1"/>
  <c r="AQ164" i="16"/>
  <c r="AQ147" i="16" s="1"/>
  <c r="AG163" i="16"/>
  <c r="AG146" i="16" s="1"/>
  <c r="AF161" i="16"/>
  <c r="AF144" i="16" s="1"/>
  <c r="AG160" i="16"/>
  <c r="AG143" i="16" s="1"/>
  <c r="AH159" i="16"/>
  <c r="AH142" i="16" s="1"/>
  <c r="AK156" i="16"/>
  <c r="AK139" i="16" s="1"/>
  <c r="AL155" i="16"/>
  <c r="AL138" i="16" s="1"/>
  <c r="AO152" i="16"/>
  <c r="AO135" i="16" s="1"/>
  <c r="AF163" i="16"/>
  <c r="AF146" i="16" s="1"/>
  <c r="AF294" i="16"/>
  <c r="V12" i="13" s="1"/>
  <c r="U300" i="16"/>
  <c r="Q164" i="16"/>
  <c r="Q147" i="16" s="1"/>
  <c r="AN164" i="16"/>
  <c r="AN147" i="16" s="1"/>
  <c r="AE163" i="16"/>
  <c r="AE146" i="16" s="1"/>
  <c r="AC162" i="16"/>
  <c r="AC145" i="16" s="1"/>
  <c r="AD161" i="16"/>
  <c r="AD144" i="16" s="1"/>
  <c r="AE160" i="16"/>
  <c r="AE143" i="16" s="1"/>
  <c r="AF159" i="16"/>
  <c r="AF142" i="16" s="1"/>
  <c r="AG158" i="16"/>
  <c r="AG141" i="16" s="1"/>
  <c r="AH157" i="16"/>
  <c r="AH140" i="16" s="1"/>
  <c r="AI156" i="16"/>
  <c r="AI139" i="16" s="1"/>
  <c r="AB164" i="16"/>
  <c r="AB147" i="16" s="1"/>
  <c r="S163" i="16"/>
  <c r="S146" i="16" s="1"/>
  <c r="T162" i="16"/>
  <c r="T145" i="16" s="1"/>
  <c r="U161" i="16"/>
  <c r="U144" i="16" s="1"/>
  <c r="V160" i="16"/>
  <c r="V143" i="16" s="1"/>
  <c r="W159" i="16"/>
  <c r="W142" i="16" s="1"/>
  <c r="X158" i="16"/>
  <c r="X141" i="16" s="1"/>
  <c r="Y157" i="16"/>
  <c r="Y140" i="16" s="1"/>
  <c r="Z156" i="16"/>
  <c r="Z139" i="16" s="1"/>
  <c r="AA155" i="16"/>
  <c r="AA138" i="16" s="1"/>
  <c r="AB154" i="16"/>
  <c r="AB137" i="16" s="1"/>
  <c r="AC153" i="16"/>
  <c r="AC136" i="16" s="1"/>
  <c r="AD152" i="16"/>
  <c r="AD135" i="16" s="1"/>
  <c r="AE151" i="16"/>
  <c r="AE134" i="16" s="1"/>
  <c r="AF150" i="16"/>
  <c r="AF133" i="16" s="1"/>
  <c r="AF164" i="16"/>
  <c r="AF147" i="16" s="1"/>
  <c r="W163" i="16"/>
  <c r="W146" i="16" s="1"/>
  <c r="W162" i="16"/>
  <c r="W145" i="16" s="1"/>
  <c r="X161" i="16"/>
  <c r="X144" i="16" s="1"/>
  <c r="Y160" i="16"/>
  <c r="Y143" i="16" s="1"/>
  <c r="Z159" i="16"/>
  <c r="Z142" i="16" s="1"/>
  <c r="AA158" i="16"/>
  <c r="AA141" i="16" s="1"/>
  <c r="AB157" i="16"/>
  <c r="AB140" i="16" s="1"/>
  <c r="AC156" i="16"/>
  <c r="AC139" i="16" s="1"/>
  <c r="AD155" i="16"/>
  <c r="AD138" i="16" s="1"/>
  <c r="AE154" i="16"/>
  <c r="AE137" i="16" s="1"/>
  <c r="AF153" i="16"/>
  <c r="AF136" i="16" s="1"/>
  <c r="AG152" i="16"/>
  <c r="AG135" i="16" s="1"/>
  <c r="AH151" i="16"/>
  <c r="AH134" i="16" s="1"/>
  <c r="AI150" i="16"/>
  <c r="AI133" i="16" s="1"/>
  <c r="AE164" i="16"/>
  <c r="AE147" i="16" s="1"/>
  <c r="U163" i="16"/>
  <c r="U146" i="16" s="1"/>
  <c r="V162" i="16"/>
  <c r="V145" i="16" s="1"/>
  <c r="W161" i="16"/>
  <c r="W144" i="16" s="1"/>
  <c r="X160" i="16"/>
  <c r="X143" i="16" s="1"/>
  <c r="S157" i="16"/>
  <c r="S140" i="16" s="1"/>
  <c r="AK154" i="16"/>
  <c r="AK137" i="16" s="1"/>
  <c r="AM152" i="16"/>
  <c r="AM135" i="16" s="1"/>
  <c r="AO150" i="16"/>
  <c r="AO133" i="16" s="1"/>
  <c r="AD158" i="16"/>
  <c r="AD141" i="16" s="1"/>
  <c r="Y155" i="16"/>
  <c r="Y138" i="16" s="1"/>
  <c r="AA153" i="16"/>
  <c r="AA136" i="16" s="1"/>
  <c r="AC151" i="16"/>
  <c r="AC134" i="16" s="1"/>
  <c r="AO159" i="16"/>
  <c r="AO142" i="16" s="1"/>
  <c r="O156" i="16"/>
  <c r="O139" i="16" s="1"/>
  <c r="Q154" i="16"/>
  <c r="Q137" i="16" s="1"/>
  <c r="S152" i="16"/>
  <c r="S135" i="16" s="1"/>
  <c r="U150" i="16"/>
  <c r="U133" i="16" s="1"/>
  <c r="AN156" i="16"/>
  <c r="AN139" i="16" s="1"/>
  <c r="AD154" i="16"/>
  <c r="AD137" i="16" s="1"/>
  <c r="AF152" i="16"/>
  <c r="AF135" i="16" s="1"/>
  <c r="AH150" i="16"/>
  <c r="AH133" i="16" s="1"/>
  <c r="AN289" i="16"/>
  <c r="AP300" i="16"/>
  <c r="Z294" i="16"/>
  <c r="P12" i="13" s="1"/>
  <c r="Z290" i="16"/>
  <c r="Q151" i="16"/>
  <c r="Q134" i="16" s="1"/>
  <c r="AG154" i="16"/>
  <c r="AG137" i="16" s="1"/>
  <c r="Q150" i="16"/>
  <c r="Q133" i="16" s="1"/>
  <c r="AJ164" i="16"/>
  <c r="AJ147" i="16" s="1"/>
  <c r="AB158" i="16"/>
  <c r="AB141" i="16" s="1"/>
  <c r="AO151" i="16"/>
  <c r="AO134" i="16" s="1"/>
  <c r="AB151" i="16"/>
  <c r="AB134" i="16" s="1"/>
  <c r="AL150" i="16"/>
  <c r="AL133" i="16" s="1"/>
  <c r="AH154" i="16"/>
  <c r="AH137" i="16" s="1"/>
  <c r="AA161" i="16"/>
  <c r="AA144" i="16" s="1"/>
  <c r="AE150" i="16"/>
  <c r="AE133" i="16" s="1"/>
  <c r="AA154" i="16"/>
  <c r="AA137" i="16" s="1"/>
  <c r="AA151" i="16"/>
  <c r="AA134" i="16" s="1"/>
  <c r="S159" i="16"/>
  <c r="S142" i="16" s="1"/>
  <c r="AE290" i="16"/>
  <c r="AP299" i="16"/>
  <c r="AN301" i="16"/>
  <c r="AN152" i="16"/>
  <c r="AN135" i="16" s="1"/>
  <c r="W157" i="16"/>
  <c r="W140" i="16" s="1"/>
  <c r="AA152" i="16"/>
  <c r="AA135" i="16" s="1"/>
  <c r="AB156" i="16"/>
  <c r="AB139" i="16" s="1"/>
  <c r="AK151" i="16"/>
  <c r="AK134" i="16" s="1"/>
  <c r="AG155" i="16"/>
  <c r="AG138" i="16" s="1"/>
  <c r="X151" i="16"/>
  <c r="X134" i="16" s="1"/>
  <c r="AI157" i="16"/>
  <c r="AI140" i="16" s="1"/>
  <c r="R162" i="16"/>
  <c r="R145" i="16" s="1"/>
  <c r="AD151" i="16"/>
  <c r="AD134" i="16" s="1"/>
  <c r="Z155" i="16"/>
  <c r="Z138" i="16" s="1"/>
  <c r="V159" i="16"/>
  <c r="V142" i="16" s="1"/>
  <c r="R163" i="16"/>
  <c r="R146" i="16" s="1"/>
  <c r="Z152" i="16"/>
  <c r="Z135" i="16" s="1"/>
  <c r="V156" i="16"/>
  <c r="V139" i="16" s="1"/>
  <c r="R160" i="16"/>
  <c r="R143" i="16" s="1"/>
  <c r="W164" i="16"/>
  <c r="W147" i="16" s="1"/>
  <c r="AB159" i="16"/>
  <c r="AB142" i="16" s="1"/>
  <c r="Y163" i="16"/>
  <c r="Y146" i="16" s="1"/>
  <c r="U288" i="16"/>
  <c r="AF288" i="16"/>
  <c r="Q297" i="16"/>
  <c r="AL291" i="16"/>
  <c r="S296" i="16"/>
  <c r="Y301" i="16"/>
  <c r="V299" i="16"/>
  <c r="T287" i="16"/>
  <c r="AO292" i="16"/>
  <c r="AE289" i="16"/>
  <c r="O294" i="16"/>
  <c r="E12" i="13" s="1"/>
  <c r="R291" i="16"/>
  <c r="AG298" i="16"/>
  <c r="U294" i="16"/>
  <c r="K12" i="13" s="1"/>
  <c r="D12" i="13"/>
  <c r="AJ299" i="16"/>
  <c r="Y293" i="16"/>
  <c r="N296" i="16"/>
  <c r="P295" i="16"/>
  <c r="Z293" i="16"/>
  <c r="AK298" i="16"/>
  <c r="Y300" i="16"/>
  <c r="AD300" i="16"/>
  <c r="AA294" i="16"/>
  <c r="Q12" i="13" s="1"/>
  <c r="AG290" i="16"/>
  <c r="AD293" i="16"/>
  <c r="R296" i="16"/>
  <c r="T295" i="16"/>
  <c r="W299" i="16"/>
  <c r="AP290" i="16"/>
  <c r="AH300" i="16"/>
  <c r="AJ295" i="16"/>
  <c r="AI291" i="16"/>
  <c r="AO287" i="16"/>
  <c r="M297" i="16"/>
  <c r="AM299" i="16"/>
  <c r="AO300" i="16"/>
  <c r="M301" i="16"/>
  <c r="AA290" i="16"/>
  <c r="AP289" i="16"/>
  <c r="P294" i="16"/>
  <c r="F12" i="13" s="1"/>
  <c r="AC294" i="16"/>
  <c r="S12" i="13" s="1"/>
  <c r="AQ296" i="16"/>
  <c r="AH290" i="16"/>
  <c r="AB298" i="16"/>
  <c r="V291" i="16"/>
  <c r="Q295" i="16"/>
  <c r="X294" i="16"/>
  <c r="N12" i="13" s="1"/>
  <c r="AP291" i="16"/>
  <c r="Q293" i="16"/>
  <c r="AF300" i="16"/>
  <c r="AN298" i="16"/>
  <c r="Z287" i="16"/>
  <c r="Z299" i="16"/>
  <c r="AL294" i="16"/>
  <c r="AB12" i="13" s="1"/>
  <c r="Z291" i="16"/>
  <c r="Z296" i="16"/>
  <c r="AK292" i="16"/>
  <c r="AO297" i="16"/>
  <c r="V294" i="16"/>
  <c r="L12" i="13" s="1"/>
  <c r="AK295" i="16"/>
  <c r="AG287" i="16"/>
  <c r="O298" i="16"/>
  <c r="V293" i="16"/>
  <c r="AH297" i="16"/>
  <c r="AD288" i="16"/>
  <c r="AD287" i="16"/>
  <c r="M294" i="16"/>
  <c r="AR298" i="16"/>
  <c r="AG296" i="16"/>
  <c r="AA288" i="16"/>
  <c r="AD290" i="16"/>
  <c r="AO289" i="16"/>
  <c r="Y297" i="16"/>
  <c r="W293" i="16"/>
  <c r="V288" i="16"/>
  <c r="U292" i="16"/>
  <c r="V290" i="16"/>
  <c r="R300" i="16"/>
  <c r="AD297" i="16"/>
  <c r="AD299" i="16"/>
  <c r="AR295" i="16"/>
  <c r="AA300" i="16"/>
  <c r="P291" i="16"/>
  <c r="Y294" i="16"/>
  <c r="O12" i="13" s="1"/>
  <c r="Y288" i="16"/>
  <c r="Y291" i="16"/>
  <c r="W287" i="16"/>
  <c r="U298" i="16"/>
  <c r="L287" i="16"/>
  <c r="AK294" i="16"/>
  <c r="AA12" i="13" s="1"/>
  <c r="AI299" i="16"/>
  <c r="AG289" i="16"/>
  <c r="N291" i="16"/>
  <c r="AD291" i="16"/>
  <c r="AD296" i="16"/>
  <c r="AR289" i="16"/>
  <c r="AR292" i="16"/>
  <c r="Y296" i="16"/>
  <c r="AG293" i="16"/>
  <c r="AG299" i="16"/>
  <c r="O301" i="16"/>
  <c r="AA291" i="16"/>
  <c r="Q290" i="16"/>
  <c r="AK288" i="16"/>
  <c r="R294" i="16"/>
  <c r="H12" i="13" s="1"/>
  <c r="N288" i="16"/>
  <c r="W296" i="16"/>
  <c r="AL297" i="16"/>
  <c r="AK289" i="16"/>
  <c r="AK291" i="16"/>
  <c r="AG292" i="16"/>
  <c r="N297" i="16"/>
  <c r="Y299" i="16"/>
  <c r="AO301" i="16"/>
  <c r="AO294" i="16"/>
  <c r="AE12" i="13" s="1"/>
  <c r="AI293" i="16"/>
  <c r="M288" i="16"/>
  <c r="M291" i="16"/>
  <c r="AA287" i="16"/>
  <c r="AA293" i="16"/>
  <c r="AO295" i="16"/>
  <c r="AO288" i="16"/>
  <c r="AO291" i="16"/>
  <c r="W290" i="16"/>
  <c r="AL288" i="16"/>
  <c r="T299" i="16"/>
  <c r="AK300" i="16"/>
  <c r="AJ289" i="16"/>
  <c r="AI287" i="16"/>
  <c r="Q292" i="16"/>
  <c r="AG301" i="16"/>
  <c r="M300" i="16"/>
  <c r="AC297" i="16"/>
  <c r="AP292" i="16"/>
  <c r="X288" i="16"/>
  <c r="AI297" i="16"/>
  <c r="P300" i="16"/>
  <c r="AN297" i="16"/>
  <c r="AM290" i="16"/>
  <c r="V300" i="16"/>
  <c r="AL300" i="16"/>
  <c r="U301" i="16"/>
  <c r="AK301" i="16"/>
  <c r="AB296" i="16"/>
  <c r="AL293" i="16"/>
  <c r="AJ292" i="16"/>
  <c r="AI290" i="16"/>
  <c r="R288" i="16"/>
  <c r="Q301" i="16"/>
  <c r="AB299" i="16"/>
  <c r="N300" i="16"/>
  <c r="AO299" i="16"/>
  <c r="L296" i="16"/>
  <c r="L290" i="16"/>
  <c r="Z300" i="16"/>
  <c r="Y289" i="16"/>
  <c r="Y295" i="16"/>
  <c r="AO298" i="16"/>
  <c r="AP296" i="16"/>
  <c r="U289" i="16"/>
  <c r="AL287" i="16"/>
  <c r="AL290" i="16"/>
  <c r="AJ301" i="16"/>
  <c r="S290" i="16"/>
  <c r="R297" i="16"/>
  <c r="AH288" i="16"/>
  <c r="AH294" i="16"/>
  <c r="X12" i="13" s="1"/>
  <c r="Q298" i="16"/>
  <c r="AG295" i="16"/>
  <c r="AI288" i="16"/>
  <c r="AO293" i="16"/>
  <c r="Y292" i="16"/>
  <c r="AP293" i="16"/>
  <c r="AL299" i="16"/>
  <c r="AJ298" i="16"/>
  <c r="S299" i="16"/>
  <c r="AH291" i="16"/>
  <c r="T293" i="16"/>
  <c r="AI300" i="16"/>
  <c r="AO290" i="16"/>
  <c r="AE292" i="16"/>
  <c r="Z297" i="16"/>
  <c r="Z288" i="16"/>
  <c r="T290" i="16"/>
  <c r="AP287" i="16"/>
  <c r="X298" i="16"/>
  <c r="T296" i="16"/>
  <c r="AB293" i="16"/>
  <c r="AJ287" i="16"/>
  <c r="X301" i="16"/>
  <c r="Q289" i="16"/>
  <c r="X300" i="16"/>
  <c r="O289" i="16"/>
  <c r="O292" i="16"/>
  <c r="AI294" i="16"/>
  <c r="Y12" i="13" s="1"/>
  <c r="AO296" i="16"/>
  <c r="AF291" i="16"/>
  <c r="AE295" i="16"/>
  <c r="AE301" i="16"/>
  <c r="AA297" i="16"/>
  <c r="Q299" i="16"/>
  <c r="P297" i="16"/>
  <c r="AN291" i="16"/>
  <c r="AN294" i="16"/>
  <c r="AD12" i="13" s="1"/>
  <c r="L299" i="16"/>
  <c r="T289" i="16"/>
  <c r="T292" i="16"/>
  <c r="V301" i="16"/>
  <c r="V289" i="16"/>
  <c r="V295" i="16"/>
  <c r="V298" i="16"/>
  <c r="V292" i="16"/>
  <c r="AQ301" i="16"/>
  <c r="AQ298" i="16"/>
  <c r="AQ289" i="16"/>
  <c r="AQ292" i="16"/>
  <c r="AQ295" i="16"/>
  <c r="R293" i="16"/>
  <c r="AH299" i="16"/>
  <c r="Q294" i="16"/>
  <c r="G12" i="13" s="1"/>
  <c r="AG297" i="16"/>
  <c r="P289" i="16"/>
  <c r="P292" i="16"/>
  <c r="AF295" i="16"/>
  <c r="AF296" i="16"/>
  <c r="AF290" i="16"/>
  <c r="AF299" i="16"/>
  <c r="AF287" i="16"/>
  <c r="AF293" i="16"/>
  <c r="AE297" i="16"/>
  <c r="AE291" i="16"/>
  <c r="AE300" i="16"/>
  <c r="AE288" i="16"/>
  <c r="AE294" i="16"/>
  <c r="U12" i="13" s="1"/>
  <c r="AK287" i="16"/>
  <c r="AK290" i="16"/>
  <c r="AK293" i="16"/>
  <c r="AK299" i="16"/>
  <c r="AK296" i="16"/>
  <c r="AJ288" i="16"/>
  <c r="AJ291" i="16"/>
  <c r="AJ294" i="16"/>
  <c r="Z12" i="13" s="1"/>
  <c r="AJ300" i="16"/>
  <c r="AJ297" i="16"/>
  <c r="O287" i="16"/>
  <c r="O293" i="16"/>
  <c r="AE299" i="16"/>
  <c r="M298" i="16"/>
  <c r="AC301" i="16"/>
  <c r="L289" i="16"/>
  <c r="L292" i="16"/>
  <c r="AB295" i="16"/>
  <c r="S297" i="16"/>
  <c r="S291" i="16"/>
  <c r="S300" i="16"/>
  <c r="S288" i="16"/>
  <c r="S294" i="16"/>
  <c r="I12" i="13" s="1"/>
  <c r="AH289" i="16"/>
  <c r="AH292" i="16"/>
  <c r="AH298" i="16"/>
  <c r="AH295" i="16"/>
  <c r="AH301" i="16"/>
  <c r="AQ293" i="16"/>
  <c r="AQ290" i="16"/>
  <c r="X295" i="16"/>
  <c r="T301" i="16"/>
  <c r="AD298" i="16"/>
  <c r="AD295" i="16"/>
  <c r="AD301" i="16"/>
  <c r="AD289" i="16"/>
  <c r="AD292" i="16"/>
  <c r="R287" i="16"/>
  <c r="R290" i="16"/>
  <c r="AH296" i="16"/>
  <c r="Q288" i="16"/>
  <c r="Q291" i="16"/>
  <c r="AG294" i="16"/>
  <c r="W12" i="13" s="1"/>
  <c r="P301" i="16"/>
  <c r="AF289" i="16"/>
  <c r="AF292" i="16"/>
  <c r="AN293" i="16"/>
  <c r="AN296" i="16"/>
  <c r="AN290" i="16"/>
  <c r="AN299" i="16"/>
  <c r="AN287" i="16"/>
  <c r="M299" i="16"/>
  <c r="M296" i="16"/>
  <c r="M287" i="16"/>
  <c r="M290" i="16"/>
  <c r="M293" i="16"/>
  <c r="L300" i="16"/>
  <c r="L297" i="16"/>
  <c r="L288" i="16"/>
  <c r="L291" i="16"/>
  <c r="L294" i="16"/>
  <c r="AR300" i="16"/>
  <c r="AR297" i="16"/>
  <c r="AR288" i="16"/>
  <c r="AR291" i="16"/>
  <c r="AR294" i="16"/>
  <c r="AH12" i="13" s="1"/>
  <c r="O290" i="16"/>
  <c r="AE296" i="16"/>
  <c r="M289" i="16"/>
  <c r="M295" i="16"/>
  <c r="AC298" i="16"/>
  <c r="L301" i="16"/>
  <c r="AB289" i="16"/>
  <c r="AB292" i="16"/>
  <c r="AM294" i="16"/>
  <c r="AC12" i="13" s="1"/>
  <c r="AM297" i="16"/>
  <c r="AM291" i="16"/>
  <c r="AM300" i="16"/>
  <c r="AM288" i="16"/>
  <c r="S295" i="16"/>
  <c r="S301" i="16"/>
  <c r="S298" i="16"/>
  <c r="S289" i="16"/>
  <c r="S292" i="16"/>
  <c r="AQ287" i="16"/>
  <c r="AQ299" i="16"/>
  <c r="X289" i="16"/>
  <c r="T298" i="16"/>
  <c r="AQ300" i="16"/>
  <c r="AQ288" i="16"/>
  <c r="AQ294" i="16"/>
  <c r="AG12" i="13" s="1"/>
  <c r="AQ297" i="16"/>
  <c r="AQ291" i="16"/>
  <c r="AL292" i="16"/>
  <c r="AL298" i="16"/>
  <c r="AL295" i="16"/>
  <c r="AL301" i="16"/>
  <c r="AL289" i="16"/>
  <c r="R299" i="16"/>
  <c r="AH293" i="16"/>
  <c r="Q300" i="16"/>
  <c r="AG288" i="16"/>
  <c r="AG291" i="16"/>
  <c r="P298" i="16"/>
  <c r="AF301" i="16"/>
  <c r="P287" i="16"/>
  <c r="P293" i="16"/>
  <c r="P296" i="16"/>
  <c r="P290" i="16"/>
  <c r="P299" i="16"/>
  <c r="O288" i="16"/>
  <c r="O297" i="16"/>
  <c r="O291" i="16"/>
  <c r="O300" i="16"/>
  <c r="U293" i="16"/>
  <c r="U299" i="16"/>
  <c r="U296" i="16"/>
  <c r="U287" i="16"/>
  <c r="U290" i="16"/>
  <c r="T294" i="16"/>
  <c r="J12" i="13" s="1"/>
  <c r="T300" i="16"/>
  <c r="T297" i="16"/>
  <c r="T288" i="16"/>
  <c r="T291" i="16"/>
  <c r="W289" i="16"/>
  <c r="W292" i="16"/>
  <c r="W295" i="16"/>
  <c r="W301" i="16"/>
  <c r="W298" i="16"/>
  <c r="O299" i="16"/>
  <c r="AE287" i="16"/>
  <c r="AE293" i="16"/>
  <c r="M292" i="16"/>
  <c r="AC289" i="16"/>
  <c r="AC295" i="16"/>
  <c r="L298" i="16"/>
  <c r="AB301" i="16"/>
  <c r="R298" i="16"/>
  <c r="R292" i="16"/>
  <c r="R301" i="16"/>
  <c r="R289" i="16"/>
  <c r="R295" i="16"/>
  <c r="AI289" i="16"/>
  <c r="AI292" i="16"/>
  <c r="AI295" i="16"/>
  <c r="AI301" i="16"/>
  <c r="AI298" i="16"/>
  <c r="N289" i="16"/>
  <c r="N295" i="16"/>
  <c r="N298" i="16"/>
  <c r="N292" i="16"/>
  <c r="N301" i="16"/>
  <c r="AA292" i="16"/>
  <c r="AA295" i="16"/>
  <c r="AA301" i="16"/>
  <c r="AA298" i="16"/>
  <c r="AA289" i="16"/>
  <c r="AH287" i="16"/>
  <c r="X299" i="16"/>
  <c r="X287" i="16"/>
  <c r="X293" i="16"/>
  <c r="X296" i="16"/>
  <c r="X290" i="16"/>
  <c r="W300" i="16"/>
  <c r="W288" i="16"/>
  <c r="W294" i="16"/>
  <c r="M12" i="13" s="1"/>
  <c r="W297" i="16"/>
  <c r="W291" i="16"/>
  <c r="AC290" i="16"/>
  <c r="AC293" i="16"/>
  <c r="AC299" i="16"/>
  <c r="AC296" i="16"/>
  <c r="AC287" i="16"/>
  <c r="AB291" i="16"/>
  <c r="AB294" i="16"/>
  <c r="R12" i="13" s="1"/>
  <c r="AB300" i="16"/>
  <c r="AB297" i="16"/>
  <c r="AB288" i="16"/>
  <c r="AM295" i="16"/>
  <c r="AM301" i="16"/>
  <c r="AM298" i="16"/>
  <c r="AM289" i="16"/>
  <c r="AM292" i="16"/>
  <c r="L88" i="16"/>
  <c r="L83" i="16"/>
  <c r="L81" i="16"/>
  <c r="L82" i="16"/>
  <c r="L85" i="16"/>
  <c r="L84" i="16"/>
  <c r="L89" i="16"/>
  <c r="L90" i="16"/>
  <c r="L87" i="16"/>
  <c r="L91" i="16"/>
  <c r="AR299" i="16"/>
  <c r="AR287" i="16"/>
  <c r="AR293" i="16"/>
  <c r="AR296" i="16"/>
  <c r="AR290" i="16"/>
  <c r="Z295" i="16"/>
  <c r="Z298" i="16"/>
  <c r="Z292" i="16"/>
  <c r="Z301" i="16"/>
  <c r="Z289" i="16"/>
  <c r="C27" i="8"/>
  <c r="C28" i="8" l="1"/>
  <c r="E28" i="8" s="1"/>
  <c r="F27" i="8"/>
  <c r="D17" i="8"/>
  <c r="E24" i="8"/>
  <c r="G27" i="13" s="1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5" i="8"/>
  <c r="E26" i="8"/>
  <c r="E27" i="8"/>
  <c r="D25" i="8"/>
  <c r="D24" i="8"/>
  <c r="D23" i="8"/>
  <c r="D22" i="8"/>
  <c r="D21" i="8"/>
  <c r="D20" i="8"/>
  <c r="D19" i="8"/>
  <c r="D18" i="8"/>
  <c r="D16" i="8"/>
  <c r="D15" i="8"/>
  <c r="D14" i="8"/>
  <c r="D13" i="8"/>
  <c r="D12" i="8"/>
  <c r="D11" i="8"/>
  <c r="D10" i="8"/>
  <c r="D9" i="8"/>
  <c r="D8" i="8"/>
  <c r="D7" i="8"/>
  <c r="D26" i="8"/>
  <c r="D27" i="8"/>
  <c r="H7" i="8" l="1"/>
  <c r="Q27" i="13"/>
  <c r="AH27" i="13"/>
  <c r="U27" i="13"/>
  <c r="O27" i="13"/>
  <c r="AD27" i="13"/>
  <c r="T27" i="13"/>
  <c r="S27" i="13"/>
  <c r="R27" i="13"/>
  <c r="Y27" i="13"/>
  <c r="AG27" i="13"/>
  <c r="H21" i="13"/>
  <c r="L21" i="13"/>
  <c r="P21" i="13"/>
  <c r="T21" i="13"/>
  <c r="X21" i="13"/>
  <c r="AB21" i="13"/>
  <c r="AF21" i="13"/>
  <c r="D21" i="13"/>
  <c r="S21" i="13"/>
  <c r="AH21" i="13"/>
  <c r="R21" i="13"/>
  <c r="AG21" i="13"/>
  <c r="Q21" i="13"/>
  <c r="AE21" i="13"/>
  <c r="O21" i="13"/>
  <c r="AD21" i="13"/>
  <c r="N21" i="13"/>
  <c r="AC21" i="13"/>
  <c r="M21" i="13"/>
  <c r="AA21" i="13"/>
  <c r="K21" i="13"/>
  <c r="Z21" i="13"/>
  <c r="J21" i="13"/>
  <c r="Y21" i="13"/>
  <c r="I21" i="13"/>
  <c r="W21" i="13"/>
  <c r="G21" i="13"/>
  <c r="V21" i="13"/>
  <c r="F21" i="13"/>
  <c r="U21" i="13"/>
  <c r="E21" i="13"/>
  <c r="AB27" i="13"/>
  <c r="V27" i="13"/>
  <c r="L27" i="13"/>
  <c r="AC27" i="13"/>
  <c r="J27" i="13"/>
  <c r="H27" i="13"/>
  <c r="W27" i="13"/>
  <c r="F27" i="13"/>
  <c r="AE27" i="13"/>
  <c r="P27" i="13"/>
  <c r="K27" i="13"/>
  <c r="E27" i="13"/>
  <c r="J31" i="13"/>
  <c r="N27" i="13"/>
  <c r="I27" i="13"/>
  <c r="AA27" i="13"/>
  <c r="H4" i="4"/>
  <c r="E4" i="3" s="1"/>
  <c r="V29" i="13"/>
  <c r="AG29" i="13"/>
  <c r="P29" i="13"/>
  <c r="F29" i="13"/>
  <c r="H62" i="4" s="1"/>
  <c r="E62" i="3" s="1"/>
  <c r="AH29" i="13"/>
  <c r="H29" i="13"/>
  <c r="Q29" i="13"/>
  <c r="K29" i="13"/>
  <c r="D29" i="13"/>
  <c r="S29" i="13"/>
  <c r="AC29" i="13"/>
  <c r="L29" i="13"/>
  <c r="Z29" i="13"/>
  <c r="AE29" i="13"/>
  <c r="AB29" i="13"/>
  <c r="I29" i="13"/>
  <c r="AD29" i="13"/>
  <c r="M29" i="13"/>
  <c r="X29" i="13"/>
  <c r="G29" i="13"/>
  <c r="T29" i="13"/>
  <c r="O29" i="13"/>
  <c r="J29" i="13"/>
  <c r="W29" i="13"/>
  <c r="N29" i="13"/>
  <c r="U29" i="13"/>
  <c r="AF29" i="13"/>
  <c r="AA29" i="13"/>
  <c r="R29" i="13"/>
  <c r="E29" i="13"/>
  <c r="H61" i="4" s="1"/>
  <c r="E61" i="3" s="1"/>
  <c r="Y29" i="13"/>
  <c r="E28" i="13"/>
  <c r="M28" i="13"/>
  <c r="U28" i="13"/>
  <c r="AC28" i="13"/>
  <c r="N28" i="13"/>
  <c r="V28" i="13"/>
  <c r="AD28" i="13"/>
  <c r="G28" i="13"/>
  <c r="O28" i="13"/>
  <c r="AE28" i="13"/>
  <c r="P28" i="13"/>
  <c r="X28" i="13"/>
  <c r="I28" i="13"/>
  <c r="Q28" i="13"/>
  <c r="Y28" i="13"/>
  <c r="J28" i="13"/>
  <c r="Z28" i="13"/>
  <c r="K28" i="13"/>
  <c r="AA28" i="13"/>
  <c r="AB28" i="13"/>
  <c r="F28" i="13"/>
  <c r="H28" i="13"/>
  <c r="AF28" i="13"/>
  <c r="AG28" i="13"/>
  <c r="AH28" i="13"/>
  <c r="L28" i="13"/>
  <c r="W28" i="13"/>
  <c r="S28" i="13"/>
  <c r="T28" i="13"/>
  <c r="R28" i="13"/>
  <c r="D28" i="13"/>
  <c r="T19" i="13"/>
  <c r="M19" i="13"/>
  <c r="D19" i="13"/>
  <c r="AH19" i="13"/>
  <c r="AG19" i="13"/>
  <c r="P19" i="13"/>
  <c r="U19" i="13"/>
  <c r="F19" i="13"/>
  <c r="S19" i="13"/>
  <c r="AA19" i="13"/>
  <c r="V19" i="13"/>
  <c r="AD19" i="13"/>
  <c r="O19" i="13"/>
  <c r="H19" i="13"/>
  <c r="X19" i="13"/>
  <c r="AC19" i="13"/>
  <c r="G19" i="13"/>
  <c r="AF19" i="13"/>
  <c r="I19" i="13"/>
  <c r="AB19" i="13"/>
  <c r="N19" i="13"/>
  <c r="AE19" i="13"/>
  <c r="J19" i="13"/>
  <c r="Q19" i="13"/>
  <c r="Y19" i="13"/>
  <c r="L19" i="13"/>
  <c r="E19" i="13"/>
  <c r="W19" i="13"/>
  <c r="K19" i="13"/>
  <c r="R19" i="13"/>
  <c r="Z19" i="13"/>
  <c r="AF27" i="13"/>
  <c r="H3" i="4"/>
  <c r="E3" i="3" s="1"/>
  <c r="X27" i="13"/>
  <c r="M27" i="13"/>
  <c r="Z27" i="13"/>
  <c r="D27" i="13"/>
  <c r="H2" i="4" s="1"/>
  <c r="E2" i="3" s="1"/>
  <c r="C29" i="8"/>
  <c r="D29" i="8" s="1"/>
  <c r="F28" i="8"/>
  <c r="D28" i="8"/>
  <c r="H33" i="4" l="1"/>
  <c r="E33" i="3" s="1"/>
  <c r="E29" i="8"/>
  <c r="H5" i="4" s="1"/>
  <c r="E5" i="3" s="1"/>
  <c r="C30" i="8"/>
  <c r="F29" i="8"/>
  <c r="D30" i="8"/>
  <c r="H63" i="4" l="1"/>
  <c r="E63" i="3" s="1"/>
  <c r="C31" i="8"/>
  <c r="F30" i="8"/>
  <c r="E30" i="8"/>
  <c r="H6" i="4" l="1"/>
  <c r="E6" i="3" s="1"/>
  <c r="H64" i="4"/>
  <c r="E64" i="3" s="1"/>
  <c r="H34" i="4"/>
  <c r="E34" i="3" s="1"/>
  <c r="C32" i="8"/>
  <c r="F31" i="8"/>
  <c r="D31" i="8"/>
  <c r="E31" i="8"/>
  <c r="H7" i="4" l="1"/>
  <c r="E7" i="3" s="1"/>
  <c r="H35" i="4"/>
  <c r="E35" i="3" s="1"/>
  <c r="H65" i="4"/>
  <c r="E65" i="3" s="1"/>
  <c r="C33" i="8"/>
  <c r="F32" i="8"/>
  <c r="D32" i="8"/>
  <c r="E32" i="8"/>
  <c r="H8" i="4" s="1"/>
  <c r="E8" i="3" s="1"/>
  <c r="H36" i="4" l="1"/>
  <c r="E36" i="3" s="1"/>
  <c r="H66" i="4"/>
  <c r="E66" i="3" s="1"/>
  <c r="C34" i="8"/>
  <c r="F33" i="8"/>
  <c r="E33" i="8"/>
  <c r="D33" i="8"/>
  <c r="H9" i="4" l="1"/>
  <c r="E9" i="3" s="1"/>
  <c r="H37" i="4"/>
  <c r="E37" i="3" s="1"/>
  <c r="H67" i="4"/>
  <c r="E67" i="3" s="1"/>
  <c r="C35" i="8"/>
  <c r="F34" i="8"/>
  <c r="E34" i="8"/>
  <c r="D34" i="8"/>
  <c r="H10" i="4" l="1"/>
  <c r="E10" i="3" s="1"/>
  <c r="H38" i="4"/>
  <c r="E38" i="3" s="1"/>
  <c r="H68" i="4"/>
  <c r="E68" i="3" s="1"/>
  <c r="C36" i="8"/>
  <c r="F35" i="8"/>
  <c r="D35" i="8"/>
  <c r="E35" i="8"/>
  <c r="H69" i="4" l="1"/>
  <c r="E69" i="3" s="1"/>
  <c r="H11" i="4"/>
  <c r="E11" i="3" s="1"/>
  <c r="H39" i="4"/>
  <c r="E39" i="3" s="1"/>
  <c r="C37" i="8"/>
  <c r="F36" i="8"/>
  <c r="E36" i="8"/>
  <c r="D36" i="8"/>
  <c r="H12" i="4" l="1"/>
  <c r="E12" i="3" s="1"/>
  <c r="H70" i="4"/>
  <c r="E70" i="3" s="1"/>
  <c r="H40" i="4"/>
  <c r="E40" i="3" s="1"/>
  <c r="C38" i="8"/>
  <c r="F37" i="8"/>
  <c r="D37" i="8"/>
  <c r="E37" i="8"/>
  <c r="H13" i="4" l="1"/>
  <c r="E13" i="3" s="1"/>
  <c r="H41" i="4"/>
  <c r="E41" i="3" s="1"/>
  <c r="H71" i="4"/>
  <c r="E71" i="3" s="1"/>
  <c r="C39" i="8"/>
  <c r="F38" i="8"/>
  <c r="E38" i="8"/>
  <c r="D38" i="8"/>
  <c r="H14" i="4" l="1"/>
  <c r="E14" i="3" s="1"/>
  <c r="H42" i="4"/>
  <c r="E42" i="3" s="1"/>
  <c r="H72" i="4"/>
  <c r="E72" i="3" s="1"/>
  <c r="C40" i="8"/>
  <c r="F39" i="8"/>
  <c r="E39" i="8"/>
  <c r="D39" i="8"/>
  <c r="H15" i="4" l="1"/>
  <c r="E15" i="3" s="1"/>
  <c r="H73" i="4"/>
  <c r="E73" i="3" s="1"/>
  <c r="H43" i="4"/>
  <c r="E43" i="3" s="1"/>
  <c r="C41" i="8"/>
  <c r="F40" i="8"/>
  <c r="E40" i="8"/>
  <c r="D40" i="8"/>
  <c r="H16" i="4" l="1"/>
  <c r="E16" i="3" s="1"/>
  <c r="H44" i="4"/>
  <c r="E44" i="3" s="1"/>
  <c r="H74" i="4"/>
  <c r="E74" i="3" s="1"/>
  <c r="C42" i="8"/>
  <c r="F41" i="8"/>
  <c r="D41" i="8"/>
  <c r="E41" i="8"/>
  <c r="H17" i="4" l="1"/>
  <c r="E17" i="3" s="1"/>
  <c r="H45" i="4"/>
  <c r="E45" i="3" s="1"/>
  <c r="H75" i="4"/>
  <c r="E75" i="3" s="1"/>
  <c r="C43" i="8"/>
  <c r="F42" i="8"/>
  <c r="E42" i="8"/>
  <c r="D42" i="8"/>
  <c r="H18" i="4" l="1"/>
  <c r="E18" i="3" s="1"/>
  <c r="H76" i="4"/>
  <c r="E76" i="3" s="1"/>
  <c r="H46" i="4"/>
  <c r="E46" i="3" s="1"/>
  <c r="C44" i="8"/>
  <c r="F43" i="8"/>
  <c r="E43" i="8"/>
  <c r="D43" i="8"/>
  <c r="H19" i="4" l="1"/>
  <c r="E19" i="3" s="1"/>
  <c r="H77" i="4"/>
  <c r="E77" i="3" s="1"/>
  <c r="H47" i="4"/>
  <c r="E47" i="3" s="1"/>
  <c r="C45" i="8"/>
  <c r="F44" i="8"/>
  <c r="E44" i="8"/>
  <c r="D44" i="8"/>
  <c r="H20" i="4" l="1"/>
  <c r="E20" i="3" s="1"/>
  <c r="H78" i="4"/>
  <c r="E78" i="3" s="1"/>
  <c r="H48" i="4"/>
  <c r="E48" i="3" s="1"/>
  <c r="C46" i="8"/>
  <c r="F45" i="8"/>
  <c r="E45" i="8"/>
  <c r="D45" i="8"/>
  <c r="H21" i="4" l="1"/>
  <c r="E21" i="3" s="1"/>
  <c r="H49" i="4"/>
  <c r="E49" i="3" s="1"/>
  <c r="H79" i="4"/>
  <c r="E79" i="3" s="1"/>
  <c r="C47" i="8"/>
  <c r="F46" i="8"/>
  <c r="E46" i="8"/>
  <c r="D46" i="8"/>
  <c r="H50" i="4" l="1"/>
  <c r="E50" i="3" s="1"/>
  <c r="H22" i="4"/>
  <c r="E22" i="3" s="1"/>
  <c r="H80" i="4"/>
  <c r="E80" i="3" s="1"/>
  <c r="C48" i="8"/>
  <c r="F47" i="8"/>
  <c r="E47" i="8"/>
  <c r="D47" i="8"/>
  <c r="H81" i="4" l="1"/>
  <c r="E81" i="3" s="1"/>
  <c r="H51" i="4"/>
  <c r="E51" i="3" s="1"/>
  <c r="H23" i="4"/>
  <c r="E23" i="3" s="1"/>
  <c r="C49" i="8"/>
  <c r="F48" i="8"/>
  <c r="D48" i="8"/>
  <c r="E48" i="8"/>
  <c r="H52" i="4" l="1"/>
  <c r="E52" i="3" s="1"/>
  <c r="H82" i="4"/>
  <c r="E82" i="3" s="1"/>
  <c r="H24" i="4"/>
  <c r="E24" i="3" s="1"/>
  <c r="C50" i="8"/>
  <c r="F49" i="8"/>
  <c r="D49" i="8"/>
  <c r="E49" i="8"/>
  <c r="H25" i="4" l="1"/>
  <c r="E25" i="3" s="1"/>
  <c r="H83" i="4"/>
  <c r="E83" i="3" s="1"/>
  <c r="H53" i="4"/>
  <c r="E53" i="3" s="1"/>
  <c r="C51" i="8"/>
  <c r="F50" i="8"/>
  <c r="D50" i="8"/>
  <c r="E50" i="8"/>
  <c r="H54" i="4" l="1"/>
  <c r="E54" i="3" s="1"/>
  <c r="H84" i="4"/>
  <c r="E84" i="3" s="1"/>
  <c r="H26" i="4"/>
  <c r="E26" i="3" s="1"/>
  <c r="C52" i="8"/>
  <c r="F51" i="8"/>
  <c r="E51" i="8"/>
  <c r="D51" i="8"/>
  <c r="H27" i="4" l="1"/>
  <c r="E27" i="3" s="1"/>
  <c r="H85" i="4"/>
  <c r="E85" i="3" s="1"/>
  <c r="H55" i="4"/>
  <c r="E55" i="3" s="1"/>
  <c r="C53" i="8"/>
  <c r="F52" i="8"/>
  <c r="D52" i="8"/>
  <c r="E52" i="8"/>
  <c r="H86" i="4" l="1"/>
  <c r="E86" i="3" s="1"/>
  <c r="H56" i="4"/>
  <c r="E56" i="3" s="1"/>
  <c r="H28" i="4"/>
  <c r="E28" i="3" s="1"/>
  <c r="C54" i="8"/>
  <c r="F53" i="8"/>
  <c r="D53" i="8"/>
  <c r="E53" i="8"/>
  <c r="H29" i="4" l="1"/>
  <c r="E29" i="3" s="1"/>
  <c r="H87" i="4"/>
  <c r="E87" i="3" s="1"/>
  <c r="H57" i="4"/>
  <c r="E57" i="3" s="1"/>
  <c r="C55" i="8"/>
  <c r="F54" i="8"/>
  <c r="D54" i="8"/>
  <c r="E54" i="8"/>
  <c r="H88" i="4" l="1"/>
  <c r="E88" i="3" s="1"/>
  <c r="H30" i="4"/>
  <c r="E30" i="3" s="1"/>
  <c r="H58" i="4"/>
  <c r="E58" i="3" s="1"/>
  <c r="C56" i="8"/>
  <c r="F55" i="8"/>
  <c r="E55" i="8"/>
  <c r="D55" i="8"/>
  <c r="H89" i="4" l="1"/>
  <c r="E89" i="3" s="1"/>
  <c r="H59" i="4"/>
  <c r="E59" i="3" s="1"/>
  <c r="H31" i="4"/>
  <c r="E31" i="3" s="1"/>
  <c r="F56" i="8"/>
  <c r="E56" i="8"/>
  <c r="D56" i="8"/>
  <c r="H32" i="4" l="1"/>
  <c r="E32" i="3" s="1"/>
  <c r="H60" i="4"/>
  <c r="E60" i="3" s="1"/>
  <c r="H90" i="4"/>
  <c r="E90" i="3" s="1"/>
</calcChain>
</file>

<file path=xl/sharedStrings.xml><?xml version="1.0" encoding="utf-8"?>
<sst xmlns="http://schemas.openxmlformats.org/spreadsheetml/2006/main" count="2621" uniqueCount="453">
  <si>
    <t>Paired Storage</t>
  </si>
  <si>
    <t>Technology</t>
  </si>
  <si>
    <t>Solar</t>
  </si>
  <si>
    <t>TimeSeries</t>
  </si>
  <si>
    <t>ItemIndex</t>
  </si>
  <si>
    <t>EffectiveDate</t>
  </si>
  <si>
    <t>EndingDate</t>
  </si>
  <si>
    <t>Value</t>
  </si>
  <si>
    <t>Resource Type</t>
  </si>
  <si>
    <t>Onshore Wind</t>
  </si>
  <si>
    <t>Offshore Wind</t>
  </si>
  <si>
    <t>Nameplate Capacity (MW)</t>
  </si>
  <si>
    <t>Area name:</t>
  </si>
  <si>
    <t>Inflation:</t>
  </si>
  <si>
    <t>Dollar Year:</t>
  </si>
  <si>
    <t>Name</t>
  </si>
  <si>
    <t>GroupName</t>
  </si>
  <si>
    <t>Unit Costs</t>
  </si>
  <si>
    <t>TimeSeries Name</t>
  </si>
  <si>
    <t>BTM Residential PV</t>
  </si>
  <si>
    <t>BTM Commercial PV</t>
  </si>
  <si>
    <t>Source: FRED. See: https://fred.stlouisfed.org/series/GDPDEF#0</t>
  </si>
  <si>
    <t>Year</t>
  </si>
  <si>
    <t>Implicit Price Deflator</t>
  </si>
  <si>
    <t>Annual Inflation</t>
  </si>
  <si>
    <t>Average Inflation:</t>
  </si>
  <si>
    <t>Thru Q3</t>
  </si>
  <si>
    <t>Implicit Price Deflators and Conversion Factors for Conversion to 2019$</t>
  </si>
  <si>
    <t>Conversion from nominal $ to 2020$</t>
  </si>
  <si>
    <t>Scenario</t>
  </si>
  <si>
    <t>Input Assumptions Memo Inflation:</t>
  </si>
  <si>
    <t>Storage 10MW 4hr</t>
  </si>
  <si>
    <t>N/A</t>
  </si>
  <si>
    <t>Clean Technology Capital Costs (Real 2020$ / kW)</t>
  </si>
  <si>
    <t>Clean Technology Capital Costs (Real 2018$ / kW)</t>
  </si>
  <si>
    <t>Conversion from nominal $ to 2018$</t>
  </si>
  <si>
    <t>TEST</t>
  </si>
  <si>
    <t>https://atb.nrel.gov/electricity/2020/index.html?t=su</t>
  </si>
  <si>
    <t>Inputs</t>
  </si>
  <si>
    <t xml:space="preserve">Take me to: </t>
  </si>
  <si>
    <t>Calculated</t>
  </si>
  <si>
    <t>X</t>
  </si>
  <si>
    <t>Current Costs</t>
  </si>
  <si>
    <t>Techno-Economic Cost and Performance Parameters</t>
  </si>
  <si>
    <t>Net Capacity Factor (%)</t>
  </si>
  <si>
    <t>Utility PV - Seattle</t>
  </si>
  <si>
    <t>Basis Year:</t>
  </si>
  <si>
    <t>Utility PV - Chicago</t>
  </si>
  <si>
    <t>All values are given in 2018 U.S. dollars, using the Consumer Price Index (BLS, 2020) for dollar year conversions. Projections use an inflation assumption of 2.5% per year.</t>
  </si>
  <si>
    <t>Utility PV - Kansas City</t>
  </si>
  <si>
    <t>Utility Scale Solar Photovoltaic</t>
  </si>
  <si>
    <t>Utility PV - Los Angeles</t>
  </si>
  <si>
    <t>Representative plant is Single Axis tracking with capacity of 23 MW</t>
  </si>
  <si>
    <t>Utility PV - Daggett, CA</t>
  </si>
  <si>
    <t xml:space="preserve">Overnight Capital Cost, Capacity Factor, Fixed O&amp;M, and Variable O&amp;M costs represent  </t>
  </si>
  <si>
    <t>$/kW AC, unlike the commercial and residential PV cases which are represented in $/kW DC.</t>
  </si>
  <si>
    <t>Annual Energy Production (kWh/kW)</t>
  </si>
  <si>
    <t>Capacity factors chosen here to reflect range across the continental U.S. in ReEDS.</t>
  </si>
  <si>
    <t>Available</t>
  </si>
  <si>
    <t>CAPEX ($/kW)</t>
  </si>
  <si>
    <t>Capacity</t>
  </si>
  <si>
    <t>(GW)</t>
  </si>
  <si>
    <t>Res PV - Seattle</t>
  </si>
  <si>
    <t>ATB values reflect annual average capacity factor over life of plant including estimated degradation, starting at  0.7% per year, reducing to 0.2%, 0.5%,  and 0.5% annual degradation by 2050 for the advanced, moderate, and conservative scenarios, respectively. Capacity factors also assume an energy yield gain at the module of 20%, 10%, and 5% for advanced, moderate, and conservatives scenarios.</t>
  </si>
  <si>
    <t>Construction Financing Cost ($/kW)</t>
  </si>
  <si>
    <t>Res PV - Chicago</t>
  </si>
  <si>
    <t>Res PV - Kansas City</t>
  </si>
  <si>
    <t>Res PV - Los Angeles</t>
  </si>
  <si>
    <t>Res PV - Daggett, CA</t>
  </si>
  <si>
    <t>Financial Assumptions:</t>
  </si>
  <si>
    <t>Overnight Capital Cost ($/kW)</t>
  </si>
  <si>
    <t>Inflation Rate</t>
  </si>
  <si>
    <t>Capital Recovery Period (Years)</t>
  </si>
  <si>
    <t>Interest Rate Nominal - Mid</t>
  </si>
  <si>
    <t>Calculated Interest Rate Real - Mid</t>
  </si>
  <si>
    <t>Interest During Construction  - Nominal</t>
  </si>
  <si>
    <t>Rate of Return on Equity Nominal - Mid</t>
  </si>
  <si>
    <t>Fixed Operation and Maintenance Expenses ($/kW-yr)</t>
  </si>
  <si>
    <t>Calculated Rate of Return on Equity Real - Mid</t>
  </si>
  <si>
    <t>Debt Fraction - Mid</t>
  </si>
  <si>
    <t>Tax Rate (Federal and State)</t>
  </si>
  <si>
    <t>WACC Nominal - Mid</t>
  </si>
  <si>
    <t>WACC Real - Mid</t>
  </si>
  <si>
    <t>Depreciation Period</t>
  </si>
  <si>
    <t>Variable Operation and Maintenance Expenses ($/MWh)</t>
  </si>
  <si>
    <t>Construction Finance Factor</t>
  </si>
  <si>
    <t>Present Value of Depreciation</t>
  </si>
  <si>
    <t>Project Finance Factor</t>
  </si>
  <si>
    <t>Capital Recovery Factor (CRF) Nominal - Mid</t>
  </si>
  <si>
    <t>Capital Recovery Factor (CRF) Real - Mid</t>
  </si>
  <si>
    <t>Cost of equity during construction</t>
  </si>
  <si>
    <t>Finance</t>
  </si>
  <si>
    <t>Weighted Average Cost of Capital (WACC) (Nominal) (%)</t>
  </si>
  <si>
    <t>Grid Connection Costs</t>
  </si>
  <si>
    <t>Grid Connection Costs (GCC) ($/kW)</t>
  </si>
  <si>
    <t>Construction Duration yrs</t>
  </si>
  <si>
    <t>Capital</t>
  </si>
  <si>
    <t>Accumulated</t>
  </si>
  <si>
    <t>Percent of Leverage During Construction</t>
  </si>
  <si>
    <t>Percent of Equity During Construction</t>
  </si>
  <si>
    <t>Index</t>
  </si>
  <si>
    <t>Fraction</t>
  </si>
  <si>
    <t>Interest</t>
  </si>
  <si>
    <t>Equity Cost</t>
  </si>
  <si>
    <t>Grid Feature Costs ($/kW)</t>
  </si>
  <si>
    <t>MACRS yr</t>
  </si>
  <si>
    <t>Onshore Spur Line Costs ($/kW)</t>
  </si>
  <si>
    <t>Depreciation</t>
  </si>
  <si>
    <t>Factor</t>
  </si>
  <si>
    <t>LCOE</t>
  </si>
  <si>
    <t>Levelized Cost of Energy ($/MWh)</t>
  </si>
  <si>
    <t>Overnight Levelized Cost of Energy ($/MWh)</t>
  </si>
  <si>
    <t>* this is similar to the LCOE used in the TCDB (Transparent Cost Database)</t>
  </si>
  <si>
    <t>***Note: For future projections, low, mid, and high refer to the resulting low, mid, and high LCOE projections.</t>
  </si>
  <si>
    <t>Future Projections</t>
  </si>
  <si>
    <t>Basis Year</t>
  </si>
  <si>
    <t>Utility PV - Seattle - Advanced</t>
  </si>
  <si>
    <t>Utility PV - Seattle - Moderate</t>
  </si>
  <si>
    <t>Utility PV - Seattle - Conservative</t>
  </si>
  <si>
    <t>Utility PV - Chicago - Advanced</t>
  </si>
  <si>
    <t>Utility PV - Chicago - Moderate</t>
  </si>
  <si>
    <t>Utility PV - Chicago - Conservative</t>
  </si>
  <si>
    <t>Utility PV - Kansas City - Advanced</t>
  </si>
  <si>
    <t>Utility PV - Kansas City - Moderate</t>
  </si>
  <si>
    <t>Utility PV - Kansas City - Conservative</t>
  </si>
  <si>
    <t>Utility PV - Los Angeles - Advanced</t>
  </si>
  <si>
    <t>Utility PV - Los Angeles - Moderate</t>
  </si>
  <si>
    <t>Utility PV - Los Angeles - Conservative</t>
  </si>
  <si>
    <t>Utility PV - Daggett, CA - Advanced</t>
  </si>
  <si>
    <t>Utility PV - Daggett, CA - Moderate</t>
  </si>
  <si>
    <t>Utility PV - Daggett, CA - Conservative</t>
  </si>
  <si>
    <t>hi</t>
  </si>
  <si>
    <t xml:space="preserve"> </t>
  </si>
  <si>
    <t>Assumptions</t>
  </si>
  <si>
    <t>Interest Rate Nominal - Advanced</t>
  </si>
  <si>
    <t>Interest Rate Nominal - Moderate</t>
  </si>
  <si>
    <t>Interest Rate Nominal - Conservative</t>
  </si>
  <si>
    <t>Calculated Interest Rate Real - Advanced</t>
  </si>
  <si>
    <t>Calculated Interest Rate Real - Moderate</t>
  </si>
  <si>
    <t>Calculated Interest Rate Real - Conservative</t>
  </si>
  <si>
    <t>Rate of Return on Equity Nominal - Advanced</t>
  </si>
  <si>
    <t>Rate of Return on Equity Nominal - Moderate</t>
  </si>
  <si>
    <t>Rate of Return on Equity Nominal - Conservative</t>
  </si>
  <si>
    <t>Calculated Rate of Return on Equity Real - Advanced</t>
  </si>
  <si>
    <t>Calculated Rate of Return on Equity Real - Moderate</t>
  </si>
  <si>
    <t>Calculated Rate of Return on Equity Real - Conservative</t>
  </si>
  <si>
    <t>Debt Fraction - Advanced</t>
  </si>
  <si>
    <t>Debt Fraction - Moderate</t>
  </si>
  <si>
    <t>Debt Fraction - Conservative</t>
  </si>
  <si>
    <t>WACC Nominal - Advanced</t>
  </si>
  <si>
    <t>WACC Nominal - Moderate</t>
  </si>
  <si>
    <t>WACC Nominal - Conservative</t>
  </si>
  <si>
    <t>WACC Real - Advanced</t>
  </si>
  <si>
    <t>WACC Real - Moderate</t>
  </si>
  <si>
    <t>WACC Real - Conservative</t>
  </si>
  <si>
    <t>Capital Recovery Factor (CRF) Nominal - Advanced</t>
  </si>
  <si>
    <t>Capital Recovery Factor (CRF) Nominal - Moderate</t>
  </si>
  <si>
    <t>Capital Recovery Factor (CRF) Nominal - Conservative</t>
  </si>
  <si>
    <t>Capital Recovery Factor (CRF) Real - Advanced</t>
  </si>
  <si>
    <t>Capital Recovery Factor (CRF) Real - Moderate</t>
  </si>
  <si>
    <t>Capital Recovery Factor (CRF) Real - Conservative</t>
  </si>
  <si>
    <t>Additional Factors</t>
  </si>
  <si>
    <t>Tax Credit</t>
  </si>
  <si>
    <t>10 year CRF - Advanced</t>
  </si>
  <si>
    <t>10 year CRF - Moderate</t>
  </si>
  <si>
    <t>10 year CRF - Conservative</t>
  </si>
  <si>
    <t>ITC Schedule</t>
  </si>
  <si>
    <t>PVD - Advanced</t>
  </si>
  <si>
    <t>PVD - Moderate</t>
  </si>
  <si>
    <t>PVD - Conservative</t>
  </si>
  <si>
    <t>PFF - Advanced</t>
  </si>
  <si>
    <t>PFF - Moderate</t>
  </si>
  <si>
    <t>PFF - Conservative</t>
  </si>
  <si>
    <t>Year (Advanced)</t>
  </si>
  <si>
    <t>Depreciation Factor</t>
  </si>
  <si>
    <t>Year (Moderate)</t>
  </si>
  <si>
    <t>Year (Conservative)</t>
  </si>
  <si>
    <t>Tariff Schedule</t>
  </si>
  <si>
    <t>($/Wdc)</t>
  </si>
  <si>
    <t>Graphics</t>
  </si>
  <si>
    <t>Values overlap for all cases</t>
  </si>
  <si>
    <t>x</t>
  </si>
  <si>
    <t>Data Sources for Default Inputs</t>
  </si>
  <si>
    <t>Current Costs:</t>
  </si>
  <si>
    <t>Available Capacity (GW)</t>
  </si>
  <si>
    <t>Pieter Gagnon, Robert Margolis, Jennifer Melius, Caleb Phillips, Ryan Elmore. (2016). Rooftop Solar Photovoltaic Technical Potential in the United States: A Detailed Assessment. NREL TP-6A20-65298</t>
  </si>
  <si>
    <t>National Renewable Energy Laboratory. PVWATTS v5. Representative of national range of capacity factors.</t>
  </si>
  <si>
    <t>D. Feldman, Fu, R., A. Ramdas, J. Desai, and R. Margolis. 2020. U.S. Solar Photovoltaic System and Energy Storage Cost Benchmark: Q1 2019. Golden, CO: National Renewable Energy Laboratory</t>
  </si>
  <si>
    <t>Fixed Operating Expenses ($/kW-yr)</t>
  </si>
  <si>
    <t>Variable Operating Expenses ($/MWh)</t>
  </si>
  <si>
    <t>Grid Feature Cost ($/kW)</t>
  </si>
  <si>
    <t>Spur Line Cost ($/kW)</t>
  </si>
  <si>
    <t>Future Projections Costs:</t>
  </si>
  <si>
    <t>NREL internal modeling taking into account improvements in degradation and increases in energy yield.  See accompanying ATB presentation for more information.</t>
  </si>
  <si>
    <t>NREL internal modeling  See accompanying ATB presentation for more information.</t>
  </si>
  <si>
    <t>The ratio between O&amp;M costs to CAPEX from: D. Feldman, Fu, R., A. Ramdas, J. Desai, and R. Margolis. 2020. U.S. Solar Photovoltaic System and Energy Storage Cost Benchmark: Q1 2019. Golden, CO: National Renewable Energy Laboratory.  See accompanying ATB presentation for more information.</t>
  </si>
  <si>
    <t>Grid Connection Cost ($/kW)</t>
  </si>
  <si>
    <t>Clean Technology Capital Costs (Real 2020$ / MWh)</t>
  </si>
  <si>
    <t>Clean Technology Capital Costs (Real 2018$ / MWh)</t>
  </si>
  <si>
    <t>Solar 2020</t>
  </si>
  <si>
    <t>Solar 2021</t>
  </si>
  <si>
    <t>Solar 2022</t>
  </si>
  <si>
    <t>Solar 2023</t>
  </si>
  <si>
    <t>Solar 2024</t>
  </si>
  <si>
    <t>Solar 2025</t>
  </si>
  <si>
    <t>Solar 2026</t>
  </si>
  <si>
    <t>Solar 2027</t>
  </si>
  <si>
    <t>Solar 2028</t>
  </si>
  <si>
    <t>Solar 2029</t>
  </si>
  <si>
    <t>Solar 2030</t>
  </si>
  <si>
    <t>Solar 2031</t>
  </si>
  <si>
    <t>Solar 2032</t>
  </si>
  <si>
    <t>Solar 2033</t>
  </si>
  <si>
    <t>Solar 2034</t>
  </si>
  <si>
    <t>Solar 2035</t>
  </si>
  <si>
    <t>Time Series</t>
  </si>
  <si>
    <t>Tech</t>
  </si>
  <si>
    <t>Naming</t>
  </si>
  <si>
    <t>NOTE: Formulas are different for each tech</t>
  </si>
  <si>
    <t>EnCompass Inputs ($/MWh)</t>
  </si>
  <si>
    <t>https://atb.nrel.gov/electricity/2020/index.html?t=lw</t>
  </si>
  <si>
    <t>Inputs from 2020 ATB v1</t>
  </si>
  <si>
    <t>Class 1</t>
  </si>
  <si>
    <t>Class 2</t>
  </si>
  <si>
    <t>Class 3</t>
  </si>
  <si>
    <t>Land-Based Wind Classes</t>
  </si>
  <si>
    <t>Class 4</t>
  </si>
  <si>
    <t>Wind Classes</t>
  </si>
  <si>
    <t>Wind Speed Range (m/s)</t>
  </si>
  <si>
    <t>Weighted Average Wind Speed (m/s)</t>
  </si>
  <si>
    <t>Potential Wind Plant Capacity (GW)</t>
  </si>
  <si>
    <t>Class 5</t>
  </si>
  <si>
    <t>Class 6</t>
  </si>
  <si>
    <t>Class1</t>
  </si>
  <si>
    <t>&gt; 9.0</t>
  </si>
  <si>
    <t>Class 7</t>
  </si>
  <si>
    <t>Class2</t>
  </si>
  <si>
    <t>8.8 - 9.0</t>
  </si>
  <si>
    <t>Class 8</t>
  </si>
  <si>
    <t>Class3</t>
  </si>
  <si>
    <t>8.6 - 8.8</t>
  </si>
  <si>
    <t>Class 9</t>
  </si>
  <si>
    <t>Class4</t>
  </si>
  <si>
    <t>8.4 - 8.6</t>
  </si>
  <si>
    <t>Class 10</t>
  </si>
  <si>
    <t>Class5</t>
  </si>
  <si>
    <t>8.1 - 8.4</t>
  </si>
  <si>
    <t>Class6</t>
  </si>
  <si>
    <t>7.6 - 8.1</t>
  </si>
  <si>
    <t>Class7</t>
  </si>
  <si>
    <t>7.1 - 7.6</t>
  </si>
  <si>
    <t>Class8</t>
  </si>
  <si>
    <t>6.5 - 7.1</t>
  </si>
  <si>
    <t>Class9</t>
  </si>
  <si>
    <t>5.9 - 6.5</t>
  </si>
  <si>
    <t>Class10</t>
  </si>
  <si>
    <t>0 - 5.9</t>
  </si>
  <si>
    <t>Total</t>
  </si>
  <si>
    <t xml:space="preserve">Wind speeds presented in table are assumed to be 110 meters above the surface </t>
  </si>
  <si>
    <t>Overnight Capital Cost (OCC) ($/kW)</t>
  </si>
  <si>
    <t>Fixed Operation and Maintenance Expenses 
($/kW-year)</t>
  </si>
  <si>
    <t>High</t>
  </si>
  <si>
    <t>Class 1 - Advanced</t>
  </si>
  <si>
    <t>Class 1 - Moderate</t>
  </si>
  <si>
    <t>Class 1 - Conservative</t>
  </si>
  <si>
    <t>Class 2 - Advanced</t>
  </si>
  <si>
    <t>Class 2 - Moderate</t>
  </si>
  <si>
    <t>Class 2 - Conservative</t>
  </si>
  <si>
    <t>Class 3 - Advanced</t>
  </si>
  <si>
    <t>Class 3 - Moderate</t>
  </si>
  <si>
    <t>Class 3 - Conservative</t>
  </si>
  <si>
    <t>Class 4 - Advanced</t>
  </si>
  <si>
    <t>Class 4 - Moderate</t>
  </si>
  <si>
    <t>Class 4 - Conservative</t>
  </si>
  <si>
    <t>Class 5 - Advanced</t>
  </si>
  <si>
    <t>Class 5 - Moderate</t>
  </si>
  <si>
    <t>Class 5 - Conservative</t>
  </si>
  <si>
    <t>Class 6 - Advanced</t>
  </si>
  <si>
    <t>Class 6 - Moderate</t>
  </si>
  <si>
    <t>Class 6 - Conservative</t>
  </si>
  <si>
    <t>Class 7 - Advanced</t>
  </si>
  <si>
    <t>Class 7 - Moderate</t>
  </si>
  <si>
    <t>Class 7 - Conservative</t>
  </si>
  <si>
    <t>Class 8 - Advanced</t>
  </si>
  <si>
    <t>Class 8 - Moderate</t>
  </si>
  <si>
    <t>Class 8 - Conservative</t>
  </si>
  <si>
    <t>Class 9 - Advanced</t>
  </si>
  <si>
    <t>Class 9 - Moderate</t>
  </si>
  <si>
    <t>Class 9 - Conservative</t>
  </si>
  <si>
    <t>Class 10 - Advanced</t>
  </si>
  <si>
    <t>Class 10 - Moderate</t>
  </si>
  <si>
    <t>Class 10 - Conservative</t>
  </si>
  <si>
    <t>Capital Recovery Factor (CRF) Nominal - Low</t>
  </si>
  <si>
    <t>Capital Recovery Factor (CRF) Real - Low</t>
  </si>
  <si>
    <t>PTC - Advanced</t>
  </si>
  <si>
    <t>PTC - Moderate</t>
  </si>
  <si>
    <t>PTC - Conservative</t>
  </si>
  <si>
    <t>MACRS</t>
  </si>
  <si>
    <t>Year (Low)</t>
  </si>
  <si>
    <t>Year (Mid)</t>
  </si>
  <si>
    <t>Year (Constant)</t>
  </si>
  <si>
    <t>Stehly et al., 2018</t>
  </si>
  <si>
    <t>Stehly et al., 2018; Wiser &amp; Bolinger, 2018</t>
  </si>
  <si>
    <t>Stehly et al., 2018; Wiser &amp; Bolinger, 2019</t>
  </si>
  <si>
    <t>Stehly et al., 2018; Wiser &amp; Bolinger, 2020</t>
  </si>
  <si>
    <t>Stehly et al., forthcoming; Dykes et al, 2017; Wiser et al., 2016</t>
  </si>
  <si>
    <t>https://atb.nrel.gov/electricity/2020/index.html?t=ow</t>
  </si>
  <si>
    <t>Class 1 - Offshore Fixed</t>
  </si>
  <si>
    <t>Class 2 - Offshore Fixed</t>
  </si>
  <si>
    <t>Class 3 - Offshore Fixed</t>
  </si>
  <si>
    <t>Offshore Wind Wind Speed Classes</t>
  </si>
  <si>
    <t>Class 4 - Offshore Fixed</t>
  </si>
  <si>
    <t>Wind Speed Class</t>
  </si>
  <si>
    <t>Average Water Depth (m)</t>
  </si>
  <si>
    <t>Average Distance Site to Cable Landfall (km)</t>
  </si>
  <si>
    <t>Average CAPEX ($/kW)</t>
  </si>
  <si>
    <t>Average OPEX ($/kW/yr)</t>
  </si>
  <si>
    <t>Average Net CF (%)</t>
  </si>
  <si>
    <t>Average Wind Speed (m/s) @ 100m</t>
  </si>
  <si>
    <t>Potential Wind Plant Energy (TWh)</t>
  </si>
  <si>
    <t>Share of total fixed-bottom / floating capacity (%)</t>
  </si>
  <si>
    <t>Class 5 - Offshore Fixed</t>
  </si>
  <si>
    <t>Fixed-Bottom</t>
  </si>
  <si>
    <t>Wind Speed Class 1</t>
  </si>
  <si>
    <t>Class 6 - Offshore Fixed</t>
  </si>
  <si>
    <t>Wind Speed Class 2</t>
  </si>
  <si>
    <t>Class 7 - Offshore Fixed</t>
  </si>
  <si>
    <t>Wind Speed Class 3</t>
  </si>
  <si>
    <t>Class 8 - Offshore Floating</t>
  </si>
  <si>
    <t>Wind Speed Class 4</t>
  </si>
  <si>
    <t>Class 9 - Offshore Floating</t>
  </si>
  <si>
    <t>Wind Speed Class 5</t>
  </si>
  <si>
    <t>Class 10 - Offshore Floating</t>
  </si>
  <si>
    <t>Wind Speed Class 6</t>
  </si>
  <si>
    <t>Class 11 - Offshore Floating</t>
  </si>
  <si>
    <t>Wind Speed Class 7</t>
  </si>
  <si>
    <t>Class 12 - Offshore Floating</t>
  </si>
  <si>
    <t>Floating</t>
  </si>
  <si>
    <t>Wind Speed Class 8</t>
  </si>
  <si>
    <t>Class 13 - Offshore Floating</t>
  </si>
  <si>
    <t>Wind Speed Class 9</t>
  </si>
  <si>
    <t>Class 14 - Offshore Floating</t>
  </si>
  <si>
    <t>Wind Speed Class 10</t>
  </si>
  <si>
    <t>Wind Speed Class 11</t>
  </si>
  <si>
    <t>Wind Speed Class 12</t>
  </si>
  <si>
    <t>Wind Speed Class 13</t>
  </si>
  <si>
    <t>Wind Speed Class 14</t>
  </si>
  <si>
    <t>Offshore Spur Line Costs ($/kW)</t>
  </si>
  <si>
    <t>Class 11 - Advanced</t>
  </si>
  <si>
    <t>Class 11 - Moderate</t>
  </si>
  <si>
    <t>Class 11 - Conservative</t>
  </si>
  <si>
    <t>Class 12 - Advanced</t>
  </si>
  <si>
    <t>Class 12 - Moderate</t>
  </si>
  <si>
    <t>Class 12 - Conservative</t>
  </si>
  <si>
    <t>Class 13 - Advanced</t>
  </si>
  <si>
    <t>Class 13 - Moderate</t>
  </si>
  <si>
    <t>Class 13 - Conservative</t>
  </si>
  <si>
    <t>Class 14 - Advanced</t>
  </si>
  <si>
    <t>Class 14 - Moderate</t>
  </si>
  <si>
    <t>Class 14 - Conservative</t>
  </si>
  <si>
    <t>Fixed Operation and Maintenance Expenses ($/kW-year)</t>
  </si>
  <si>
    <t>Conservative</t>
  </si>
  <si>
    <t>Moderate</t>
  </si>
  <si>
    <t>Advanced</t>
  </si>
  <si>
    <t>Musial et al., 2016</t>
  </si>
  <si>
    <t>Beiter et al., 2019; Musial et al., 2019 (forthcoming)</t>
  </si>
  <si>
    <t>Adapted from Valpy et al., 2017 and Hundleby et al., 2017</t>
  </si>
  <si>
    <t>Adapted from Valpy et al., 2017 and Hundleby et al., 2018</t>
  </si>
  <si>
    <t>Adapted from Valpy et al., 2017 and Hundleby et al., 2019</t>
  </si>
  <si>
    <t>Beiter et al, 2019</t>
  </si>
  <si>
    <t>Paired Solar (Derived)</t>
  </si>
  <si>
    <t>Paired Solar</t>
  </si>
  <si>
    <t>ATB Kansas City</t>
  </si>
  <si>
    <t>Paired Percentage</t>
  </si>
  <si>
    <t>APCO</t>
  </si>
  <si>
    <t>Solar 2036</t>
  </si>
  <si>
    <t>Solar 2037</t>
  </si>
  <si>
    <t>Solar 2038</t>
  </si>
  <si>
    <t>Solar 2039</t>
  </si>
  <si>
    <t>Solar 2040</t>
  </si>
  <si>
    <t>PS 2021</t>
  </si>
  <si>
    <t>PS 2022</t>
  </si>
  <si>
    <t>PS 2023</t>
  </si>
  <si>
    <t>PS 2024</t>
  </si>
  <si>
    <t>PS 2025</t>
  </si>
  <si>
    <t>PS 2026</t>
  </si>
  <si>
    <t>PS 2027</t>
  </si>
  <si>
    <t>PS 2028</t>
  </si>
  <si>
    <t>PS 2029</t>
  </si>
  <si>
    <t>PS 2030</t>
  </si>
  <si>
    <t>PS 2031</t>
  </si>
  <si>
    <t>PS 2032</t>
  </si>
  <si>
    <t>PS 2033</t>
  </si>
  <si>
    <t>PS 2034</t>
  </si>
  <si>
    <t>PS 2035</t>
  </si>
  <si>
    <t>PS 2036</t>
  </si>
  <si>
    <t>PS 2037</t>
  </si>
  <si>
    <t>PS 2038</t>
  </si>
  <si>
    <t>PS 2039</t>
  </si>
  <si>
    <t>PS 2040</t>
  </si>
  <si>
    <t>ATB 2020 Class 7 Mid</t>
  </si>
  <si>
    <t>Wind 2023</t>
  </si>
  <si>
    <t>Wind 2024</t>
  </si>
  <si>
    <t>Wind 2025</t>
  </si>
  <si>
    <t>Wind 2026</t>
  </si>
  <si>
    <t>Wind 2027</t>
  </si>
  <si>
    <t>Wind 2028</t>
  </si>
  <si>
    <t>Wind 2029</t>
  </si>
  <si>
    <t>Wind 2030</t>
  </si>
  <si>
    <t>Wind 2031</t>
  </si>
  <si>
    <t>Wind 2032</t>
  </si>
  <si>
    <t>Wind 2033</t>
  </si>
  <si>
    <t>Wind 2034</t>
  </si>
  <si>
    <t>Wind 2035</t>
  </si>
  <si>
    <t>Wind 2036</t>
  </si>
  <si>
    <t>Wind 2037</t>
  </si>
  <si>
    <t>Wind 2038</t>
  </si>
  <si>
    <t>Wind 2039</t>
  </si>
  <si>
    <t>Wind 2040</t>
  </si>
  <si>
    <t>WACC</t>
  </si>
  <si>
    <t>Tax Rate</t>
  </si>
  <si>
    <t>EIA AEO2021</t>
  </si>
  <si>
    <t>Wind</t>
  </si>
  <si>
    <t>Solar 2041</t>
  </si>
  <si>
    <t>Solar 2042</t>
  </si>
  <si>
    <t>Solar 2043</t>
  </si>
  <si>
    <t>Solar 2044</t>
  </si>
  <si>
    <t>Solar 2045</t>
  </si>
  <si>
    <t>Solar 2046</t>
  </si>
  <si>
    <t>Solar 2047</t>
  </si>
  <si>
    <t>Solar 2048</t>
  </si>
  <si>
    <t>Solar 2049</t>
  </si>
  <si>
    <t>Solar 2050</t>
  </si>
  <si>
    <t>Wind 2041</t>
  </si>
  <si>
    <t>Wind 2042</t>
  </si>
  <si>
    <t>Wind 2043</t>
  </si>
  <si>
    <t>Wind 2044</t>
  </si>
  <si>
    <t>Wind 2045</t>
  </si>
  <si>
    <t>Wind 2046</t>
  </si>
  <si>
    <t>Wind 2047</t>
  </si>
  <si>
    <t>Wind 2048</t>
  </si>
  <si>
    <t>Wind 2049</t>
  </si>
  <si>
    <t>Wind 2050</t>
  </si>
  <si>
    <t>PS 2041</t>
  </si>
  <si>
    <t>PS 2042</t>
  </si>
  <si>
    <t>PS 2043</t>
  </si>
  <si>
    <t>PS 2044</t>
  </si>
  <si>
    <t>PS 2045</t>
  </si>
  <si>
    <t>PS 2046</t>
  </si>
  <si>
    <t>PS 2047</t>
  </si>
  <si>
    <t>PS 2048</t>
  </si>
  <si>
    <t>PS 2049</t>
  </si>
  <si>
    <t>PS 2050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</si>
</sst>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5" formatCode="&quot;$&quot;#,##0_);\(&quot;$&quot;#,##0\)"/>
    <numFmt numFmtId="7" formatCode="&quot;$&quot;#,##0.00_);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0.0%"/>
    <numFmt numFmtId="166" formatCode="&quot;$&quot;#,##0.00"/>
    <numFmt numFmtId="167" formatCode="0.000"/>
    <numFmt numFmtId="168" formatCode="_(* #,##0_);_(* \(#,##0\);_(* &quot;-&quot;??_);_(@_)"/>
    <numFmt numFmtId="169" formatCode="#,##0.000_);\(#,##0.000\)"/>
    <numFmt numFmtId="170" formatCode="#,##0.0000_);\(#,##0.0000\)"/>
    <numFmt numFmtId="171" formatCode="&quot;$&quot;#,##0.0_);\(&quot;$&quot;#,##0.0\)"/>
    <numFmt numFmtId="172" formatCode="0.00000"/>
    <numFmt numFmtId="173" formatCode="0.0000"/>
    <numFmt numFmtId="174" formatCode="0.0"/>
  </numFmts>
  <fonts count="42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i/>
      <sz val="9"/>
      <color rgb="FFFF0000"/>
      <name val="Arial"/>
      <family val="2"/>
    </font>
    <font>
      <b/>
      <sz val="11"/>
      <color theme="4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0" tint="-0.1499984740745262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name val="Arial"/>
      <family val="2"/>
    </font>
    <font>
      <sz val="10"/>
      <color rgb="FFFFFFFF"/>
      <name val="Arial"/>
      <family val="2"/>
    </font>
    <font>
      <sz val="10"/>
      <color rgb="FFFF0000"/>
      <name val="Arial"/>
      <family val="2"/>
    </font>
    <font>
      <sz val="9"/>
      <color theme="1"/>
      <name val="Arial"/>
      <family val="2"/>
    </font>
    <font>
      <sz val="10"/>
      <color rgb="FF000000"/>
      <name val="Arial"/>
      <family val="2"/>
    </font>
    <font>
      <i/>
      <sz val="8"/>
      <color theme="1"/>
      <name val="Arial"/>
      <family val="2"/>
    </font>
    <font>
      <i/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rgb="FFFFFFFF"/>
      <name val="Arial"/>
      <family val="2"/>
    </font>
    <font>
      <sz val="12"/>
      <color rgb="FF000000"/>
      <name val="Calibri"/>
      <family val="2"/>
      <scheme val="minor"/>
    </font>
    <font>
      <sz val="8"/>
      <name val="Calibri"/>
      <family val="2"/>
      <scheme val="minor"/>
    </font>
    <font>
      <i/>
      <sz val="11"/>
      <color theme="4"/>
      <name val="Calibri"/>
      <family val="2"/>
      <scheme val="minor"/>
    </font>
    <font>
      <b/>
      <i/>
      <sz val="11"/>
      <color theme="8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1"/>
      <name val="Arial"/>
      <family val="2"/>
    </font>
    <font>
      <sz val="14"/>
      <color rgb="FF002060"/>
      <name val="Arial"/>
      <family val="2"/>
    </font>
    <font>
      <sz val="14"/>
      <color theme="1"/>
      <name val="Arial"/>
      <family val="2"/>
    </font>
    <font>
      <sz val="10"/>
      <color theme="4"/>
      <name val="Arial"/>
      <family val="2"/>
    </font>
    <font>
      <sz val="12"/>
      <color theme="1"/>
      <name val="Times New Roman"/>
      <family val="1"/>
    </font>
    <font>
      <sz val="8"/>
      <color rgb="FF000000"/>
      <name val="Segoe UI"/>
      <family val="2"/>
    </font>
  </fonts>
  <fills count="2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D3DFEE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theme="4" tint="0.39997558519241921"/>
        <bgColor indexed="64"/>
      </patternFill>
    </fill>
  </fills>
  <borders count="138">
    <border>
      <left/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theme="0"/>
      </top>
      <bottom style="thin">
        <color auto="1"/>
      </bottom>
      <diagonal/>
    </border>
    <border>
      <left style="hair">
        <color theme="0" tint="-0.24994659260841701"/>
      </left>
      <right/>
      <top style="hair">
        <color theme="0" tint="-0.24994659260841701"/>
      </top>
      <bottom/>
      <diagonal/>
    </border>
    <border>
      <left/>
      <right/>
      <top style="hair">
        <color theme="0" tint="-0.24994659260841701"/>
      </top>
      <bottom/>
      <diagonal/>
    </border>
    <border>
      <left/>
      <right style="hair">
        <color theme="0" tint="-0.24994659260841701"/>
      </right>
      <top style="hair">
        <color theme="0" tint="-0.24994659260841701"/>
      </top>
      <bottom/>
      <diagonal/>
    </border>
    <border>
      <left/>
      <right style="hair">
        <color theme="0" tint="-0.24994659260841701"/>
      </right>
      <top/>
      <bottom/>
      <diagonal/>
    </border>
    <border>
      <left style="hair">
        <color theme="0" tint="-0.2499465926084170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 style="thin">
        <color theme="0"/>
      </top>
      <bottom style="thin">
        <color theme="0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249977111117893"/>
      </left>
      <right/>
      <top style="medium">
        <color theme="0" tint="-0.249977111117893"/>
      </top>
      <bottom style="medium">
        <color theme="0" tint="-0.24994659260841701"/>
      </bottom>
      <diagonal/>
    </border>
    <border>
      <left/>
      <right/>
      <top style="medium">
        <color theme="0" tint="-0.249977111117893"/>
      </top>
      <bottom style="medium">
        <color theme="0" tint="-0.24994659260841701"/>
      </bottom>
      <diagonal/>
    </border>
    <border>
      <left/>
      <right style="medium">
        <color theme="0" tint="-0.249977111117893"/>
      </right>
      <top style="medium">
        <color theme="0" tint="-0.249977111117893"/>
      </top>
      <bottom style="medium">
        <color theme="0" tint="-0.24994659260841701"/>
      </bottom>
      <diagonal/>
    </border>
    <border>
      <left style="medium">
        <color theme="0" tint="-0.249977111117893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/>
      <right style="medium">
        <color theme="0" tint="-0.249977111117893"/>
      </right>
      <top/>
      <bottom style="medium">
        <color theme="0" tint="-0.24994659260841701"/>
      </bottom>
      <diagonal/>
    </border>
    <border>
      <left style="medium">
        <color theme="0" tint="-0.249977111117893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/>
      <right style="medium">
        <color theme="0" tint="-0.249977111117893"/>
      </right>
      <top style="medium">
        <color theme="0" tint="-0.24994659260841701"/>
      </top>
      <bottom/>
      <diagonal/>
    </border>
    <border>
      <left style="medium">
        <color theme="0" tint="-0.249977111117893"/>
      </left>
      <right/>
      <top/>
      <bottom/>
      <diagonal/>
    </border>
    <border>
      <left/>
      <right style="medium">
        <color theme="0" tint="-0.249977111117893"/>
      </right>
      <top/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/>
      <right style="medium">
        <color theme="0" tint="-0.24994659260841701"/>
      </right>
      <top/>
      <bottom/>
      <diagonal/>
    </border>
    <border>
      <left style="medium">
        <color theme="0" tint="-0.24994659260841701"/>
      </left>
      <right/>
      <top/>
      <bottom/>
      <diagonal/>
    </border>
    <border>
      <left style="thin">
        <color theme="0" tint="-0.14996795556505021"/>
      </left>
      <right/>
      <top/>
      <bottom/>
      <diagonal/>
    </border>
    <border>
      <left style="medium">
        <color theme="0" tint="-0.249977111117893"/>
      </left>
      <right style="medium">
        <color theme="0" tint="-0.24994659260841701"/>
      </right>
      <top/>
      <bottom/>
      <diagonal/>
    </border>
    <border>
      <left style="medium">
        <color theme="0" tint="-0.24994659260841701"/>
      </left>
      <right style="medium">
        <color theme="0" tint="-0.24994659260841701"/>
      </right>
      <top/>
      <bottom/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/>
      <right style="medium">
        <color theme="0" tint="-0.249977111117893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medium">
        <color theme="0" tint="-0.249977111117893"/>
      </left>
      <right/>
      <top style="medium">
        <color theme="0" tint="-0.249977111117893"/>
      </top>
      <bottom/>
      <diagonal/>
    </border>
    <border>
      <left/>
      <right/>
      <top style="medium">
        <color theme="0" tint="-0.249977111117893"/>
      </top>
      <bottom/>
      <diagonal/>
    </border>
    <border>
      <left/>
      <right style="medium">
        <color theme="0" tint="-0.249977111117893"/>
      </right>
      <top style="medium">
        <color theme="0" tint="-0.249977111117893"/>
      </top>
      <bottom/>
      <diagonal/>
    </border>
    <border>
      <left style="medium">
        <color theme="0" tint="-0.249977111117893"/>
      </left>
      <right/>
      <top/>
      <bottom style="medium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/>
      <right style="medium">
        <color theme="0" tint="-0.249977111117893"/>
      </right>
      <top/>
      <bottom style="medium">
        <color theme="0" tint="-0.249977111117893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 style="thin">
        <color auto="1"/>
      </bottom>
      <diagonal/>
    </border>
    <border>
      <left/>
      <right/>
      <top style="medium">
        <color theme="0" tint="-0.24994659260841701"/>
      </top>
      <bottom style="thin">
        <color auto="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thin">
        <color auto="1"/>
      </bottom>
      <diagonal/>
    </border>
    <border>
      <left style="medium">
        <color theme="0" tint="-0.24994659260841701"/>
      </left>
      <right/>
      <top style="thin">
        <color auto="1"/>
      </top>
      <bottom style="thin">
        <color theme="0" tint="-0.14996795556505021"/>
      </bottom>
      <diagonal/>
    </border>
    <border>
      <left/>
      <right/>
      <top style="thin">
        <color auto="1"/>
      </top>
      <bottom style="thin">
        <color theme="0" tint="-0.14996795556505021"/>
      </bottom>
      <diagonal/>
    </border>
    <border>
      <left/>
      <right style="medium">
        <color theme="0" tint="-0.24994659260841701"/>
      </right>
      <top style="thin">
        <color auto="1"/>
      </top>
      <bottom style="thin">
        <color theme="0"/>
      </bottom>
      <diagonal/>
    </border>
    <border>
      <left style="medium">
        <color theme="0" tint="-0.2499465926084170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medium">
        <color theme="0" tint="-0.24994659260841701"/>
      </right>
      <top style="thin">
        <color theme="0"/>
      </top>
      <bottom style="thin">
        <color theme="0"/>
      </bottom>
      <diagonal/>
    </border>
    <border>
      <left style="medium">
        <color rgb="FFBFBFBF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theme="0" tint="-0.24994659260841701"/>
      </left>
      <right/>
      <top style="thin">
        <color theme="0" tint="-0.14996795556505021"/>
      </top>
      <bottom style="medium">
        <color theme="0" tint="-0.24994659260841701"/>
      </bottom>
      <diagonal/>
    </border>
    <border>
      <left/>
      <right/>
      <top style="thin">
        <color theme="0" tint="-0.14996795556505021"/>
      </top>
      <bottom style="medium">
        <color theme="0" tint="-0.24994659260841701"/>
      </bottom>
      <diagonal/>
    </border>
    <border>
      <left/>
      <right style="medium">
        <color theme="0" tint="-0.24994659260841701"/>
      </right>
      <top style="thin">
        <color theme="0"/>
      </top>
      <bottom style="medium">
        <color theme="0" tint="-0.24994659260841701"/>
      </bottom>
      <diagonal/>
    </border>
    <border>
      <left style="hair">
        <color theme="0" tint="-0.24994659260841701"/>
      </left>
      <right/>
      <top/>
      <bottom style="mediumDashed">
        <color theme="0" tint="-0.24994659260841701"/>
      </bottom>
      <diagonal/>
    </border>
    <border>
      <left/>
      <right/>
      <top/>
      <bottom style="mediumDashed">
        <color theme="0" tint="-0.24994659260841701"/>
      </bottom>
      <diagonal/>
    </border>
    <border>
      <left style="hair">
        <color theme="0" tint="-0.24994659260841701"/>
      </left>
      <right/>
      <top style="mediumDashed">
        <color theme="0" tint="-0.24994659260841701"/>
      </top>
      <bottom/>
      <diagonal/>
    </border>
    <border>
      <left/>
      <right/>
      <top style="mediumDashed">
        <color theme="0" tint="-0.24994659260841701"/>
      </top>
      <bottom/>
      <diagonal/>
    </border>
    <border>
      <left/>
      <right style="hair">
        <color theme="0" tint="-0.24994659260841701"/>
      </right>
      <top/>
      <bottom style="mediumDashed">
        <color theme="0" tint="-0.24994659260841701"/>
      </bottom>
      <diagonal/>
    </border>
    <border>
      <left style="medium">
        <color theme="0" tint="-0.24994659260841701"/>
      </left>
      <right/>
      <top style="thin">
        <color auto="1"/>
      </top>
      <bottom/>
      <diagonal/>
    </border>
    <border>
      <left/>
      <right style="medium">
        <color theme="0" tint="-0.2499465926084170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theme="0"/>
      </bottom>
      <diagonal/>
    </border>
    <border>
      <left style="medium">
        <color theme="0" tint="-0.24994659260841701"/>
      </left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theme="0" tint="-0.24994659260841701"/>
      </left>
      <right/>
      <top style="thin">
        <color theme="0"/>
      </top>
      <bottom style="medium">
        <color theme="0" tint="-0.24994659260841701"/>
      </bottom>
      <diagonal/>
    </border>
    <border>
      <left/>
      <right/>
      <top style="thin">
        <color theme="0"/>
      </top>
      <bottom style="medium">
        <color theme="0" tint="-0.24994659260841701"/>
      </bottom>
      <diagonal/>
    </border>
    <border>
      <left/>
      <right style="thin">
        <color theme="0"/>
      </right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/>
      <diagonal/>
    </border>
    <border>
      <left style="thin">
        <color theme="0"/>
      </left>
      <right style="medium">
        <color theme="0" tint="-0.24994659260841701"/>
      </right>
      <top style="thin">
        <color auto="1"/>
      </top>
      <bottom/>
      <diagonal/>
    </border>
    <border>
      <left/>
      <right style="thin">
        <color theme="0"/>
      </right>
      <top/>
      <bottom style="medium">
        <color theme="0" tint="-0.24994659260841701"/>
      </bottom>
      <diagonal/>
    </border>
    <border>
      <left style="thin">
        <color theme="0"/>
      </left>
      <right style="medium">
        <color theme="0" tint="-0.24994659260841701"/>
      </right>
      <top/>
      <bottom style="medium">
        <color theme="0" tint="-0.24994659260841701"/>
      </bottom>
      <diagonal/>
    </border>
    <border>
      <left/>
      <right style="thin">
        <color theme="0"/>
      </right>
      <top style="medium">
        <color theme="0" tint="-0.2499465926084170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medium">
        <color theme="0" tint="-0.24994659260841701"/>
      </right>
      <top/>
      <bottom/>
      <diagonal/>
    </border>
    <border>
      <left/>
      <right/>
      <top style="thin">
        <color theme="0" tint="-0.14996795556505021"/>
      </top>
      <bottom style="thin">
        <color theme="0"/>
      </bottom>
      <diagonal/>
    </border>
    <border>
      <left/>
      <right/>
      <top style="thin">
        <color theme="0"/>
      </top>
      <bottom style="thick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 tint="-0.14996795556505021"/>
      </bottom>
      <diagonal/>
    </border>
    <border>
      <left style="hair">
        <color theme="0" tint="-0.24994659260841701"/>
      </left>
      <right/>
      <top/>
      <bottom style="hair">
        <color theme="0" tint="-0.24994659260841701"/>
      </bottom>
      <diagonal/>
    </border>
    <border>
      <left/>
      <right/>
      <top/>
      <bottom style="hair">
        <color theme="0" tint="-0.24994659260841701"/>
      </bottom>
      <diagonal/>
    </border>
    <border>
      <left style="hair">
        <color rgb="FFBFBFBF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/>
      </bottom>
      <diagonal/>
    </border>
    <border>
      <left style="medium">
        <color rgb="FF4F81BD"/>
      </left>
      <right style="medium">
        <color rgb="FF4F81BD"/>
      </right>
      <top style="medium">
        <color rgb="FF4F81BD"/>
      </top>
      <bottom/>
      <diagonal/>
    </border>
    <border>
      <left style="medium">
        <color rgb="FF4F81BD"/>
      </left>
      <right style="medium">
        <color rgb="FF4F81BD"/>
      </right>
      <top/>
      <bottom style="medium">
        <color rgb="FF4F81BD"/>
      </bottom>
      <diagonal/>
    </border>
    <border>
      <left style="medium">
        <color rgb="FF4F81BD"/>
      </left>
      <right/>
      <top style="medium">
        <color rgb="FF4F81BD"/>
      </top>
      <bottom/>
      <diagonal/>
    </border>
    <border>
      <left style="medium">
        <color rgb="FF4F81BD"/>
      </left>
      <right/>
      <top/>
      <bottom/>
      <diagonal/>
    </border>
    <border>
      <left style="medium">
        <color rgb="FF4F81BD"/>
      </left>
      <right style="medium">
        <color rgb="FF4F81BD"/>
      </right>
      <top/>
      <bottom/>
      <diagonal/>
    </border>
    <border>
      <left/>
      <right style="thin">
        <color theme="0" tint="-0.14996795556505021"/>
      </right>
      <top style="thin">
        <color theme="0"/>
      </top>
      <bottom style="thin">
        <color theme="0" tint="-0.14996795556505021"/>
      </bottom>
      <diagonal/>
    </border>
    <border>
      <left style="medium">
        <color rgb="FF4F81BD"/>
      </left>
      <right/>
      <top/>
      <bottom style="medium">
        <color rgb="FF4F81BD"/>
      </bottom>
      <diagonal/>
    </border>
    <border>
      <left style="medium">
        <color rgb="FF4F81BD"/>
      </left>
      <right/>
      <top style="medium">
        <color rgb="FF4F81BD"/>
      </top>
      <bottom style="medium">
        <color rgb="FF4F81BD"/>
      </bottom>
      <diagonal/>
    </border>
    <border>
      <left/>
      <right/>
      <top style="medium">
        <color rgb="FF4F81BD"/>
      </top>
      <bottom style="medium">
        <color rgb="FF4F81BD"/>
      </bottom>
      <diagonal/>
    </border>
    <border>
      <left style="medium">
        <color rgb="FF4F81BD"/>
      </left>
      <right style="medium">
        <color rgb="FF4F81BD"/>
      </right>
      <top style="medium">
        <color rgb="FF4F81BD"/>
      </top>
      <bottom style="medium">
        <color rgb="FF4F81BD"/>
      </bottom>
      <diagonal/>
    </border>
    <border>
      <left style="medium">
        <color theme="0" tint="-0.24994659260841701"/>
      </left>
      <right style="medium">
        <color theme="0" tint="-0.24994659260841701"/>
      </right>
      <top style="thin">
        <color auto="1"/>
      </top>
      <bottom/>
      <diagonal/>
    </border>
    <border>
      <left style="medium">
        <color theme="0" tint="-0.24994659260841701"/>
      </left>
      <right style="medium">
        <color theme="0" tint="-0.24994659260841701"/>
      </right>
      <top/>
      <bottom style="thin">
        <color auto="1"/>
      </bottom>
      <diagonal/>
    </border>
    <border>
      <left style="thin">
        <color theme="0"/>
      </left>
      <right style="medium">
        <color theme="0" tint="-0.24994659260841701"/>
      </right>
      <top style="medium">
        <color theme="0" tint="-0.24994659260841701"/>
      </top>
      <bottom/>
      <diagonal/>
    </border>
    <border>
      <left/>
      <right style="hair">
        <color theme="0" tint="-0.24994659260841701"/>
      </right>
      <top style="mediumDashed">
        <color theme="0" tint="-0.24994659260841701"/>
      </top>
      <bottom/>
      <diagonal/>
    </border>
    <border>
      <left/>
      <right style="hair">
        <color rgb="FFBFBFBF"/>
      </right>
      <top/>
      <bottom/>
      <diagonal/>
    </border>
    <border>
      <left/>
      <right style="hair">
        <color theme="0" tint="-0.24994659260841701"/>
      </right>
      <top/>
      <bottom style="hair">
        <color theme="0" tint="-0.24994659260841701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 style="medium">
        <color rgb="FF4F81BD"/>
      </right>
      <top style="medium">
        <color rgb="FF4F81BD"/>
      </top>
      <bottom style="medium">
        <color rgb="FF4F81BD"/>
      </bottom>
      <diagonal/>
    </border>
    <border>
      <left style="medium">
        <color rgb="FF4F81BD"/>
      </left>
      <right/>
      <top style="medium">
        <color rgb="FF4F81BD"/>
      </top>
      <bottom style="thick">
        <color rgb="FF4F81BD"/>
      </bottom>
      <diagonal/>
    </border>
  </borders>
  <cellStyleXfs count="8">
    <xf numFmtId="0" fontId="0" fillId="0" borderId="0"/>
    <xf numFmtId="9" fontId="2" fillId="0" borderId="0" applyFont="0" applyFill="0" applyBorder="0" applyAlignment="0" applyProtection="0"/>
    <xf numFmtId="0" fontId="4" fillId="0" borderId="0" applyNumberFormat="0" applyFill="0" applyBorder="0" applyAlignment="0" applyProtection="0"/>
    <xf numFmtId="44" fontId="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0" fontId="1" fillId="0" borderId="0"/>
    <xf numFmtId="9" fontId="8" fillId="0" borderId="0" applyFont="0" applyFill="0" applyBorder="0" applyAlignment="0" applyProtection="0"/>
  </cellStyleXfs>
  <cellXfs count="532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2"/>
    <xf numFmtId="1" fontId="0" fillId="0" borderId="0" xfId="0" applyNumberFormat="1"/>
    <xf numFmtId="164" fontId="0" fillId="0" borderId="0" xfId="0" applyNumberFormat="1" applyFill="1"/>
    <xf numFmtId="0" fontId="5" fillId="0" borderId="0" xfId="0" applyFont="1"/>
    <xf numFmtId="14" fontId="3" fillId="0" borderId="0" xfId="0" applyNumberFormat="1" applyFont="1"/>
    <xf numFmtId="14" fontId="0" fillId="0" borderId="0" xfId="0" applyNumberFormat="1"/>
    <xf numFmtId="0" fontId="0" fillId="0" borderId="0" xfId="0" applyAlignment="1">
      <alignment vertical="center" wrapText="1"/>
    </xf>
    <xf numFmtId="0" fontId="6" fillId="0" borderId="0" xfId="0" applyFont="1"/>
    <xf numFmtId="0" fontId="0" fillId="3" borderId="1" xfId="0" applyFill="1" applyBorder="1"/>
    <xf numFmtId="0" fontId="7" fillId="0" borderId="0" xfId="0" applyFont="1"/>
    <xf numFmtId="0" fontId="9" fillId="0" borderId="0" xfId="4" applyFont="1"/>
    <xf numFmtId="0" fontId="10" fillId="0" borderId="2" xfId="0" applyFont="1" applyBorder="1" applyAlignment="1">
      <alignment horizontal="center" wrapText="1"/>
    </xf>
    <xf numFmtId="0" fontId="10" fillId="0" borderId="3" xfId="0" applyFont="1" applyBorder="1" applyAlignment="1">
      <alignment horizontal="center" wrapText="1"/>
    </xf>
    <xf numFmtId="0" fontId="10" fillId="0" borderId="4" xfId="0" applyFont="1" applyBorder="1" applyAlignment="1">
      <alignment horizontal="center" wrapText="1"/>
    </xf>
    <xf numFmtId="0" fontId="9" fillId="0" borderId="5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2" fontId="9" fillId="0" borderId="8" xfId="0" applyNumberFormat="1" applyFont="1" applyBorder="1" applyAlignment="1">
      <alignment horizontal="center"/>
    </xf>
    <xf numFmtId="10" fontId="9" fillId="0" borderId="8" xfId="0" applyNumberFormat="1" applyFont="1" applyBorder="1" applyAlignment="1">
      <alignment horizontal="center"/>
    </xf>
    <xf numFmtId="0" fontId="11" fillId="0" borderId="0" xfId="4" applyFont="1"/>
    <xf numFmtId="0" fontId="9" fillId="0" borderId="9" xfId="0" applyFont="1" applyBorder="1" applyAlignment="1">
      <alignment horizontal="center"/>
    </xf>
    <xf numFmtId="2" fontId="9" fillId="0" borderId="10" xfId="0" applyNumberFormat="1" applyFont="1" applyBorder="1" applyAlignment="1">
      <alignment horizontal="center"/>
    </xf>
    <xf numFmtId="10" fontId="9" fillId="0" borderId="10" xfId="0" applyNumberFormat="1" applyFont="1" applyBorder="1" applyAlignment="1">
      <alignment horizontal="center"/>
    </xf>
    <xf numFmtId="2" fontId="9" fillId="0" borderId="0" xfId="0" applyNumberFormat="1" applyFont="1" applyBorder="1" applyAlignment="1">
      <alignment horizontal="center"/>
    </xf>
    <xf numFmtId="10" fontId="9" fillId="0" borderId="0" xfId="0" applyNumberFormat="1" applyFont="1" applyBorder="1" applyAlignment="1">
      <alignment horizontal="center"/>
    </xf>
    <xf numFmtId="0" fontId="10" fillId="4" borderId="9" xfId="0" applyFont="1" applyFill="1" applyBorder="1" applyAlignment="1">
      <alignment horizontal="center"/>
    </xf>
    <xf numFmtId="2" fontId="10" fillId="4" borderId="10" xfId="0" applyNumberFormat="1" applyFont="1" applyFill="1" applyBorder="1" applyAlignment="1">
      <alignment horizontal="center"/>
    </xf>
    <xf numFmtId="10" fontId="10" fillId="4" borderId="10" xfId="0" applyNumberFormat="1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/>
    </xf>
    <xf numFmtId="2" fontId="9" fillId="0" borderId="0" xfId="0" applyNumberFormat="1" applyFont="1" applyFill="1" applyBorder="1" applyAlignment="1">
      <alignment horizontal="center"/>
    </xf>
    <xf numFmtId="10" fontId="9" fillId="0" borderId="0" xfId="0" applyNumberFormat="1" applyFont="1" applyFill="1" applyBorder="1" applyAlignment="1">
      <alignment horizontal="center"/>
    </xf>
    <xf numFmtId="168" fontId="0" fillId="0" borderId="0" xfId="5" applyNumberFormat="1" applyFont="1"/>
    <xf numFmtId="0" fontId="12" fillId="0" borderId="0" xfId="0" applyFont="1"/>
    <xf numFmtId="42" fontId="13" fillId="0" borderId="0" xfId="0" applyNumberFormat="1" applyFont="1"/>
    <xf numFmtId="168" fontId="13" fillId="0" borderId="0" xfId="5" applyNumberFormat="1" applyFont="1"/>
    <xf numFmtId="0" fontId="0" fillId="3" borderId="1" xfId="0" applyFill="1" applyBorder="1" applyAlignment="1">
      <alignment horizontal="right"/>
    </xf>
    <xf numFmtId="167" fontId="0" fillId="3" borderId="1" xfId="0" applyNumberFormat="1" applyFill="1" applyBorder="1" applyAlignment="1">
      <alignment horizontal="right"/>
    </xf>
    <xf numFmtId="2" fontId="9" fillId="0" borderId="12" xfId="0" applyNumberFormat="1" applyFont="1" applyBorder="1" applyAlignment="1">
      <alignment horizontal="center"/>
    </xf>
    <xf numFmtId="2" fontId="9" fillId="0" borderId="13" xfId="0" applyNumberFormat="1" applyFont="1" applyBorder="1" applyAlignment="1">
      <alignment horizontal="center"/>
    </xf>
    <xf numFmtId="2" fontId="9" fillId="0" borderId="14" xfId="0" applyNumberFormat="1" applyFont="1" applyBorder="1" applyAlignment="1">
      <alignment horizontal="center"/>
    </xf>
    <xf numFmtId="0" fontId="10" fillId="0" borderId="11" xfId="0" applyFont="1" applyBorder="1" applyAlignment="1">
      <alignment horizontal="center" wrapText="1"/>
    </xf>
    <xf numFmtId="2" fontId="9" fillId="0" borderId="15" xfId="0" applyNumberFormat="1" applyFont="1" applyBorder="1" applyAlignment="1">
      <alignment horizontal="center"/>
    </xf>
    <xf numFmtId="2" fontId="9" fillId="0" borderId="16" xfId="0" applyNumberFormat="1" applyFont="1" applyBorder="1" applyAlignment="1">
      <alignment horizontal="center"/>
    </xf>
    <xf numFmtId="2" fontId="9" fillId="0" borderId="17" xfId="0" applyNumberFormat="1" applyFont="1" applyBorder="1" applyAlignment="1">
      <alignment horizontal="center"/>
    </xf>
    <xf numFmtId="2" fontId="9" fillId="0" borderId="16" xfId="0" applyNumberFormat="1" applyFont="1" applyFill="1" applyBorder="1" applyAlignment="1">
      <alignment horizontal="center"/>
    </xf>
    <xf numFmtId="2" fontId="10" fillId="4" borderId="17" xfId="0" applyNumberFormat="1" applyFont="1" applyFill="1" applyBorder="1" applyAlignment="1">
      <alignment horizontal="center"/>
    </xf>
    <xf numFmtId="0" fontId="16" fillId="0" borderId="18" xfId="0" applyFont="1" applyBorder="1"/>
    <xf numFmtId="0" fontId="17" fillId="0" borderId="0" xfId="0" applyFont="1"/>
    <xf numFmtId="0" fontId="17" fillId="0" borderId="19" xfId="0" applyFont="1" applyBorder="1"/>
    <xf numFmtId="0" fontId="17" fillId="3" borderId="20" xfId="0" applyFont="1" applyFill="1" applyBorder="1" applyAlignment="1">
      <alignment horizontal="center"/>
    </xf>
    <xf numFmtId="0" fontId="18" fillId="0" borderId="0" xfId="0" applyFont="1"/>
    <xf numFmtId="0" fontId="17" fillId="5" borderId="21" xfId="0" applyFont="1" applyFill="1" applyBorder="1" applyAlignment="1">
      <alignment horizontal="center"/>
    </xf>
    <xf numFmtId="0" fontId="16" fillId="0" borderId="0" xfId="0" applyFont="1"/>
    <xf numFmtId="0" fontId="17" fillId="0" borderId="22" xfId="0" applyFont="1" applyBorder="1"/>
    <xf numFmtId="0" fontId="17" fillId="0" borderId="23" xfId="0" applyFont="1" applyBorder="1"/>
    <xf numFmtId="0" fontId="17" fillId="0" borderId="24" xfId="0" applyFont="1" applyBorder="1"/>
    <xf numFmtId="0" fontId="19" fillId="0" borderId="0" xfId="0" applyFont="1"/>
    <xf numFmtId="0" fontId="20" fillId="6" borderId="0" xfId="0" applyFont="1" applyFill="1" applyAlignment="1">
      <alignment horizontal="centerContinuous"/>
    </xf>
    <xf numFmtId="0" fontId="21" fillId="6" borderId="0" xfId="0" applyFont="1" applyFill="1" applyAlignment="1">
      <alignment horizontal="centerContinuous"/>
    </xf>
    <xf numFmtId="0" fontId="21" fillId="6" borderId="25" xfId="0" applyFont="1" applyFill="1" applyBorder="1" applyAlignment="1">
      <alignment horizontal="center"/>
    </xf>
    <xf numFmtId="0" fontId="17" fillId="0" borderId="26" xfId="0" applyFont="1" applyBorder="1"/>
    <xf numFmtId="0" fontId="17" fillId="0" borderId="25" xfId="0" applyFont="1" applyBorder="1"/>
    <xf numFmtId="0" fontId="18" fillId="0" borderId="27" xfId="0" applyFont="1" applyBorder="1" applyAlignment="1">
      <alignment horizontal="right"/>
    </xf>
    <xf numFmtId="9" fontId="17" fillId="3" borderId="28" xfId="1" applyFont="1" applyFill="1" applyBorder="1"/>
    <xf numFmtId="0" fontId="23" fillId="9" borderId="30" xfId="0" applyFont="1" applyFill="1" applyBorder="1" applyAlignment="1">
      <alignment horizontal="center"/>
    </xf>
    <xf numFmtId="0" fontId="23" fillId="9" borderId="31" xfId="0" applyFont="1" applyFill="1" applyBorder="1" applyAlignment="1">
      <alignment horizontal="center"/>
    </xf>
    <xf numFmtId="0" fontId="23" fillId="9" borderId="32" xfId="0" applyFont="1" applyFill="1" applyBorder="1" applyAlignment="1">
      <alignment horizontal="center"/>
    </xf>
    <xf numFmtId="0" fontId="18" fillId="0" borderId="0" xfId="0" applyFont="1" applyAlignment="1">
      <alignment horizontal="right"/>
    </xf>
    <xf numFmtId="0" fontId="17" fillId="0" borderId="30" xfId="0" applyFont="1" applyBorder="1"/>
    <xf numFmtId="0" fontId="18" fillId="0" borderId="33" xfId="0" applyFont="1" applyBorder="1" applyAlignment="1">
      <alignment horizontal="right"/>
    </xf>
    <xf numFmtId="0" fontId="17" fillId="0" borderId="37" xfId="0" applyFont="1" applyBorder="1" applyAlignment="1">
      <alignment horizontal="left"/>
    </xf>
    <xf numFmtId="0" fontId="17" fillId="0" borderId="38" xfId="0" applyFont="1" applyBorder="1" applyAlignment="1">
      <alignment horizontal="center"/>
    </xf>
    <xf numFmtId="0" fontId="17" fillId="0" borderId="39" xfId="0" applyFont="1" applyBorder="1" applyAlignment="1">
      <alignment horizontal="center"/>
    </xf>
    <xf numFmtId="0" fontId="17" fillId="0" borderId="0" xfId="0" applyFont="1" applyAlignment="1">
      <alignment horizontal="center"/>
    </xf>
    <xf numFmtId="1" fontId="17" fillId="5" borderId="28" xfId="0" applyNumberFormat="1" applyFont="1" applyFill="1" applyBorder="1"/>
    <xf numFmtId="0" fontId="0" fillId="0" borderId="43" xfId="0" applyBorder="1"/>
    <xf numFmtId="0" fontId="0" fillId="0" borderId="44" xfId="0" applyBorder="1"/>
    <xf numFmtId="0" fontId="17" fillId="0" borderId="43" xfId="0" applyFont="1" applyBorder="1" applyAlignment="1">
      <alignment horizontal="left"/>
    </xf>
    <xf numFmtId="0" fontId="17" fillId="0" borderId="0" xfId="0" applyFont="1" applyAlignment="1">
      <alignment horizontal="left"/>
    </xf>
    <xf numFmtId="0" fontId="17" fillId="0" borderId="44" xfId="0" applyFont="1" applyBorder="1" applyAlignment="1">
      <alignment horizontal="left"/>
    </xf>
    <xf numFmtId="164" fontId="17" fillId="5" borderId="28" xfId="0" applyNumberFormat="1" applyFont="1" applyFill="1" applyBorder="1"/>
    <xf numFmtId="0" fontId="18" fillId="0" borderId="43" xfId="0" applyFont="1" applyBorder="1" applyAlignment="1">
      <alignment horizontal="left"/>
    </xf>
    <xf numFmtId="0" fontId="18" fillId="0" borderId="0" xfId="0" applyFont="1" applyAlignment="1">
      <alignment horizontal="left"/>
    </xf>
    <xf numFmtId="3" fontId="18" fillId="0" borderId="0" xfId="0" applyNumberFormat="1" applyFont="1" applyAlignment="1">
      <alignment horizontal="center"/>
    </xf>
    <xf numFmtId="3" fontId="18" fillId="0" borderId="44" xfId="0" applyNumberFormat="1" applyFont="1" applyBorder="1" applyAlignment="1">
      <alignment horizontal="center"/>
    </xf>
    <xf numFmtId="0" fontId="25" fillId="0" borderId="0" xfId="0" applyFont="1" applyAlignment="1">
      <alignment vertical="top" wrapText="1"/>
    </xf>
    <xf numFmtId="5" fontId="17" fillId="5" borderId="28" xfId="0" applyNumberFormat="1" applyFont="1" applyFill="1" applyBorder="1"/>
    <xf numFmtId="0" fontId="17" fillId="0" borderId="0" xfId="0" applyFont="1"/>
    <xf numFmtId="0" fontId="17" fillId="0" borderId="43" xfId="0" applyFont="1" applyBorder="1"/>
    <xf numFmtId="0" fontId="17" fillId="0" borderId="60" xfId="0" applyFont="1" applyBorder="1"/>
    <xf numFmtId="0" fontId="17" fillId="0" borderId="61" xfId="0" applyFont="1" applyBorder="1"/>
    <xf numFmtId="164" fontId="17" fillId="3" borderId="28" xfId="0" applyNumberFormat="1" applyFont="1" applyFill="1" applyBorder="1"/>
    <xf numFmtId="37" fontId="17" fillId="5" borderId="71" xfId="0" applyNumberFormat="1" applyFont="1" applyFill="1" applyBorder="1" applyAlignment="1">
      <alignment horizontal="right"/>
    </xf>
    <xf numFmtId="165" fontId="17" fillId="3" borderId="71" xfId="0" applyNumberFormat="1" applyFont="1" applyFill="1" applyBorder="1"/>
    <xf numFmtId="0" fontId="17" fillId="0" borderId="69" xfId="0" applyFont="1" applyBorder="1"/>
    <xf numFmtId="0" fontId="17" fillId="0" borderId="70" xfId="0" applyFont="1" applyBorder="1"/>
    <xf numFmtId="165" fontId="17" fillId="5" borderId="71" xfId="0" applyNumberFormat="1" applyFont="1" applyFill="1" applyBorder="1"/>
    <xf numFmtId="1" fontId="17" fillId="0" borderId="0" xfId="0" applyNumberFormat="1" applyFont="1"/>
    <xf numFmtId="0" fontId="26" fillId="0" borderId="72" xfId="0" applyFont="1" applyBorder="1"/>
    <xf numFmtId="0" fontId="26" fillId="0" borderId="70" xfId="0" applyFont="1" applyBorder="1"/>
    <xf numFmtId="37" fontId="17" fillId="3" borderId="71" xfId="0" applyNumberFormat="1" applyFont="1" applyFill="1" applyBorder="1" applyAlignment="1">
      <alignment horizontal="right"/>
    </xf>
    <xf numFmtId="2" fontId="17" fillId="0" borderId="69" xfId="0" applyNumberFormat="1" applyFont="1" applyBorder="1"/>
    <xf numFmtId="2" fontId="17" fillId="0" borderId="70" xfId="0" applyNumberFormat="1" applyFont="1" applyBorder="1"/>
    <xf numFmtId="169" fontId="17" fillId="5" borderId="71" xfId="0" applyNumberFormat="1" applyFont="1" applyFill="1" applyBorder="1"/>
    <xf numFmtId="165" fontId="17" fillId="0" borderId="0" xfId="0" applyNumberFormat="1" applyFont="1"/>
    <xf numFmtId="2" fontId="17" fillId="0" borderId="73" xfId="0" applyNumberFormat="1" applyFont="1" applyBorder="1"/>
    <xf numFmtId="2" fontId="17" fillId="0" borderId="74" xfId="0" applyNumberFormat="1" applyFont="1" applyBorder="1"/>
    <xf numFmtId="165" fontId="17" fillId="5" borderId="75" xfId="0" applyNumberFormat="1" applyFont="1" applyFill="1" applyBorder="1"/>
    <xf numFmtId="0" fontId="17" fillId="0" borderId="76" xfId="0" applyFont="1" applyBorder="1"/>
    <xf numFmtId="0" fontId="17" fillId="0" borderId="77" xfId="0" applyFont="1" applyBorder="1"/>
    <xf numFmtId="2" fontId="17" fillId="2" borderId="49" xfId="0" applyNumberFormat="1" applyFont="1" applyFill="1" applyBorder="1"/>
    <xf numFmtId="0" fontId="0" fillId="2" borderId="0" xfId="0" applyFill="1"/>
    <xf numFmtId="9" fontId="0" fillId="2" borderId="0" xfId="0" applyNumberFormat="1" applyFill="1"/>
    <xf numFmtId="0" fontId="17" fillId="0" borderId="78" xfId="0" applyFont="1" applyBorder="1"/>
    <xf numFmtId="0" fontId="17" fillId="0" borderId="79" xfId="0" applyFont="1" applyBorder="1"/>
    <xf numFmtId="0" fontId="18" fillId="10" borderId="0" xfId="0" applyFont="1" applyFill="1" applyAlignment="1">
      <alignment horizontal="center" vertical="center" textRotation="90"/>
    </xf>
    <xf numFmtId="165" fontId="17" fillId="5" borderId="28" xfId="0" applyNumberFormat="1" applyFont="1" applyFill="1" applyBorder="1"/>
    <xf numFmtId="0" fontId="27" fillId="0" borderId="0" xfId="0" applyFont="1"/>
    <xf numFmtId="0" fontId="17" fillId="0" borderId="80" xfId="0" applyFont="1" applyBorder="1"/>
    <xf numFmtId="2" fontId="17" fillId="0" borderId="0" xfId="0" applyNumberFormat="1" applyFont="1"/>
    <xf numFmtId="0" fontId="18" fillId="11" borderId="0" xfId="0" applyFont="1" applyFill="1" applyAlignment="1">
      <alignment horizontal="center" vertical="center" textRotation="90"/>
    </xf>
    <xf numFmtId="0" fontId="18" fillId="3" borderId="65" xfId="0" applyFont="1" applyFill="1" applyBorder="1" applyAlignment="1">
      <alignment horizontal="center"/>
    </xf>
    <xf numFmtId="0" fontId="17" fillId="0" borderId="81" xfId="0" applyFont="1" applyBorder="1" applyAlignment="1">
      <alignment horizontal="center"/>
    </xf>
    <xf numFmtId="0" fontId="17" fillId="0" borderId="19" xfId="0" applyFont="1" applyBorder="1" applyAlignment="1">
      <alignment horizontal="center"/>
    </xf>
    <xf numFmtId="0" fontId="17" fillId="0" borderId="82" xfId="0" applyFont="1" applyBorder="1" applyAlignment="1">
      <alignment horizontal="center"/>
    </xf>
    <xf numFmtId="0" fontId="17" fillId="0" borderId="50" xfId="0" applyFont="1" applyBorder="1"/>
    <xf numFmtId="0" fontId="17" fillId="0" borderId="49" xfId="0" applyFont="1" applyBorder="1" applyAlignment="1">
      <alignment horizontal="center"/>
    </xf>
    <xf numFmtId="0" fontId="17" fillId="0" borderId="48" xfId="0" applyFont="1" applyBorder="1" applyAlignment="1">
      <alignment horizontal="center"/>
    </xf>
    <xf numFmtId="0" fontId="17" fillId="0" borderId="48" xfId="0" applyFont="1" applyBorder="1"/>
    <xf numFmtId="164" fontId="17" fillId="0" borderId="0" xfId="0" applyNumberFormat="1" applyFont="1"/>
    <xf numFmtId="37" fontId="17" fillId="0" borderId="81" xfId="0" applyNumberFormat="1" applyFont="1" applyBorder="1" applyAlignment="1">
      <alignment horizontal="center"/>
    </xf>
    <xf numFmtId="169" fontId="17" fillId="5" borderId="83" xfId="0" applyNumberFormat="1" applyFont="1" applyFill="1" applyBorder="1"/>
    <xf numFmtId="37" fontId="17" fillId="0" borderId="84" xfId="0" applyNumberFormat="1" applyFont="1" applyBorder="1" applyAlignment="1">
      <alignment horizontal="center"/>
    </xf>
    <xf numFmtId="9" fontId="17" fillId="3" borderId="85" xfId="0" applyNumberFormat="1" applyFont="1" applyFill="1" applyBorder="1"/>
    <xf numFmtId="169" fontId="17" fillId="5" borderId="85" xfId="0" applyNumberFormat="1" applyFont="1" applyFill="1" applyBorder="1"/>
    <xf numFmtId="37" fontId="17" fillId="0" borderId="86" xfId="0" applyNumberFormat="1" applyFont="1" applyBorder="1" applyAlignment="1">
      <alignment horizontal="center"/>
    </xf>
    <xf numFmtId="169" fontId="17" fillId="5" borderId="87" xfId="0" applyNumberFormat="1" applyFont="1" applyFill="1" applyBorder="1"/>
    <xf numFmtId="0" fontId="28" fillId="0" borderId="46" xfId="0" applyFont="1" applyBorder="1" applyAlignment="1">
      <alignment horizontal="center"/>
    </xf>
    <xf numFmtId="0" fontId="17" fillId="0" borderId="41" xfId="0" applyFont="1" applyBorder="1" applyAlignment="1">
      <alignment horizontal="center"/>
    </xf>
    <xf numFmtId="0" fontId="17" fillId="0" borderId="45" xfId="0" applyFont="1" applyBorder="1" applyAlignment="1">
      <alignment horizontal="center"/>
    </xf>
    <xf numFmtId="170" fontId="17" fillId="3" borderId="88" xfId="0" applyNumberFormat="1" applyFont="1" applyFill="1" applyBorder="1"/>
    <xf numFmtId="170" fontId="17" fillId="3" borderId="89" xfId="0" applyNumberFormat="1" applyFont="1" applyFill="1" applyBorder="1"/>
    <xf numFmtId="170" fontId="17" fillId="3" borderId="90" xfId="0" applyNumberFormat="1" applyFont="1" applyFill="1" applyBorder="1"/>
    <xf numFmtId="0" fontId="17" fillId="0" borderId="53" xfId="0" applyFont="1" applyBorder="1" applyAlignment="1">
      <alignment horizontal="center"/>
    </xf>
    <xf numFmtId="170" fontId="17" fillId="3" borderId="91" xfId="0" applyNumberFormat="1" applyFont="1" applyFill="1" applyBorder="1"/>
    <xf numFmtId="170" fontId="17" fillId="3" borderId="92" xfId="0" applyNumberFormat="1" applyFont="1" applyFill="1" applyBorder="1"/>
    <xf numFmtId="0" fontId="17" fillId="0" borderId="46" xfId="0" applyFont="1" applyBorder="1" applyAlignment="1">
      <alignment horizontal="center" vertical="center" wrapText="1"/>
    </xf>
    <xf numFmtId="170" fontId="17" fillId="5" borderId="93" xfId="0" applyNumberFormat="1" applyFont="1" applyFill="1" applyBorder="1"/>
    <xf numFmtId="0" fontId="17" fillId="0" borderId="49" xfId="0" applyFont="1" applyBorder="1" applyAlignment="1">
      <alignment horizontal="center" vertical="center" wrapText="1"/>
    </xf>
    <xf numFmtId="170" fontId="17" fillId="5" borderId="94" xfId="0" applyNumberFormat="1" applyFont="1" applyFill="1" applyBorder="1"/>
    <xf numFmtId="170" fontId="17" fillId="5" borderId="95" xfId="0" applyNumberFormat="1" applyFont="1" applyFill="1" applyBorder="1"/>
    <xf numFmtId="0" fontId="17" fillId="0" borderId="53" xfId="0" applyFont="1" applyBorder="1" applyAlignment="1">
      <alignment horizontal="center" vertical="center" wrapText="1"/>
    </xf>
    <xf numFmtId="170" fontId="17" fillId="5" borderId="91" xfId="0" applyNumberFormat="1" applyFont="1" applyFill="1" applyBorder="1" applyAlignment="1">
      <alignment horizontal="center" vertical="center"/>
    </xf>
    <xf numFmtId="170" fontId="17" fillId="5" borderId="92" xfId="0" applyNumberFormat="1" applyFont="1" applyFill="1" applyBorder="1" applyAlignment="1">
      <alignment horizontal="center" vertical="center"/>
    </xf>
    <xf numFmtId="0" fontId="18" fillId="12" borderId="0" xfId="0" applyFont="1" applyFill="1" applyAlignment="1">
      <alignment horizontal="center" vertical="center" textRotation="90"/>
    </xf>
    <xf numFmtId="0" fontId="0" fillId="0" borderId="50" xfId="0" applyBorder="1"/>
    <xf numFmtId="171" fontId="17" fillId="0" borderId="0" xfId="0" applyNumberFormat="1" applyFont="1"/>
    <xf numFmtId="0" fontId="17" fillId="0" borderId="25" xfId="0" applyFont="1" applyBorder="1" applyAlignment="1">
      <alignment horizontal="left"/>
    </xf>
    <xf numFmtId="0" fontId="20" fillId="6" borderId="0" xfId="0" applyFont="1" applyFill="1" applyAlignment="1">
      <alignment horizontal="center"/>
    </xf>
    <xf numFmtId="0" fontId="21" fillId="6" borderId="0" xfId="0" applyFont="1" applyFill="1" applyAlignment="1">
      <alignment horizontal="center"/>
    </xf>
    <xf numFmtId="0" fontId="18" fillId="0" borderId="0" xfId="0" applyFont="1" applyAlignment="1">
      <alignment horizontal="center" vertical="top"/>
    </xf>
    <xf numFmtId="0" fontId="22" fillId="13" borderId="0" xfId="0" applyFont="1" applyFill="1" applyAlignment="1">
      <alignment horizontal="center" vertical="center" textRotation="90" wrapText="1"/>
    </xf>
    <xf numFmtId="0" fontId="18" fillId="0" borderId="27" xfId="0" applyFont="1" applyBorder="1"/>
    <xf numFmtId="9" fontId="17" fillId="3" borderId="96" xfId="1" applyFont="1" applyFill="1" applyBorder="1"/>
    <xf numFmtId="9" fontId="17" fillId="3" borderId="85" xfId="1" applyFont="1" applyFill="1" applyBorder="1"/>
    <xf numFmtId="0" fontId="18" fillId="0" borderId="33" xfId="0" applyFont="1" applyBorder="1"/>
    <xf numFmtId="9" fontId="17" fillId="3" borderId="97" xfId="1" applyFont="1" applyFill="1" applyBorder="1"/>
    <xf numFmtId="0" fontId="20" fillId="0" borderId="0" xfId="0" applyFont="1" applyAlignment="1">
      <alignment horizontal="center" vertical="center" wrapText="1"/>
    </xf>
    <xf numFmtId="9" fontId="17" fillId="0" borderId="0" xfId="0" applyNumberFormat="1" applyFont="1"/>
    <xf numFmtId="168" fontId="17" fillId="5" borderId="96" xfId="5" applyNumberFormat="1" applyFont="1" applyFill="1" applyBorder="1"/>
    <xf numFmtId="168" fontId="17" fillId="5" borderId="85" xfId="5" applyNumberFormat="1" applyFont="1" applyFill="1" applyBorder="1"/>
    <xf numFmtId="168" fontId="17" fillId="5" borderId="97" xfId="5" applyNumberFormat="1" applyFont="1" applyFill="1" applyBorder="1"/>
    <xf numFmtId="168" fontId="17" fillId="5" borderId="98" xfId="5" applyNumberFormat="1" applyFont="1" applyFill="1" applyBorder="1"/>
    <xf numFmtId="0" fontId="17" fillId="0" borderId="97" xfId="0" applyFont="1" applyBorder="1"/>
    <xf numFmtId="168" fontId="17" fillId="5" borderId="99" xfId="5" applyNumberFormat="1" applyFont="1" applyFill="1" applyBorder="1"/>
    <xf numFmtId="37" fontId="17" fillId="0" borderId="0" xfId="0" applyNumberFormat="1" applyFont="1"/>
    <xf numFmtId="164" fontId="17" fillId="5" borderId="96" xfId="0" applyNumberFormat="1" applyFont="1" applyFill="1" applyBorder="1"/>
    <xf numFmtId="164" fontId="17" fillId="5" borderId="85" xfId="0" applyNumberFormat="1" applyFont="1" applyFill="1" applyBorder="1"/>
    <xf numFmtId="164" fontId="17" fillId="5" borderId="97" xfId="0" applyNumberFormat="1" applyFont="1" applyFill="1" applyBorder="1"/>
    <xf numFmtId="164" fontId="17" fillId="5" borderId="98" xfId="0" applyNumberFormat="1" applyFont="1" applyFill="1" applyBorder="1"/>
    <xf numFmtId="0" fontId="17" fillId="0" borderId="98" xfId="0" applyFont="1" applyBorder="1"/>
    <xf numFmtId="164" fontId="17" fillId="5" borderId="99" xfId="0" applyNumberFormat="1" applyFont="1" applyFill="1" applyBorder="1"/>
    <xf numFmtId="1" fontId="17" fillId="5" borderId="96" xfId="0" applyNumberFormat="1" applyFont="1" applyFill="1" applyBorder="1"/>
    <xf numFmtId="1" fontId="17" fillId="5" borderId="85" xfId="0" applyNumberFormat="1" applyFont="1" applyFill="1" applyBorder="1"/>
    <xf numFmtId="1" fontId="17" fillId="5" borderId="97" xfId="0" applyNumberFormat="1" applyFont="1" applyFill="1" applyBorder="1"/>
    <xf numFmtId="1" fontId="17" fillId="5" borderId="98" xfId="0" applyNumberFormat="1" applyFont="1" applyFill="1" applyBorder="1"/>
    <xf numFmtId="1" fontId="17" fillId="5" borderId="99" xfId="0" applyNumberFormat="1" applyFont="1" applyFill="1" applyBorder="1"/>
    <xf numFmtId="5" fontId="17" fillId="3" borderId="96" xfId="0" applyNumberFormat="1" applyFont="1" applyFill="1" applyBorder="1"/>
    <xf numFmtId="5" fontId="17" fillId="3" borderId="85" xfId="0" applyNumberFormat="1" applyFont="1" applyFill="1" applyBorder="1"/>
    <xf numFmtId="5" fontId="17" fillId="3" borderId="97" xfId="0" applyNumberFormat="1" applyFont="1" applyFill="1" applyBorder="1"/>
    <xf numFmtId="5" fontId="29" fillId="3" borderId="85" xfId="0" applyNumberFormat="1" applyFont="1" applyFill="1" applyBorder="1"/>
    <xf numFmtId="172" fontId="17" fillId="0" borderId="0" xfId="0" applyNumberFormat="1" applyFont="1"/>
    <xf numFmtId="5" fontId="17" fillId="0" borderId="0" xfId="0" applyNumberFormat="1" applyFont="1"/>
    <xf numFmtId="164" fontId="17" fillId="3" borderId="96" xfId="0" applyNumberFormat="1" applyFont="1" applyFill="1" applyBorder="1"/>
    <xf numFmtId="164" fontId="17" fillId="3" borderId="85" xfId="0" applyNumberFormat="1" applyFont="1" applyFill="1" applyBorder="1"/>
    <xf numFmtId="164" fontId="17" fillId="3" borderId="97" xfId="0" applyNumberFormat="1" applyFont="1" applyFill="1" applyBorder="1"/>
    <xf numFmtId="164" fontId="17" fillId="3" borderId="98" xfId="0" applyNumberFormat="1" applyFont="1" applyFill="1" applyBorder="1"/>
    <xf numFmtId="164" fontId="17" fillId="3" borderId="99" xfId="0" applyNumberFormat="1" applyFont="1" applyFill="1" applyBorder="1"/>
    <xf numFmtId="165" fontId="18" fillId="0" borderId="0" xfId="1" applyNumberFormat="1" applyFont="1"/>
    <xf numFmtId="165" fontId="17" fillId="5" borderId="0" xfId="1" applyNumberFormat="1" applyFont="1" applyFill="1"/>
    <xf numFmtId="2" fontId="18" fillId="0" borderId="0" xfId="0" applyNumberFormat="1" applyFont="1"/>
    <xf numFmtId="0" fontId="20" fillId="8" borderId="0" xfId="0" applyFont="1" applyFill="1" applyAlignment="1">
      <alignment horizontal="center" vertical="center" wrapText="1"/>
    </xf>
    <xf numFmtId="165" fontId="17" fillId="5" borderId="96" xfId="0" applyNumberFormat="1" applyFont="1" applyFill="1" applyBorder="1"/>
    <xf numFmtId="165" fontId="17" fillId="5" borderId="85" xfId="0" applyNumberFormat="1" applyFont="1" applyFill="1" applyBorder="1"/>
    <xf numFmtId="165" fontId="17" fillId="5" borderId="97" xfId="0" applyNumberFormat="1" applyFont="1" applyFill="1" applyBorder="1"/>
    <xf numFmtId="165" fontId="17" fillId="5" borderId="98" xfId="0" applyNumberFormat="1" applyFont="1" applyFill="1" applyBorder="1"/>
    <xf numFmtId="165" fontId="17" fillId="5" borderId="99" xfId="0" applyNumberFormat="1" applyFont="1" applyFill="1" applyBorder="1"/>
    <xf numFmtId="164" fontId="17" fillId="5" borderId="98" xfId="3" applyNumberFormat="1" applyFont="1" applyFill="1" applyBorder="1"/>
    <xf numFmtId="164" fontId="17" fillId="5" borderId="85" xfId="3" applyNumberFormat="1" applyFont="1" applyFill="1" applyBorder="1"/>
    <xf numFmtId="164" fontId="17" fillId="5" borderId="97" xfId="3" applyNumberFormat="1" applyFont="1" applyFill="1" applyBorder="1"/>
    <xf numFmtId="164" fontId="29" fillId="5" borderId="85" xfId="3" applyNumberFormat="1" applyFont="1" applyFill="1" applyBorder="1"/>
    <xf numFmtId="10" fontId="17" fillId="0" borderId="0" xfId="0" applyNumberFormat="1" applyFont="1" applyAlignment="1">
      <alignment horizontal="center" vertical="top"/>
    </xf>
    <xf numFmtId="167" fontId="17" fillId="0" borderId="0" xfId="0" applyNumberFormat="1" applyFont="1" applyAlignment="1">
      <alignment horizontal="center" vertical="top"/>
    </xf>
    <xf numFmtId="0" fontId="18" fillId="0" borderId="0" xfId="0" applyFont="1" applyAlignment="1">
      <alignment vertical="top"/>
    </xf>
    <xf numFmtId="0" fontId="18" fillId="14" borderId="0" xfId="0" applyFont="1" applyFill="1" applyAlignment="1">
      <alignment horizontal="center" vertical="center" textRotation="90" wrapText="1"/>
    </xf>
    <xf numFmtId="0" fontId="20" fillId="12" borderId="0" xfId="0" applyFont="1" applyFill="1" applyAlignment="1">
      <alignment horizontal="center" vertical="center" wrapText="1"/>
    </xf>
    <xf numFmtId="0" fontId="18" fillId="0" borderId="0" xfId="0" applyFont="1" applyAlignment="1">
      <alignment horizontal="center"/>
    </xf>
    <xf numFmtId="0" fontId="20" fillId="12" borderId="0" xfId="0" applyFont="1" applyFill="1" applyAlignment="1">
      <alignment vertical="center" wrapText="1"/>
    </xf>
    <xf numFmtId="0" fontId="18" fillId="0" borderId="0" xfId="0" applyFont="1" applyAlignment="1">
      <alignment horizontal="center" vertical="center"/>
    </xf>
    <xf numFmtId="173" fontId="17" fillId="0" borderId="0" xfId="0" applyNumberFormat="1" applyFont="1" applyAlignment="1">
      <alignment horizontal="center" vertical="top"/>
    </xf>
    <xf numFmtId="0" fontId="17" fillId="0" borderId="100" xfId="0" applyFont="1" applyBorder="1"/>
    <xf numFmtId="0" fontId="17" fillId="0" borderId="101" xfId="0" applyFont="1" applyBorder="1"/>
    <xf numFmtId="0" fontId="20" fillId="12" borderId="101" xfId="0" applyFont="1" applyFill="1" applyBorder="1" applyAlignment="1">
      <alignment vertical="center" wrapText="1"/>
    </xf>
    <xf numFmtId="0" fontId="20" fillId="15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70" fontId="17" fillId="0" borderId="0" xfId="0" applyNumberFormat="1" applyFont="1"/>
    <xf numFmtId="0" fontId="30" fillId="9" borderId="0" xfId="0" applyFont="1" applyFill="1" applyAlignment="1">
      <alignment horizontal="center"/>
    </xf>
    <xf numFmtId="0" fontId="17" fillId="6" borderId="0" xfId="0" applyFont="1" applyFill="1"/>
    <xf numFmtId="0" fontId="17" fillId="0" borderId="104" xfId="0" applyFont="1" applyBorder="1"/>
    <xf numFmtId="0" fontId="17" fillId="0" borderId="105" xfId="0" applyFont="1" applyBorder="1"/>
    <xf numFmtId="0" fontId="17" fillId="0" borderId="107" xfId="0" applyFont="1" applyBorder="1"/>
    <xf numFmtId="0" fontId="17" fillId="0" borderId="108" xfId="0" applyFont="1" applyBorder="1"/>
    <xf numFmtId="0" fontId="17" fillId="0" borderId="0" xfId="0" applyFont="1" applyAlignment="1">
      <alignment vertical="top"/>
    </xf>
    <xf numFmtId="0" fontId="31" fillId="0" borderId="0" xfId="0" applyFont="1" applyAlignment="1">
      <alignment horizontal="left" vertical="center"/>
    </xf>
    <xf numFmtId="0" fontId="33" fillId="0" borderId="0" xfId="0" applyFont="1" applyAlignment="1">
      <alignment horizontal="right"/>
    </xf>
    <xf numFmtId="39" fontId="0" fillId="0" borderId="0" xfId="5" applyNumberFormat="1" applyFont="1"/>
    <xf numFmtId="2" fontId="0" fillId="0" borderId="0" xfId="0" applyNumberFormat="1"/>
    <xf numFmtId="0" fontId="34" fillId="0" borderId="0" xfId="0" applyFont="1"/>
    <xf numFmtId="0" fontId="34" fillId="0" borderId="0" xfId="0" applyFont="1" applyAlignment="1">
      <alignment horizontal="right"/>
    </xf>
    <xf numFmtId="0" fontId="33" fillId="0" borderId="0" xfId="0" applyFont="1" applyAlignment="1"/>
    <xf numFmtId="0" fontId="35" fillId="16" borderId="0" xfId="0" applyFont="1" applyFill="1"/>
    <xf numFmtId="0" fontId="36" fillId="0" borderId="0" xfId="0" applyFont="1"/>
    <xf numFmtId="0" fontId="37" fillId="0" borderId="0" xfId="0" applyFont="1"/>
    <xf numFmtId="0" fontId="38" fillId="0" borderId="0" xfId="0" applyFont="1"/>
    <xf numFmtId="0" fontId="20" fillId="0" borderId="0" xfId="0" applyFont="1" applyAlignment="1">
      <alignment horizontal="centerContinuous"/>
    </xf>
    <xf numFmtId="9" fontId="17" fillId="3" borderId="117" xfId="0" applyNumberFormat="1" applyFont="1" applyFill="1" applyBorder="1"/>
    <xf numFmtId="9" fontId="17" fillId="3" borderId="28" xfId="0" applyNumberFormat="1" applyFont="1" applyFill="1" applyBorder="1"/>
    <xf numFmtId="0" fontId="18" fillId="5" borderId="49" xfId="0" applyFont="1" applyFill="1" applyBorder="1"/>
    <xf numFmtId="0" fontId="18" fillId="5" borderId="0" xfId="0" applyFont="1" applyFill="1"/>
    <xf numFmtId="0" fontId="17" fillId="17" borderId="120" xfId="0" applyFont="1" applyFill="1" applyBorder="1" applyAlignment="1">
      <alignment horizontal="center" vertical="center" wrapText="1"/>
    </xf>
    <xf numFmtId="174" fontId="17" fillId="17" borderId="120" xfId="0" applyNumberFormat="1" applyFont="1" applyFill="1" applyBorder="1" applyAlignment="1">
      <alignment horizontal="center" vertical="center" wrapText="1"/>
    </xf>
    <xf numFmtId="3" fontId="17" fillId="17" borderId="118" xfId="0" applyNumberFormat="1" applyFont="1" applyFill="1" applyBorder="1" applyAlignment="1">
      <alignment horizontal="center" vertical="center" wrapText="1"/>
    </xf>
    <xf numFmtId="0" fontId="17" fillId="0" borderId="121" xfId="0" applyFont="1" applyBorder="1" applyAlignment="1">
      <alignment horizontal="center" vertical="center" wrapText="1"/>
    </xf>
    <xf numFmtId="174" fontId="17" fillId="0" borderId="121" xfId="0" applyNumberFormat="1" applyFont="1" applyBorder="1" applyAlignment="1">
      <alignment horizontal="center" vertical="center" wrapText="1"/>
    </xf>
    <xf numFmtId="3" fontId="17" fillId="0" borderId="122" xfId="0" applyNumberFormat="1" applyFont="1" applyBorder="1" applyAlignment="1">
      <alignment horizontal="center" vertical="center" wrapText="1"/>
    </xf>
    <xf numFmtId="0" fontId="17" fillId="17" borderId="121" xfId="0" applyFont="1" applyFill="1" applyBorder="1" applyAlignment="1">
      <alignment horizontal="center" vertical="center" wrapText="1"/>
    </xf>
    <xf numFmtId="174" fontId="17" fillId="17" borderId="121" xfId="0" applyNumberFormat="1" applyFont="1" applyFill="1" applyBorder="1" applyAlignment="1">
      <alignment horizontal="center" vertical="center" wrapText="1"/>
    </xf>
    <xf numFmtId="3" fontId="17" fillId="17" borderId="122" xfId="0" applyNumberFormat="1" applyFont="1" applyFill="1" applyBorder="1" applyAlignment="1">
      <alignment horizontal="center" vertical="center" wrapText="1"/>
    </xf>
    <xf numFmtId="9" fontId="17" fillId="3" borderId="123" xfId="0" applyNumberFormat="1" applyFont="1" applyFill="1" applyBorder="1"/>
    <xf numFmtId="37" fontId="17" fillId="5" borderId="117" xfId="0" applyNumberFormat="1" applyFont="1" applyFill="1" applyBorder="1"/>
    <xf numFmtId="37" fontId="17" fillId="5" borderId="28" xfId="0" applyNumberFormat="1" applyFont="1" applyFill="1" applyBorder="1"/>
    <xf numFmtId="0" fontId="17" fillId="0" borderId="124" xfId="0" applyFont="1" applyBorder="1" applyAlignment="1">
      <alignment horizontal="center" vertical="center" wrapText="1"/>
    </xf>
    <xf numFmtId="174" fontId="17" fillId="0" borderId="124" xfId="0" applyNumberFormat="1" applyFont="1" applyBorder="1" applyAlignment="1">
      <alignment horizontal="center" vertical="center" wrapText="1"/>
    </xf>
    <xf numFmtId="3" fontId="17" fillId="0" borderId="119" xfId="0" applyNumberFormat="1" applyFont="1" applyBorder="1" applyAlignment="1">
      <alignment horizontal="center" vertical="center" wrapText="1"/>
    </xf>
    <xf numFmtId="0" fontId="17" fillId="17" borderId="125" xfId="0" applyFont="1" applyFill="1" applyBorder="1" applyAlignment="1">
      <alignment horizontal="center" vertical="center" wrapText="1"/>
    </xf>
    <xf numFmtId="0" fontId="17" fillId="17" borderId="126" xfId="0" applyFont="1" applyFill="1" applyBorder="1" applyAlignment="1">
      <alignment horizontal="center" vertical="center" wrapText="1"/>
    </xf>
    <xf numFmtId="3" fontId="17" fillId="17" borderId="127" xfId="0" applyNumberFormat="1" applyFont="1" applyFill="1" applyBorder="1" applyAlignment="1">
      <alignment horizontal="center" vertical="center" wrapText="1"/>
    </xf>
    <xf numFmtId="37" fontId="17" fillId="5" borderId="123" xfId="0" applyNumberFormat="1" applyFont="1" applyFill="1" applyBorder="1"/>
    <xf numFmtId="0" fontId="8" fillId="0" borderId="0" xfId="0" applyFont="1"/>
    <xf numFmtId="5" fontId="17" fillId="5" borderId="117" xfId="0" applyNumberFormat="1" applyFont="1" applyFill="1" applyBorder="1"/>
    <xf numFmtId="0" fontId="8" fillId="0" borderId="0" xfId="0" applyFont="1" applyAlignment="1">
      <alignment horizontal="center"/>
    </xf>
    <xf numFmtId="165" fontId="8" fillId="0" borderId="0" xfId="0" applyNumberFormat="1" applyFont="1"/>
    <xf numFmtId="5" fontId="17" fillId="5" borderId="123" xfId="0" applyNumberFormat="1" applyFont="1" applyFill="1" applyBorder="1"/>
    <xf numFmtId="0" fontId="17" fillId="2" borderId="82" xfId="0" applyFont="1" applyFill="1" applyBorder="1" applyAlignment="1">
      <alignment horizontal="center"/>
    </xf>
    <xf numFmtId="0" fontId="17" fillId="2" borderId="48" xfId="0" applyFont="1" applyFill="1" applyBorder="1" applyAlignment="1">
      <alignment horizontal="center"/>
    </xf>
    <xf numFmtId="9" fontId="39" fillId="2" borderId="83" xfId="0" applyNumberFormat="1" applyFont="1" applyFill="1" applyBorder="1"/>
    <xf numFmtId="9" fontId="17" fillId="2" borderId="83" xfId="0" applyNumberFormat="1" applyFont="1" applyFill="1" applyBorder="1"/>
    <xf numFmtId="169" fontId="17" fillId="2" borderId="83" xfId="0" applyNumberFormat="1" applyFont="1" applyFill="1" applyBorder="1"/>
    <xf numFmtId="9" fontId="39" fillId="2" borderId="85" xfId="0" applyNumberFormat="1" applyFont="1" applyFill="1" applyBorder="1"/>
    <xf numFmtId="9" fontId="17" fillId="2" borderId="85" xfId="0" applyNumberFormat="1" applyFont="1" applyFill="1" applyBorder="1"/>
    <xf numFmtId="9" fontId="39" fillId="2" borderId="87" xfId="0" applyNumberFormat="1" applyFont="1" applyFill="1" applyBorder="1"/>
    <xf numFmtId="9" fontId="17" fillId="2" borderId="87" xfId="0" applyNumberFormat="1" applyFont="1" applyFill="1" applyBorder="1"/>
    <xf numFmtId="5" fontId="17" fillId="3" borderId="117" xfId="0" applyNumberFormat="1" applyFont="1" applyFill="1" applyBorder="1"/>
    <xf numFmtId="5" fontId="17" fillId="3" borderId="28" xfId="0" applyNumberFormat="1" applyFont="1" applyFill="1" applyBorder="1"/>
    <xf numFmtId="170" fontId="17" fillId="5" borderId="130" xfId="0" applyNumberFormat="1" applyFont="1" applyFill="1" applyBorder="1"/>
    <xf numFmtId="0" fontId="40" fillId="0" borderId="0" xfId="0" applyFont="1"/>
    <xf numFmtId="5" fontId="17" fillId="3" borderId="123" xfId="0" applyNumberFormat="1" applyFont="1" applyFill="1" applyBorder="1"/>
    <xf numFmtId="164" fontId="17" fillId="3" borderId="117" xfId="0" applyNumberFormat="1" applyFont="1" applyFill="1" applyBorder="1"/>
    <xf numFmtId="164" fontId="17" fillId="3" borderId="123" xfId="0" applyNumberFormat="1" applyFont="1" applyFill="1" applyBorder="1"/>
    <xf numFmtId="0" fontId="17" fillId="0" borderId="131" xfId="0" applyFont="1" applyBorder="1"/>
    <xf numFmtId="165" fontId="17" fillId="5" borderId="117" xfId="0" applyNumberFormat="1" applyFont="1" applyFill="1" applyBorder="1"/>
    <xf numFmtId="165" fontId="17" fillId="5" borderId="123" xfId="0" applyNumberFormat="1" applyFont="1" applyFill="1" applyBorder="1"/>
    <xf numFmtId="0" fontId="26" fillId="0" borderId="132" xfId="0" applyFont="1" applyBorder="1"/>
    <xf numFmtId="0" fontId="17" fillId="0" borderId="133" xfId="0" applyFont="1" applyBorder="1"/>
    <xf numFmtId="9" fontId="17" fillId="3" borderId="98" xfId="0" applyNumberFormat="1" applyFont="1" applyFill="1" applyBorder="1"/>
    <xf numFmtId="9" fontId="17" fillId="3" borderId="134" xfId="0" applyNumberFormat="1" applyFont="1" applyFill="1" applyBorder="1"/>
    <xf numFmtId="9" fontId="17" fillId="3" borderId="97" xfId="0" applyNumberFormat="1" applyFont="1" applyFill="1" applyBorder="1"/>
    <xf numFmtId="37" fontId="17" fillId="5" borderId="96" xfId="0" applyNumberFormat="1" applyFont="1" applyFill="1" applyBorder="1"/>
    <xf numFmtId="37" fontId="17" fillId="5" borderId="85" xfId="0" applyNumberFormat="1" applyFont="1" applyFill="1" applyBorder="1"/>
    <xf numFmtId="37" fontId="17" fillId="5" borderId="97" xfId="0" applyNumberFormat="1" applyFont="1" applyFill="1" applyBorder="1"/>
    <xf numFmtId="37" fontId="17" fillId="5" borderId="98" xfId="0" applyNumberFormat="1" applyFont="1" applyFill="1" applyBorder="1"/>
    <xf numFmtId="37" fontId="17" fillId="5" borderId="134" xfId="0" applyNumberFormat="1" applyFont="1" applyFill="1" applyBorder="1"/>
    <xf numFmtId="37" fontId="17" fillId="5" borderId="135" xfId="0" applyNumberFormat="1" applyFont="1" applyFill="1" applyBorder="1"/>
    <xf numFmtId="37" fontId="17" fillId="5" borderId="99" xfId="0" applyNumberFormat="1" applyFont="1" applyFill="1" applyBorder="1"/>
    <xf numFmtId="9" fontId="17" fillId="0" borderId="0" xfId="1" applyFont="1"/>
    <xf numFmtId="164" fontId="17" fillId="5" borderId="134" xfId="0" applyNumberFormat="1" applyFont="1" applyFill="1" applyBorder="1"/>
    <xf numFmtId="164" fontId="17" fillId="5" borderId="135" xfId="0" applyNumberFormat="1" applyFont="1" applyFill="1" applyBorder="1"/>
    <xf numFmtId="5" fontId="17" fillId="3" borderId="98" xfId="0" applyNumberFormat="1" applyFont="1" applyFill="1" applyBorder="1"/>
    <xf numFmtId="165" fontId="17" fillId="5" borderId="99" xfId="1" applyNumberFormat="1" applyFont="1" applyFill="1" applyBorder="1"/>
    <xf numFmtId="165" fontId="17" fillId="5" borderId="98" xfId="1" applyNumberFormat="1" applyFont="1" applyFill="1" applyBorder="1"/>
    <xf numFmtId="165" fontId="17" fillId="5" borderId="85" xfId="1" applyNumberFormat="1" applyFont="1" applyFill="1" applyBorder="1"/>
    <xf numFmtId="5" fontId="17" fillId="3" borderId="99" xfId="0" applyNumberFormat="1" applyFont="1" applyFill="1" applyBorder="1"/>
    <xf numFmtId="44" fontId="17" fillId="0" borderId="0" xfId="0" applyNumberFormat="1" applyFont="1" applyAlignment="1">
      <alignment horizontal="center" vertical="top"/>
    </xf>
    <xf numFmtId="0" fontId="18" fillId="14" borderId="0" xfId="0" applyFont="1" applyFill="1" applyAlignment="1">
      <alignment vertical="center" textRotation="90" wrapText="1"/>
    </xf>
    <xf numFmtId="0" fontId="20" fillId="8" borderId="50" xfId="0" applyFont="1" applyFill="1" applyBorder="1" applyAlignment="1">
      <alignment vertical="center" wrapText="1"/>
    </xf>
    <xf numFmtId="0" fontId="17" fillId="0" borderId="18" xfId="0" applyFont="1" applyBorder="1"/>
    <xf numFmtId="0" fontId="17" fillId="0" borderId="0" xfId="0" applyFont="1" applyAlignment="1">
      <alignment wrapText="1"/>
    </xf>
    <xf numFmtId="0" fontId="19" fillId="0" borderId="0" xfId="0" applyFont="1" applyAlignment="1">
      <alignment wrapText="1"/>
    </xf>
    <xf numFmtId="0" fontId="20" fillId="6" borderId="0" xfId="0" applyFont="1" applyFill="1" applyAlignment="1">
      <alignment horizontal="centerContinuous" wrapText="1"/>
    </xf>
    <xf numFmtId="0" fontId="21" fillId="6" borderId="0" xfId="0" applyFont="1" applyFill="1" applyAlignment="1">
      <alignment horizontal="centerContinuous" wrapText="1"/>
    </xf>
    <xf numFmtId="0" fontId="20" fillId="0" borderId="0" xfId="0" applyFont="1" applyAlignment="1">
      <alignment horizontal="centerContinuous" wrapText="1"/>
    </xf>
    <xf numFmtId="165" fontId="17" fillId="3" borderId="28" xfId="1" applyNumberFormat="1" applyFont="1" applyFill="1" applyBorder="1"/>
    <xf numFmtId="0" fontId="17" fillId="0" borderId="32" xfId="0" applyFont="1" applyBorder="1"/>
    <xf numFmtId="0" fontId="18" fillId="5" borderId="30" xfId="0" applyFont="1" applyFill="1" applyBorder="1" applyAlignment="1">
      <alignment horizontal="left"/>
    </xf>
    <xf numFmtId="0" fontId="18" fillId="5" borderId="31" xfId="0" applyFont="1" applyFill="1" applyBorder="1" applyAlignment="1">
      <alignment horizontal="center"/>
    </xf>
    <xf numFmtId="0" fontId="18" fillId="5" borderId="32" xfId="0" applyFont="1" applyFill="1" applyBorder="1" applyAlignment="1">
      <alignment horizontal="center"/>
    </xf>
    <xf numFmtId="0" fontId="17" fillId="0" borderId="125" xfId="0" applyFont="1" applyBorder="1" applyAlignment="1">
      <alignment horizontal="center" vertical="center" wrapText="1"/>
    </xf>
    <xf numFmtId="3" fontId="8" fillId="17" borderId="120" xfId="0" applyNumberFormat="1" applyFont="1" applyFill="1" applyBorder="1" applyAlignment="1">
      <alignment horizontal="center" vertical="center" wrapText="1"/>
    </xf>
    <xf numFmtId="3" fontId="8" fillId="17" borderId="120" xfId="3" applyNumberFormat="1" applyFont="1" applyFill="1" applyBorder="1" applyAlignment="1">
      <alignment horizontal="center" vertical="center" wrapText="1"/>
    </xf>
    <xf numFmtId="9" fontId="8" fillId="17" borderId="120" xfId="1" applyFont="1" applyFill="1" applyBorder="1" applyAlignment="1">
      <alignment horizontal="center" vertical="center" wrapText="1"/>
    </xf>
    <xf numFmtId="2" fontId="8" fillId="17" borderId="120" xfId="1" applyNumberFormat="1" applyFont="1" applyFill="1" applyBorder="1" applyAlignment="1">
      <alignment horizontal="center" vertical="center" wrapText="1"/>
    </xf>
    <xf numFmtId="3" fontId="8" fillId="17" borderId="120" xfId="1" applyNumberFormat="1" applyFont="1" applyFill="1" applyBorder="1" applyAlignment="1">
      <alignment horizontal="center" vertical="center" wrapText="1"/>
    </xf>
    <xf numFmtId="3" fontId="8" fillId="0" borderId="120" xfId="0" applyNumberFormat="1" applyFont="1" applyBorder="1" applyAlignment="1">
      <alignment horizontal="center" vertical="center" wrapText="1"/>
    </xf>
    <xf numFmtId="3" fontId="8" fillId="0" borderId="120" xfId="3" applyNumberFormat="1" applyFont="1" applyBorder="1" applyAlignment="1">
      <alignment horizontal="center" vertical="center" wrapText="1"/>
    </xf>
    <xf numFmtId="9" fontId="8" fillId="0" borderId="120" xfId="1" applyFont="1" applyBorder="1" applyAlignment="1">
      <alignment horizontal="center" vertical="center" wrapText="1"/>
    </xf>
    <xf numFmtId="2" fontId="8" fillId="0" borderId="120" xfId="1" applyNumberFormat="1" applyFont="1" applyBorder="1" applyAlignment="1">
      <alignment horizontal="center" vertical="center" wrapText="1"/>
    </xf>
    <xf numFmtId="3" fontId="8" fillId="0" borderId="120" xfId="1" applyNumberFormat="1" applyFont="1" applyBorder="1" applyAlignment="1">
      <alignment horizontal="center" vertical="center" wrapText="1"/>
    </xf>
    <xf numFmtId="3" fontId="8" fillId="17" borderId="137" xfId="0" applyNumberFormat="1" applyFont="1" applyFill="1" applyBorder="1" applyAlignment="1">
      <alignment horizontal="center" vertical="center" wrapText="1"/>
    </xf>
    <xf numFmtId="3" fontId="8" fillId="17" borderId="137" xfId="3" applyNumberFormat="1" applyFont="1" applyFill="1" applyBorder="1" applyAlignment="1">
      <alignment horizontal="center" vertical="center" wrapText="1"/>
    </xf>
    <xf numFmtId="9" fontId="8" fillId="17" borderId="137" xfId="1" applyFont="1" applyFill="1" applyBorder="1" applyAlignment="1">
      <alignment horizontal="center" vertical="center" wrapText="1"/>
    </xf>
    <xf numFmtId="2" fontId="8" fillId="17" borderId="137" xfId="1" applyNumberFormat="1" applyFont="1" applyFill="1" applyBorder="1" applyAlignment="1">
      <alignment horizontal="center" vertical="center" wrapText="1"/>
    </xf>
    <xf numFmtId="3" fontId="8" fillId="17" borderId="137" xfId="1" applyNumberFormat="1" applyFont="1" applyFill="1" applyBorder="1" applyAlignment="1">
      <alignment horizontal="center" vertical="center" wrapText="1"/>
    </xf>
    <xf numFmtId="3" fontId="17" fillId="5" borderId="28" xfId="0" applyNumberFormat="1" applyFont="1" applyFill="1" applyBorder="1"/>
    <xf numFmtId="0" fontId="24" fillId="17" borderId="126" xfId="0" applyFont="1" applyFill="1" applyBorder="1" applyAlignment="1">
      <alignment vertical="center" wrapText="1"/>
    </xf>
    <xf numFmtId="0" fontId="24" fillId="17" borderId="126" xfId="0" applyFont="1" applyFill="1" applyBorder="1" applyAlignment="1">
      <alignment horizontal="center" vertical="center" wrapText="1"/>
    </xf>
    <xf numFmtId="3" fontId="8" fillId="17" borderId="125" xfId="0" applyNumberFormat="1" applyFont="1" applyFill="1" applyBorder="1" applyAlignment="1">
      <alignment horizontal="center" vertical="center" wrapText="1"/>
    </xf>
    <xf numFmtId="3" fontId="0" fillId="0" borderId="0" xfId="0" applyNumberFormat="1"/>
    <xf numFmtId="165" fontId="17" fillId="0" borderId="25" xfId="1" applyNumberFormat="1" applyFont="1" applyBorder="1"/>
    <xf numFmtId="0" fontId="17" fillId="0" borderId="0" xfId="0" applyFont="1" applyAlignment="1">
      <alignment horizontal="right"/>
    </xf>
    <xf numFmtId="166" fontId="17" fillId="0" borderId="0" xfId="0" applyNumberFormat="1" applyFont="1"/>
    <xf numFmtId="0" fontId="17" fillId="0" borderId="0" xfId="0" quotePrefix="1" applyFont="1"/>
    <xf numFmtId="0" fontId="20" fillId="6" borderId="0" xfId="0" applyFont="1" applyFill="1" applyAlignment="1">
      <alignment horizontal="left"/>
    </xf>
    <xf numFmtId="165" fontId="17" fillId="3" borderId="98" xfId="0" applyNumberFormat="1" applyFont="1" applyFill="1" applyBorder="1"/>
    <xf numFmtId="165" fontId="17" fillId="3" borderId="85" xfId="0" applyNumberFormat="1" applyFont="1" applyFill="1" applyBorder="1"/>
    <xf numFmtId="165" fontId="17" fillId="3" borderId="134" xfId="0" applyNumberFormat="1" applyFont="1" applyFill="1" applyBorder="1"/>
    <xf numFmtId="7" fontId="17" fillId="0" borderId="0" xfId="0" applyNumberFormat="1" applyFont="1"/>
    <xf numFmtId="0" fontId="18" fillId="18" borderId="0" xfId="0" applyFont="1" applyFill="1" applyAlignment="1">
      <alignment horizontal="center" vertical="center" textRotation="90"/>
    </xf>
    <xf numFmtId="0" fontId="20" fillId="6" borderId="26" xfId="0" applyFont="1" applyFill="1" applyBorder="1" applyAlignment="1">
      <alignment horizontal="left"/>
    </xf>
    <xf numFmtId="0" fontId="17" fillId="0" borderId="109" xfId="0" applyFont="1" applyBorder="1"/>
    <xf numFmtId="0" fontId="26" fillId="0" borderId="109" xfId="0" applyFont="1" applyBorder="1"/>
    <xf numFmtId="0" fontId="26" fillId="0" borderId="107" xfId="0" applyFont="1" applyBorder="1"/>
    <xf numFmtId="0" fontId="26" fillId="0" borderId="108" xfId="0" applyFont="1" applyBorder="1"/>
    <xf numFmtId="164" fontId="24" fillId="5" borderId="98" xfId="0" applyNumberFormat="1" applyFont="1" applyFill="1" applyBorder="1"/>
    <xf numFmtId="0" fontId="18" fillId="0" borderId="0" xfId="0" applyFont="1" applyFill="1"/>
    <xf numFmtId="165" fontId="24" fillId="3" borderId="68" xfId="0" applyNumberFormat="1" applyFont="1" applyFill="1" applyBorder="1"/>
    <xf numFmtId="9" fontId="24" fillId="3" borderId="83" xfId="0" applyNumberFormat="1" applyFont="1" applyFill="1" applyBorder="1"/>
    <xf numFmtId="9" fontId="24" fillId="3" borderId="85" xfId="0" applyNumberFormat="1" applyFont="1" applyFill="1" applyBorder="1"/>
    <xf numFmtId="9" fontId="24" fillId="3" borderId="87" xfId="0" applyNumberFormat="1" applyFont="1" applyFill="1" applyBorder="1"/>
    <xf numFmtId="165" fontId="24" fillId="5" borderId="71" xfId="0" applyNumberFormat="1" applyFont="1" applyFill="1" applyBorder="1"/>
    <xf numFmtId="165" fontId="24" fillId="5" borderId="0" xfId="1" applyNumberFormat="1" applyFont="1" applyFill="1"/>
    <xf numFmtId="165" fontId="24" fillId="5" borderId="99" xfId="1" applyNumberFormat="1" applyFont="1" applyFill="1" applyBorder="1"/>
    <xf numFmtId="0" fontId="17" fillId="0" borderId="69" xfId="0" applyFont="1" applyBorder="1"/>
    <xf numFmtId="0" fontId="17" fillId="0" borderId="70" xfId="0" applyFont="1" applyBorder="1"/>
    <xf numFmtId="0" fontId="20" fillId="8" borderId="0" xfId="0" applyFont="1" applyFill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26" fillId="0" borderId="72" xfId="0" applyFont="1" applyBorder="1"/>
    <xf numFmtId="0" fontId="26" fillId="0" borderId="70" xfId="0" applyFont="1" applyBorder="1"/>
    <xf numFmtId="2" fontId="17" fillId="0" borderId="69" xfId="0" applyNumberFormat="1" applyFont="1" applyBorder="1"/>
    <xf numFmtId="2" fontId="17" fillId="0" borderId="70" xfId="0" applyNumberFormat="1" applyFont="1" applyBorder="1"/>
    <xf numFmtId="2" fontId="17" fillId="0" borderId="73" xfId="0" applyNumberFormat="1" applyFont="1" applyBorder="1"/>
    <xf numFmtId="2" fontId="17" fillId="0" borderId="74" xfId="0" applyNumberFormat="1" applyFont="1" applyBorder="1"/>
    <xf numFmtId="0" fontId="17" fillId="0" borderId="0" xfId="0" applyFont="1"/>
    <xf numFmtId="0" fontId="18" fillId="14" borderId="0" xfId="0" applyFont="1" applyFill="1" applyAlignment="1">
      <alignment horizontal="center" vertical="center" textRotation="90" wrapText="1"/>
    </xf>
    <xf numFmtId="0" fontId="17" fillId="0" borderId="30" xfId="0" applyFont="1" applyBorder="1"/>
    <xf numFmtId="0" fontId="20" fillId="6" borderId="0" xfId="0" applyFont="1" applyFill="1" applyAlignment="1">
      <alignment horizontal="center"/>
    </xf>
    <xf numFmtId="0" fontId="20" fillId="12" borderId="0" xfId="0" applyFont="1" applyFill="1" applyAlignment="1">
      <alignment horizontal="center" vertical="center" wrapText="1"/>
    </xf>
    <xf numFmtId="0" fontId="30" fillId="9" borderId="0" xfId="0" applyFont="1" applyFill="1" applyAlignment="1">
      <alignment horizontal="center"/>
    </xf>
    <xf numFmtId="0" fontId="17" fillId="0" borderId="43" xfId="0" applyFont="1" applyBorder="1" applyAlignment="1">
      <alignment horizontal="left"/>
    </xf>
    <xf numFmtId="0" fontId="17" fillId="0" borderId="0" xfId="0" applyFont="1" applyAlignment="1">
      <alignment horizontal="left"/>
    </xf>
    <xf numFmtId="0" fontId="17" fillId="0" borderId="44" xfId="0" applyFont="1" applyBorder="1" applyAlignment="1">
      <alignment horizontal="left"/>
    </xf>
    <xf numFmtId="0" fontId="17" fillId="0" borderId="37" xfId="0" applyFont="1" applyBorder="1" applyAlignment="1">
      <alignment horizontal="left"/>
    </xf>
    <xf numFmtId="0" fontId="17" fillId="0" borderId="43" xfId="0" applyFont="1" applyBorder="1"/>
    <xf numFmtId="0" fontId="0" fillId="0" borderId="0" xfId="0" applyAlignment="1">
      <alignment horizontal="right"/>
    </xf>
    <xf numFmtId="0" fontId="0" fillId="19" borderId="6" xfId="0" applyFill="1" applyBorder="1" applyAlignment="1">
      <alignment horizontal="center"/>
    </xf>
    <xf numFmtId="166" fontId="29" fillId="5" borderId="85" xfId="3" applyNumberFormat="1" applyFont="1" applyFill="1" applyBorder="1"/>
    <xf numFmtId="10" fontId="9" fillId="2" borderId="6" xfId="1" applyNumberFormat="1" applyFont="1" applyFill="1" applyBorder="1" applyAlignment="1">
      <alignment horizontal="center"/>
    </xf>
    <xf numFmtId="165" fontId="9" fillId="2" borderId="6" xfId="1" applyNumberFormat="1" applyFont="1" applyFill="1" applyBorder="1" applyAlignment="1">
      <alignment horizontal="center"/>
    </xf>
    <xf numFmtId="0" fontId="3" fillId="0" borderId="0" xfId="0" applyFont="1" applyFill="1"/>
    <xf numFmtId="164" fontId="24" fillId="5" borderId="85" xfId="0" applyNumberFormat="1" applyFont="1" applyFill="1" applyBorder="1"/>
    <xf numFmtId="164" fontId="8" fillId="5" borderId="98" xfId="0" applyNumberFormat="1" applyFont="1" applyFill="1" applyBorder="1"/>
    <xf numFmtId="10" fontId="0" fillId="0" borderId="0" xfId="1" applyNumberFormat="1" applyFont="1"/>
    <xf numFmtId="0" fontId="0" fillId="0" borderId="0" xfId="0" applyFill="1"/>
    <xf numFmtId="9" fontId="0" fillId="0" borderId="0" xfId="0" applyNumberFormat="1"/>
    <xf numFmtId="166" fontId="0" fillId="0" borderId="0" xfId="0" applyNumberFormat="1" applyFill="1"/>
    <xf numFmtId="166" fontId="0" fillId="0" borderId="0" xfId="0" applyNumberFormat="1"/>
    <xf numFmtId="0" fontId="17" fillId="0" borderId="69" xfId="0" applyFont="1" applyBorder="1"/>
    <xf numFmtId="0" fontId="17" fillId="0" borderId="70" xfId="0" applyFont="1" applyBorder="1"/>
    <xf numFmtId="0" fontId="22" fillId="13" borderId="0" xfId="0" applyFont="1" applyFill="1" applyAlignment="1">
      <alignment horizontal="center" vertical="center" textRotation="90" wrapText="1"/>
    </xf>
    <xf numFmtId="0" fontId="20" fillId="8" borderId="27" xfId="0" applyFont="1" applyFill="1" applyBorder="1" applyAlignment="1">
      <alignment horizontal="center" vertical="center" wrapText="1"/>
    </xf>
    <xf numFmtId="0" fontId="20" fillId="8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7" fillId="0" borderId="125" xfId="0" applyFont="1" applyBorder="1" applyAlignment="1">
      <alignment horizontal="center" vertical="center" wrapText="1"/>
    </xf>
    <xf numFmtId="0" fontId="17" fillId="0" borderId="136" xfId="0" applyFont="1" applyBorder="1" applyAlignment="1">
      <alignment horizontal="center" vertical="center" wrapText="1"/>
    </xf>
    <xf numFmtId="0" fontId="8" fillId="17" borderId="122" xfId="0" applyFont="1" applyFill="1" applyBorder="1" applyAlignment="1">
      <alignment horizontal="center" vertical="center" wrapText="1"/>
    </xf>
    <xf numFmtId="0" fontId="8" fillId="17" borderId="119" xfId="0" applyFont="1" applyFill="1" applyBorder="1" applyAlignment="1">
      <alignment horizontal="center" vertical="center" wrapText="1"/>
    </xf>
    <xf numFmtId="0" fontId="18" fillId="0" borderId="63" xfId="0" applyFont="1" applyBorder="1" applyAlignment="1">
      <alignment horizontal="center"/>
    </xf>
    <xf numFmtId="0" fontId="18" fillId="0" borderId="64" xfId="0" applyFont="1" applyBorder="1" applyAlignment="1">
      <alignment horizontal="center"/>
    </xf>
    <xf numFmtId="0" fontId="18" fillId="0" borderId="65" xfId="0" applyFont="1" applyBorder="1" applyAlignment="1">
      <alignment horizontal="center"/>
    </xf>
    <xf numFmtId="0" fontId="17" fillId="0" borderId="66" xfId="0" applyFont="1" applyBorder="1"/>
    <xf numFmtId="0" fontId="17" fillId="0" borderId="67" xfId="0" applyFont="1" applyBorder="1"/>
    <xf numFmtId="0" fontId="17" fillId="2" borderId="128" xfId="0" applyFont="1" applyFill="1" applyBorder="1" applyAlignment="1">
      <alignment horizontal="center" wrapText="1"/>
    </xf>
    <xf numFmtId="0" fontId="17" fillId="2" borderId="129" xfId="0" applyFont="1" applyFill="1" applyBorder="1" applyAlignment="1">
      <alignment horizontal="center" wrapText="1"/>
    </xf>
    <xf numFmtId="0" fontId="17" fillId="0" borderId="0" xfId="0" applyFont="1" applyAlignment="1">
      <alignment horizontal="center"/>
    </xf>
    <xf numFmtId="0" fontId="26" fillId="0" borderId="72" xfId="0" applyFont="1" applyBorder="1"/>
    <xf numFmtId="0" fontId="26" fillId="0" borderId="70" xfId="0" applyFont="1" applyBorder="1"/>
    <xf numFmtId="2" fontId="17" fillId="0" borderId="69" xfId="0" applyNumberFormat="1" applyFont="1" applyBorder="1"/>
    <xf numFmtId="2" fontId="17" fillId="0" borderId="70" xfId="0" applyNumberFormat="1" applyFont="1" applyBorder="1"/>
    <xf numFmtId="2" fontId="17" fillId="0" borderId="73" xfId="0" applyNumberFormat="1" applyFont="1" applyBorder="1"/>
    <xf numFmtId="2" fontId="17" fillId="0" borderId="74" xfId="0" applyNumberFormat="1" applyFont="1" applyBorder="1"/>
    <xf numFmtId="0" fontId="18" fillId="0" borderId="63" xfId="0" applyFont="1" applyBorder="1" applyAlignment="1">
      <alignment horizontal="left"/>
    </xf>
    <xf numFmtId="0" fontId="18" fillId="0" borderId="64" xfId="0" applyFont="1" applyBorder="1" applyAlignment="1">
      <alignment horizontal="left"/>
    </xf>
    <xf numFmtId="0" fontId="18" fillId="10" borderId="0" xfId="0" applyFont="1" applyFill="1" applyAlignment="1">
      <alignment horizontal="center" vertical="center" textRotation="90"/>
    </xf>
    <xf numFmtId="0" fontId="18" fillId="11" borderId="0" xfId="0" applyFont="1" applyFill="1" applyAlignment="1">
      <alignment horizontal="center" vertical="center" textRotation="90"/>
    </xf>
    <xf numFmtId="0" fontId="18" fillId="12" borderId="0" xfId="0" applyFont="1" applyFill="1" applyAlignment="1">
      <alignment horizontal="center" vertical="center" textRotation="90"/>
    </xf>
    <xf numFmtId="0" fontId="17" fillId="0" borderId="0" xfId="0" applyFont="1"/>
    <xf numFmtId="0" fontId="29" fillId="0" borderId="0" xfId="0" applyFont="1" applyAlignment="1">
      <alignment horizontal="center" wrapText="1"/>
    </xf>
    <xf numFmtId="0" fontId="18" fillId="18" borderId="0" xfId="0" applyFont="1" applyFill="1" applyAlignment="1">
      <alignment horizontal="center" vertical="center" textRotation="90"/>
    </xf>
    <xf numFmtId="0" fontId="17" fillId="0" borderId="6" xfId="0" applyFont="1" applyBorder="1"/>
    <xf numFmtId="0" fontId="18" fillId="14" borderId="0" xfId="0" applyFont="1" applyFill="1" applyAlignment="1">
      <alignment horizontal="center" vertical="center" textRotation="90" wrapText="1"/>
    </xf>
    <xf numFmtId="0" fontId="20" fillId="8" borderId="47" xfId="0" applyFont="1" applyFill="1" applyBorder="1" applyAlignment="1">
      <alignment horizontal="center" vertical="center" wrapText="1"/>
    </xf>
    <xf numFmtId="0" fontId="20" fillId="8" borderId="50" xfId="0" applyFont="1" applyFill="1" applyBorder="1" applyAlignment="1">
      <alignment horizontal="center" vertical="center" wrapText="1"/>
    </xf>
    <xf numFmtId="0" fontId="30" fillId="9" borderId="10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8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8" fillId="0" borderId="0" xfId="0" applyFont="1" applyAlignment="1">
      <alignment horizontal="center"/>
    </xf>
    <xf numFmtId="0" fontId="20" fillId="8" borderId="33" xfId="0" applyFont="1" applyFill="1" applyBorder="1" applyAlignment="1">
      <alignment horizontal="center" vertical="center" wrapText="1"/>
    </xf>
    <xf numFmtId="0" fontId="20" fillId="8" borderId="56" xfId="0" applyFont="1" applyFill="1" applyBorder="1" applyAlignment="1">
      <alignment horizontal="center" vertical="center" wrapText="1"/>
    </xf>
    <xf numFmtId="0" fontId="17" fillId="0" borderId="30" xfId="0" applyFont="1" applyBorder="1"/>
    <xf numFmtId="0" fontId="17" fillId="0" borderId="32" xfId="0" applyFont="1" applyBorder="1"/>
    <xf numFmtId="0" fontId="23" fillId="9" borderId="30" xfId="0" applyFont="1" applyFill="1" applyBorder="1" applyAlignment="1">
      <alignment horizontal="center"/>
    </xf>
    <xf numFmtId="0" fontId="23" fillId="9" borderId="31" xfId="0" applyFont="1" applyFill="1" applyBorder="1" applyAlignment="1">
      <alignment horizontal="center"/>
    </xf>
    <xf numFmtId="0" fontId="23" fillId="9" borderId="32" xfId="0" applyFont="1" applyFill="1" applyBorder="1" applyAlignment="1">
      <alignment horizontal="center"/>
    </xf>
    <xf numFmtId="0" fontId="8" fillId="0" borderId="118" xfId="0" applyFont="1" applyBorder="1" applyAlignment="1">
      <alignment horizontal="center" vertical="center" wrapText="1"/>
    </xf>
    <xf numFmtId="0" fontId="0" fillId="0" borderId="119" xfId="0" applyBorder="1" applyAlignment="1">
      <alignment horizontal="center" vertical="center" wrapText="1"/>
    </xf>
    <xf numFmtId="0" fontId="20" fillId="6" borderId="0" xfId="0" applyFont="1" applyFill="1" applyAlignment="1">
      <alignment horizontal="center"/>
    </xf>
    <xf numFmtId="0" fontId="20" fillId="6" borderId="26" xfId="0" applyFont="1" applyFill="1" applyBorder="1" applyAlignment="1">
      <alignment horizontal="center"/>
    </xf>
    <xf numFmtId="0" fontId="20" fillId="12" borderId="0" xfId="0" applyFont="1" applyFill="1" applyAlignment="1">
      <alignment horizontal="center" vertical="center" wrapText="1"/>
    </xf>
    <xf numFmtId="0" fontId="30" fillId="9" borderId="0" xfId="0" applyFont="1" applyFill="1" applyAlignment="1">
      <alignment horizontal="center"/>
    </xf>
    <xf numFmtId="0" fontId="17" fillId="0" borderId="109" xfId="0" applyFont="1" applyBorder="1"/>
    <xf numFmtId="0" fontId="17" fillId="0" borderId="107" xfId="0" applyFont="1" applyBorder="1"/>
    <xf numFmtId="0" fontId="17" fillId="0" borderId="108" xfId="0" applyFont="1" applyBorder="1"/>
    <xf numFmtId="0" fontId="17" fillId="0" borderId="106" xfId="0" applyFont="1" applyBorder="1"/>
    <xf numFmtId="0" fontId="17" fillId="0" borderId="109" xfId="0" applyFont="1" applyBorder="1" applyAlignment="1">
      <alignment vertical="top" wrapText="1"/>
    </xf>
    <xf numFmtId="0" fontId="17" fillId="0" borderId="107" xfId="0" applyFont="1" applyBorder="1" applyAlignment="1">
      <alignment vertical="top" wrapText="1"/>
    </xf>
    <xf numFmtId="0" fontId="17" fillId="0" borderId="110" xfId="0" applyFont="1" applyBorder="1" applyAlignment="1">
      <alignment vertical="top" wrapText="1"/>
    </xf>
    <xf numFmtId="0" fontId="17" fillId="0" borderId="109" xfId="0" applyFont="1" applyBorder="1" applyAlignment="1">
      <alignment vertical="top"/>
    </xf>
    <xf numFmtId="0" fontId="17" fillId="0" borderId="107" xfId="0" applyFont="1" applyBorder="1" applyAlignment="1">
      <alignment vertical="top"/>
    </xf>
    <xf numFmtId="0" fontId="17" fillId="0" borderId="110" xfId="0" applyFont="1" applyBorder="1" applyAlignment="1">
      <alignment vertical="top"/>
    </xf>
    <xf numFmtId="0" fontId="17" fillId="0" borderId="111" xfId="0" applyFont="1" applyBorder="1"/>
    <xf numFmtId="0" fontId="17" fillId="0" borderId="112" xfId="0" applyFont="1" applyBorder="1"/>
    <xf numFmtId="0" fontId="17" fillId="0" borderId="113" xfId="0" applyFont="1" applyBorder="1"/>
    <xf numFmtId="0" fontId="17" fillId="0" borderId="114" xfId="0" applyFont="1" applyBorder="1" applyAlignment="1">
      <alignment vertical="top"/>
    </xf>
    <xf numFmtId="0" fontId="17" fillId="0" borderId="112" xfId="0" applyFont="1" applyBorder="1" applyAlignment="1">
      <alignment vertical="top"/>
    </xf>
    <xf numFmtId="0" fontId="17" fillId="0" borderId="115" xfId="0" applyFont="1" applyBorder="1" applyAlignment="1">
      <alignment vertical="top"/>
    </xf>
    <xf numFmtId="0" fontId="18" fillId="0" borderId="103" xfId="0" applyFont="1" applyBorder="1" applyAlignment="1">
      <alignment horizontal="left" vertical="center"/>
    </xf>
    <xf numFmtId="0" fontId="18" fillId="0" borderId="104" xfId="0" applyFont="1" applyBorder="1" applyAlignment="1">
      <alignment horizontal="left" vertical="center"/>
    </xf>
    <xf numFmtId="0" fontId="17" fillId="0" borderId="116" xfId="0" applyFont="1" applyBorder="1" applyAlignment="1">
      <alignment vertical="top"/>
    </xf>
    <xf numFmtId="0" fontId="17" fillId="0" borderId="104" xfId="0" applyFont="1" applyBorder="1" applyAlignment="1">
      <alignment vertical="top"/>
    </xf>
    <xf numFmtId="0" fontId="17" fillId="0" borderId="105" xfId="0" applyFont="1" applyBorder="1" applyAlignment="1">
      <alignment vertical="top"/>
    </xf>
    <xf numFmtId="49" fontId="24" fillId="0" borderId="0" xfId="0" applyNumberFormat="1" applyFont="1" applyAlignment="1">
      <alignment wrapText="1"/>
    </xf>
    <xf numFmtId="49" fontId="0" fillId="0" borderId="0" xfId="0" applyNumberFormat="1" applyAlignment="1">
      <alignment wrapText="1"/>
    </xf>
    <xf numFmtId="0" fontId="17" fillId="0" borderId="40" xfId="0" applyFont="1" applyBorder="1" applyAlignment="1">
      <alignment horizontal="left"/>
    </xf>
    <xf numFmtId="0" fontId="17" fillId="0" borderId="41" xfId="0" applyFont="1" applyBorder="1" applyAlignment="1">
      <alignment horizontal="left"/>
    </xf>
    <xf numFmtId="0" fontId="17" fillId="0" borderId="42" xfId="0" applyFont="1" applyBorder="1" applyAlignment="1">
      <alignment horizontal="left"/>
    </xf>
    <xf numFmtId="0" fontId="17" fillId="0" borderId="43" xfId="0" applyFont="1" applyBorder="1" applyAlignment="1">
      <alignment horizontal="left"/>
    </xf>
    <xf numFmtId="0" fontId="17" fillId="0" borderId="0" xfId="0" applyFont="1" applyAlignment="1">
      <alignment horizontal="left"/>
    </xf>
    <xf numFmtId="0" fontId="17" fillId="0" borderId="44" xfId="0" applyFont="1" applyBorder="1" applyAlignment="1">
      <alignment horizontal="left"/>
    </xf>
    <xf numFmtId="0" fontId="17" fillId="0" borderId="37" xfId="0" applyFont="1" applyBorder="1" applyAlignment="1">
      <alignment horizontal="left"/>
    </xf>
    <xf numFmtId="0" fontId="17" fillId="0" borderId="38" xfId="0" applyFont="1" applyBorder="1" applyAlignment="1">
      <alignment horizontal="left"/>
    </xf>
    <xf numFmtId="0" fontId="17" fillId="0" borderId="39" xfId="0" applyFont="1" applyBorder="1" applyAlignment="1">
      <alignment horizontal="left"/>
    </xf>
    <xf numFmtId="0" fontId="18" fillId="0" borderId="40" xfId="0" applyFont="1" applyBorder="1" applyAlignment="1">
      <alignment horizontal="center" wrapText="1"/>
    </xf>
    <xf numFmtId="0" fontId="18" fillId="0" borderId="41" xfId="0" applyFont="1" applyBorder="1" applyAlignment="1">
      <alignment horizontal="center" wrapText="1"/>
    </xf>
    <xf numFmtId="0" fontId="18" fillId="0" borderId="45" xfId="0" applyFont="1" applyBorder="1" applyAlignment="1">
      <alignment horizontal="center" wrapText="1"/>
    </xf>
    <xf numFmtId="0" fontId="18" fillId="0" borderId="43" xfId="0" applyFont="1" applyBorder="1" applyAlignment="1">
      <alignment horizontal="center" wrapText="1"/>
    </xf>
    <xf numFmtId="0" fontId="18" fillId="0" borderId="0" xfId="0" applyFont="1" applyAlignment="1">
      <alignment horizontal="center" wrapText="1"/>
    </xf>
    <xf numFmtId="0" fontId="18" fillId="0" borderId="48" xfId="0" applyFont="1" applyBorder="1" applyAlignment="1">
      <alignment horizontal="center" wrapText="1"/>
    </xf>
    <xf numFmtId="0" fontId="18" fillId="0" borderId="46" xfId="0" applyFont="1" applyBorder="1" applyAlignment="1">
      <alignment horizontal="center"/>
    </xf>
    <xf numFmtId="0" fontId="18" fillId="0" borderId="42" xfId="0" applyFont="1" applyBorder="1" applyAlignment="1">
      <alignment horizontal="center"/>
    </xf>
    <xf numFmtId="0" fontId="18" fillId="0" borderId="49" xfId="0" applyFont="1" applyBorder="1" applyAlignment="1">
      <alignment horizontal="center"/>
    </xf>
    <xf numFmtId="0" fontId="18" fillId="0" borderId="44" xfId="0" applyFont="1" applyBorder="1" applyAlignment="1">
      <alignment horizontal="center"/>
    </xf>
    <xf numFmtId="0" fontId="18" fillId="0" borderId="51" xfId="0" applyFont="1" applyBorder="1" applyAlignment="1">
      <alignment horizontal="left"/>
    </xf>
    <xf numFmtId="0" fontId="18" fillId="0" borderId="52" xfId="0" applyFont="1" applyBorder="1" applyAlignment="1">
      <alignment horizontal="left"/>
    </xf>
    <xf numFmtId="0" fontId="25" fillId="0" borderId="57" xfId="0" applyFont="1" applyBorder="1" applyAlignment="1">
      <alignment horizontal="center" vertical="top" wrapText="1"/>
    </xf>
    <xf numFmtId="0" fontId="25" fillId="0" borderId="58" xfId="0" applyFont="1" applyBorder="1" applyAlignment="1">
      <alignment horizontal="center" vertical="top" wrapText="1"/>
    </xf>
    <xf numFmtId="0" fontId="25" fillId="0" borderId="59" xfId="0" applyFont="1" applyBorder="1" applyAlignment="1">
      <alignment horizontal="center" vertical="top" wrapText="1"/>
    </xf>
    <xf numFmtId="0" fontId="25" fillId="0" borderId="43" xfId="0" applyFont="1" applyBorder="1" applyAlignment="1">
      <alignment horizontal="center" vertical="top" wrapText="1"/>
    </xf>
    <xf numFmtId="0" fontId="25" fillId="0" borderId="0" xfId="0" applyFont="1" applyAlignment="1">
      <alignment horizontal="center" vertical="top" wrapText="1"/>
    </xf>
    <xf numFmtId="0" fontId="25" fillId="0" borderId="44" xfId="0" applyFont="1" applyBorder="1" applyAlignment="1">
      <alignment horizontal="center" vertical="top" wrapText="1"/>
    </xf>
    <xf numFmtId="0" fontId="25" fillId="0" borderId="60" xfId="0" applyFont="1" applyBorder="1" applyAlignment="1">
      <alignment horizontal="center" vertical="top" wrapText="1"/>
    </xf>
    <xf numFmtId="0" fontId="25" fillId="0" borderId="61" xfId="0" applyFont="1" applyBorder="1" applyAlignment="1">
      <alignment horizontal="center" vertical="top" wrapText="1"/>
    </xf>
    <xf numFmtId="0" fontId="25" fillId="0" borderId="62" xfId="0" applyFont="1" applyBorder="1" applyAlignment="1">
      <alignment horizontal="center" vertical="top" wrapText="1"/>
    </xf>
    <xf numFmtId="0" fontId="17" fillId="0" borderId="43" xfId="0" applyFont="1" applyBorder="1"/>
    <xf numFmtId="0" fontId="16" fillId="0" borderId="18" xfId="0" applyFont="1" applyBorder="1"/>
    <xf numFmtId="0" fontId="22" fillId="7" borderId="0" xfId="0" applyFont="1" applyFill="1" applyAlignment="1">
      <alignment horizontal="center" vertical="center" textRotation="90" wrapText="1"/>
    </xf>
    <xf numFmtId="0" fontId="20" fillId="8" borderId="27" xfId="0" applyFont="1" applyFill="1" applyBorder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17" fillId="0" borderId="29" xfId="0" applyFont="1" applyBorder="1"/>
    <xf numFmtId="0" fontId="18" fillId="5" borderId="34" xfId="0" applyFont="1" applyFill="1" applyBorder="1" applyAlignment="1">
      <alignment horizontal="center"/>
    </xf>
    <xf numFmtId="0" fontId="18" fillId="5" borderId="35" xfId="0" applyFont="1" applyFill="1" applyBorder="1" applyAlignment="1">
      <alignment horizontal="center"/>
    </xf>
    <xf numFmtId="0" fontId="18" fillId="5" borderId="36" xfId="0" applyFont="1" applyFill="1" applyBorder="1" applyAlignment="1">
      <alignment horizontal="center"/>
    </xf>
    <xf numFmtId="0" fontId="18" fillId="0" borderId="53" xfId="0" applyFont="1" applyBorder="1" applyAlignment="1">
      <alignment horizontal="center"/>
    </xf>
    <xf numFmtId="0" fontId="18" fillId="0" borderId="39" xfId="0" applyFont="1" applyBorder="1" applyAlignment="1">
      <alignment horizontal="center"/>
    </xf>
    <xf numFmtId="0" fontId="18" fillId="0" borderId="37" xfId="0" applyFont="1" applyBorder="1" applyAlignment="1">
      <alignment horizontal="left"/>
    </xf>
    <xf numFmtId="0" fontId="18" fillId="0" borderId="38" xfId="0" applyFont="1" applyBorder="1" applyAlignment="1">
      <alignment horizontal="left"/>
    </xf>
    <xf numFmtId="0" fontId="18" fillId="0" borderId="54" xfId="0" applyFont="1" applyBorder="1" applyAlignment="1">
      <alignment horizontal="left"/>
    </xf>
    <xf numFmtId="3" fontId="18" fillId="0" borderId="30" xfId="0" applyNumberFormat="1" applyFont="1" applyBorder="1" applyAlignment="1">
      <alignment horizontal="center"/>
    </xf>
    <xf numFmtId="3" fontId="18" fillId="0" borderId="55" xfId="0" applyNumberFormat="1" applyFont="1" applyBorder="1" applyAlignment="1">
      <alignment horizontal="center"/>
    </xf>
    <xf numFmtId="0" fontId="17" fillId="0" borderId="40" xfId="0" applyFont="1" applyBorder="1"/>
    <xf numFmtId="0" fontId="17" fillId="0" borderId="41" xfId="0" applyFont="1" applyBorder="1"/>
  </cellXfs>
  <cellStyles count="8">
    <cellStyle name="Comma" xfId="5" builtinId="3"/>
    <cellStyle name="Currency" xfId="3" builtinId="4"/>
    <cellStyle name="Hyperlink" xfId="2" builtinId="8"/>
    <cellStyle name="Normal" xfId="0" builtinId="0"/>
    <cellStyle name="Normal 2" xfId="6" xr:uid="{0F10670C-F1F7-4F48-AD40-309BA1B683A5}"/>
    <cellStyle name="Normal_Sheet" xfId="4" xr:uid="{1AAB3028-2621-4B8F-90FA-B467CD1F5C05}"/>
    <cellStyle name="Percent" xfId="1" builtinId="5"/>
    <cellStyle name="Percent 2" xfId="7" xr:uid="{1636E5AD-3918-1640-8EC4-33D768A844B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5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3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themeOverride" Target="../theme/themeOverrid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ATB 2020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'LCOE Cost Summary'!$E$18:$X$18</c:f>
              <c:numCache>
                <c:formatCode>General</c:formatCode>
                <c:ptCount val="2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</c:numCache>
            </c:numRef>
          </c:cat>
          <c:val>
            <c:numRef>
              <c:f>'LCOE Cost Summary'!$E$19:$X$19</c:f>
              <c:numCache>
                <c:formatCode>"$"#,##0</c:formatCode>
                <c:ptCount val="20"/>
                <c:pt idx="0">
                  <c:v>1309.5951120685625</c:v>
                </c:pt>
                <c:pt idx="1">
                  <c:v>1257.5706612805511</c:v>
                </c:pt>
                <c:pt idx="2">
                  <c:v>1205.5462104925398</c:v>
                </c:pt>
                <c:pt idx="3">
                  <c:v>1153.5217597045284</c:v>
                </c:pt>
                <c:pt idx="4">
                  <c:v>1101.4973089165173</c:v>
                </c:pt>
                <c:pt idx="5">
                  <c:v>1049.4728581285058</c:v>
                </c:pt>
                <c:pt idx="6">
                  <c:v>997.44840734049455</c:v>
                </c:pt>
                <c:pt idx="7">
                  <c:v>945.42395655248333</c:v>
                </c:pt>
                <c:pt idx="8">
                  <c:v>893.399505764472</c:v>
                </c:pt>
                <c:pt idx="9">
                  <c:v>841.375054976461</c:v>
                </c:pt>
                <c:pt idx="10">
                  <c:v>833.90107213236126</c:v>
                </c:pt>
                <c:pt idx="11">
                  <c:v>826.42708928826153</c:v>
                </c:pt>
                <c:pt idx="12">
                  <c:v>818.9531064441619</c:v>
                </c:pt>
                <c:pt idx="13">
                  <c:v>811.47912360006217</c:v>
                </c:pt>
                <c:pt idx="14">
                  <c:v>804.00514075596243</c:v>
                </c:pt>
                <c:pt idx="15">
                  <c:v>796.53115791186269</c:v>
                </c:pt>
                <c:pt idx="16">
                  <c:v>789.05717506776296</c:v>
                </c:pt>
                <c:pt idx="17">
                  <c:v>781.58319222366322</c:v>
                </c:pt>
                <c:pt idx="18">
                  <c:v>774.10920937956359</c:v>
                </c:pt>
                <c:pt idx="19">
                  <c:v>766.63522653546386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CC-486F-978A-9B6764D94BB9}"/>
            </c:ext>
          </c:extLst>
        </c:ser>
        <c:ser>
          <c:idx val="1"/>
          <c:order val="1"/>
          <c:tx>
            <c:strRef>
              <c:f>'LCOE Cost Summary'!$C$20</c:f>
              <c:strCache>
                <c:ptCount val="1"/>
                <c:pt idx="0">
                  <c:v>EIA AEO2021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'LCOE Cost Summary'!$E$18:$X$18</c:f>
              <c:numCache>
                <c:formatCode>General</c:formatCode>
                <c:ptCount val="2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</c:numCache>
            </c:numRef>
          </c:cat>
          <c:val>
            <c:numRef>
              <c:f>'LCOE Cost Summary'!$E$20:$X$20</c:f>
              <c:numCache>
                <c:formatCode>"$"#,##0</c:formatCode>
                <c:ptCount val="20"/>
                <c:pt idx="0">
                  <c:v>1232.071899</c:v>
                </c:pt>
                <c:pt idx="1">
                  <c:v>1178.9487300000001</c:v>
                </c:pt>
                <c:pt idx="2">
                  <c:v>1133.487061</c:v>
                </c:pt>
                <c:pt idx="3">
                  <c:v>1093.6351320000001</c:v>
                </c:pt>
                <c:pt idx="4">
                  <c:v>1069.9604489999999</c:v>
                </c:pt>
                <c:pt idx="5">
                  <c:v>1048.356567</c:v>
                </c:pt>
                <c:pt idx="6">
                  <c:v>1021.583557</c:v>
                </c:pt>
                <c:pt idx="7">
                  <c:v>995.41455099999996</c:v>
                </c:pt>
                <c:pt idx="8">
                  <c:v>970.90289299999995</c:v>
                </c:pt>
                <c:pt idx="9">
                  <c:v>948.11523399999999</c:v>
                </c:pt>
                <c:pt idx="10">
                  <c:v>926.56964100000005</c:v>
                </c:pt>
                <c:pt idx="11">
                  <c:v>907.27618399999994</c:v>
                </c:pt>
                <c:pt idx="12">
                  <c:v>889.19329800000003</c:v>
                </c:pt>
                <c:pt idx="13">
                  <c:v>872.60070800000005</c:v>
                </c:pt>
                <c:pt idx="14">
                  <c:v>856.267517</c:v>
                </c:pt>
                <c:pt idx="15">
                  <c:v>840.26757799999996</c:v>
                </c:pt>
                <c:pt idx="16">
                  <c:v>825.09393299999999</c:v>
                </c:pt>
                <c:pt idx="17">
                  <c:v>810.29937700000005</c:v>
                </c:pt>
                <c:pt idx="18">
                  <c:v>795.58062700000005</c:v>
                </c:pt>
                <c:pt idx="19">
                  <c:v>780.66595500000005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CC-486F-978A-9B6764D94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7639648"/>
        <c:axId val="267641312"/>
      </c:lineChart>
      <c:catAx>
        <c:axId val="26763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7641312"/>
        <c:crosses val="autoZero"/>
        <c:auto val="1"/>
        <c:lblAlgn val="ctr"/>
        <c:lblOffset val="100"/>
        <c:noMultiLvlLbl val="0"/>
      </c:catAx>
      <c:valAx>
        <c:axId val="267641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Overnight CapEx</a:t>
                </a:r>
                <a:r>
                  <a:rPr lang="en-US" baseline="0"/>
                  <a:t> (2020$/kW)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7777777777777776E-2"/>
              <c:y val="0.1280129046369203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7639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078688208179295E-2"/>
          <c:y val="9.61545504486358E-2"/>
          <c:w val="0.88349341043901897"/>
          <c:h val="0.813188213391931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'ATB Land-Based Wind_SEE'!$K$487</c:f>
              <c:strCache>
                <c:ptCount val="1"/>
                <c:pt idx="0">
                  <c:v>Class 1 - Advanced</c:v>
                </c:pt>
              </c:strCache>
            </c:strRef>
          </c:tx>
          <c:spPr>
            <a:ln>
              <a:solidFill>
                <a:schemeClr val="accent6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1-270F-4A6F-B990-3680EFA43EEE}"/>
              </c:ext>
            </c:extLst>
          </c:dPt>
          <c:xVal>
            <c:numRef>
              <c:f>'ATB Land-Based Wind_SEE'!$L$486:$AS$486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Wind_SEE'!$L$487:$AS$487</c:f>
              <c:numCache>
                <c:formatCode>"$"#,##0</c:formatCode>
                <c:ptCount val="34"/>
                <c:pt idx="0">
                  <c:v>29.065967473780894</c:v>
                </c:pt>
                <c:pt idx="1">
                  <c:v>28.017321338649918</c:v>
                </c:pt>
                <c:pt idx="2">
                  <c:v>26.969750091445921</c:v>
                </c:pt>
                <c:pt idx="3">
                  <c:v>25.923229768318105</c:v>
                </c:pt>
                <c:pt idx="4">
                  <c:v>24.877737112503414</c:v>
                </c:pt>
                <c:pt idx="5">
                  <c:v>23.833249548437855</c:v>
                </c:pt>
                <c:pt idx="6">
                  <c:v>22.789745156997135</c:v>
                </c:pt>
                <c:pt idx="7">
                  <c:v>21.747202651809392</c:v>
                </c:pt>
                <c:pt idx="8">
                  <c:v>20.70560135658619</c:v>
                </c:pt>
                <c:pt idx="9">
                  <c:v>19.664921183421228</c:v>
                </c:pt>
                <c:pt idx="10">
                  <c:v>18.625142612008812</c:v>
                </c:pt>
                <c:pt idx="11">
                  <c:v>17.586246669736916</c:v>
                </c:pt>
                <c:pt idx="12">
                  <c:v>16.548214912612274</c:v>
                </c:pt>
                <c:pt idx="13">
                  <c:v>16.297883885761152</c:v>
                </c:pt>
                <c:pt idx="14">
                  <c:v>16.047621199083672</c:v>
                </c:pt>
                <c:pt idx="15">
                  <c:v>15.797426648172545</c:v>
                </c:pt>
                <c:pt idx="16">
                  <c:v>15.54730002943483</c:v>
                </c:pt>
                <c:pt idx="17">
                  <c:v>15.297241140087928</c:v>
                </c:pt>
                <c:pt idx="18">
                  <c:v>15.047249778155525</c:v>
                </c:pt>
                <c:pt idx="19">
                  <c:v>14.797325742463592</c:v>
                </c:pt>
                <c:pt idx="20">
                  <c:v>14.547468832636412</c:v>
                </c:pt>
                <c:pt idx="21">
                  <c:v>14.297678849092629</c:v>
                </c:pt>
                <c:pt idx="22">
                  <c:v>14.047955593041296</c:v>
                </c:pt>
                <c:pt idx="23">
                  <c:v>13.798298866477985</c:v>
                </c:pt>
                <c:pt idx="24">
                  <c:v>13.5487084721809</c:v>
                </c:pt>
                <c:pt idx="25">
                  <c:v>13.299184213706997</c:v>
                </c:pt>
                <c:pt idx="26">
                  <c:v>13.049725895388161</c:v>
                </c:pt>
                <c:pt idx="27">
                  <c:v>12.800333322327377</c:v>
                </c:pt>
                <c:pt idx="28">
                  <c:v>12.551006300394954</c:v>
                </c:pt>
                <c:pt idx="29">
                  <c:v>12.301744636224724</c:v>
                </c:pt>
                <c:pt idx="30">
                  <c:v>12.052548137210325</c:v>
                </c:pt>
                <c:pt idx="31">
                  <c:v>11.80341661150144</c:v>
                </c:pt>
                <c:pt idx="32">
                  <c:v>11.554349868000104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70F-4A6F-B990-3680EFA43EEE}"/>
            </c:ext>
          </c:extLst>
        </c:ser>
        <c:ser>
          <c:idx val="2"/>
          <c:order val="1"/>
          <c:tx>
            <c:strRef>
              <c:f>'ATB Land-Based Wind_SEE'!$K$488</c:f>
              <c:strCache>
                <c:ptCount val="1"/>
                <c:pt idx="0">
                  <c:v>Class 1 - Moderate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4-270F-4A6F-B990-3680EFA43EEE}"/>
              </c:ext>
            </c:extLst>
          </c:dPt>
          <c:xVal>
            <c:numRef>
              <c:f>'ATB Land-Based Wind_SEE'!$L$486:$AS$486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Wind_SEE'!$L$488:$AS$488</c:f>
              <c:numCache>
                <c:formatCode>"$"#,##0</c:formatCode>
                <c:ptCount val="34"/>
                <c:pt idx="0">
                  <c:v>29.065967473780894</c:v>
                </c:pt>
                <c:pt idx="1">
                  <c:v>28.489155965182977</c:v>
                </c:pt>
                <c:pt idx="2">
                  <c:v>27.912574477265586</c:v>
                </c:pt>
                <c:pt idx="3">
                  <c:v>27.336220683535117</c:v>
                </c:pt>
                <c:pt idx="4">
                  <c:v>26.760092288766938</c:v>
                </c:pt>
                <c:pt idx="5">
                  <c:v>26.184187028481833</c:v>
                </c:pt>
                <c:pt idx="6">
                  <c:v>25.608502668432923</c:v>
                </c:pt>
                <c:pt idx="7">
                  <c:v>25.033037004102798</c:v>
                </c:pt>
                <c:pt idx="8">
                  <c:v>24.457787860210669</c:v>
                </c:pt>
                <c:pt idx="9">
                  <c:v>23.882753090229333</c:v>
                </c:pt>
                <c:pt idx="10">
                  <c:v>23.307930575911566</c:v>
                </c:pt>
                <c:pt idx="11">
                  <c:v>22.733318226826015</c:v>
                </c:pt>
                <c:pt idx="12">
                  <c:v>22.15891397990206</c:v>
                </c:pt>
                <c:pt idx="13">
                  <c:v>21.942423295743232</c:v>
                </c:pt>
                <c:pt idx="14">
                  <c:v>21.725952934226914</c:v>
                </c:pt>
                <c:pt idx="15">
                  <c:v>21.509502864914804</c:v>
                </c:pt>
                <c:pt idx="16">
                  <c:v>21.293073057429332</c:v>
                </c:pt>
                <c:pt idx="17">
                  <c:v>21.076663481453561</c:v>
                </c:pt>
                <c:pt idx="18">
                  <c:v>20.860274106730998</c:v>
                </c:pt>
                <c:pt idx="19">
                  <c:v>20.64390490306544</c:v>
                </c:pt>
                <c:pt idx="20">
                  <c:v>20.427555840320863</c:v>
                </c:pt>
                <c:pt idx="21">
                  <c:v>20.211226888421219</c:v>
                </c:pt>
                <c:pt idx="22">
                  <c:v>19.994918017350312</c:v>
                </c:pt>
                <c:pt idx="23">
                  <c:v>19.778629197151663</c:v>
                </c:pt>
                <c:pt idx="24">
                  <c:v>19.562360397928359</c:v>
                </c:pt>
                <c:pt idx="25">
                  <c:v>19.346111589842867</c:v>
                </c:pt>
                <c:pt idx="26">
                  <c:v>19.129882743116937</c:v>
                </c:pt>
                <c:pt idx="27">
                  <c:v>18.913673828031417</c:v>
                </c:pt>
                <c:pt idx="28">
                  <c:v>18.697484814926124</c:v>
                </c:pt>
                <c:pt idx="29">
                  <c:v>18.481315674199713</c:v>
                </c:pt>
                <c:pt idx="30">
                  <c:v>18.265166376309491</c:v>
                </c:pt>
                <c:pt idx="31">
                  <c:v>18.049036891771298</c:v>
                </c:pt>
                <c:pt idx="32">
                  <c:v>17.832927191159374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70F-4A6F-B990-3680EFA43EEE}"/>
            </c:ext>
          </c:extLst>
        </c:ser>
        <c:ser>
          <c:idx val="3"/>
          <c:order val="2"/>
          <c:tx>
            <c:strRef>
              <c:f>'ATB Land-Based Wind_SEE'!$K$489</c:f>
              <c:strCache>
                <c:ptCount val="1"/>
                <c:pt idx="0">
                  <c:v>Class 1 - Conservative</c:v>
                </c:pt>
              </c:strCache>
            </c:strRef>
          </c:tx>
          <c:spPr>
            <a:ln>
              <a:solidFill>
                <a:schemeClr val="accent6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7-270F-4A6F-B990-3680EFA43EEE}"/>
              </c:ext>
            </c:extLst>
          </c:dPt>
          <c:xVal>
            <c:numRef>
              <c:f>'ATB Land-Based Wind_SEE'!$L$486:$AS$486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Wind_SEE'!$L$489:$AS$489</c:f>
              <c:numCache>
                <c:formatCode>"$"#,##0</c:formatCode>
                <c:ptCount val="34"/>
                <c:pt idx="0">
                  <c:v>29.065967473780894</c:v>
                </c:pt>
                <c:pt idx="1">
                  <c:v>28.80192700449971</c:v>
                </c:pt>
                <c:pt idx="2">
                  <c:v>28.537908551383097</c:v>
                </c:pt>
                <c:pt idx="3">
                  <c:v>28.273912242367082</c:v>
                </c:pt>
                <c:pt idx="4">
                  <c:v>28.009938206380866</c:v>
                </c:pt>
                <c:pt idx="5">
                  <c:v>27.745986573356504</c:v>
                </c:pt>
                <c:pt idx="6">
                  <c:v>27.482057474238619</c:v>
                </c:pt>
                <c:pt idx="7">
                  <c:v>27.218151040994332</c:v>
                </c:pt>
                <c:pt idx="8">
                  <c:v>26.954267406623227</c:v>
                </c:pt>
                <c:pt idx="9">
                  <c:v>26.690406705167511</c:v>
                </c:pt>
                <c:pt idx="10">
                  <c:v>26.426569071722213</c:v>
                </c:pt>
                <c:pt idx="11">
                  <c:v>26.162754642445559</c:v>
                </c:pt>
                <c:pt idx="12">
                  <c:v>25.898963554569438</c:v>
                </c:pt>
                <c:pt idx="13">
                  <c:v>25.778673314383077</c:v>
                </c:pt>
                <c:pt idx="14">
                  <c:v>25.658387206061743</c:v>
                </c:pt>
                <c:pt idx="15">
                  <c:v>25.538105226508833</c:v>
                </c:pt>
                <c:pt idx="16">
                  <c:v>25.417827372630867</c:v>
                </c:pt>
                <c:pt idx="17">
                  <c:v>25.297553641337455</c:v>
                </c:pt>
                <c:pt idx="18">
                  <c:v>25.177284029541283</c:v>
                </c:pt>
                <c:pt idx="19">
                  <c:v>25.057018534158143</c:v>
                </c:pt>
                <c:pt idx="20">
                  <c:v>24.936757152106875</c:v>
                </c:pt>
                <c:pt idx="21">
                  <c:v>24.81649988030939</c:v>
                </c:pt>
                <c:pt idx="22">
                  <c:v>24.696246715690719</c:v>
                </c:pt>
                <c:pt idx="23">
                  <c:v>24.575997655178899</c:v>
                </c:pt>
                <c:pt idx="24">
                  <c:v>24.455752695705073</c:v>
                </c:pt>
                <c:pt idx="25">
                  <c:v>24.335511834203416</c:v>
                </c:pt>
                <c:pt idx="26">
                  <c:v>24.21527506761117</c:v>
                </c:pt>
                <c:pt idx="27">
                  <c:v>24.095042392868638</c:v>
                </c:pt>
                <c:pt idx="28">
                  <c:v>23.974813806919141</c:v>
                </c:pt>
                <c:pt idx="29">
                  <c:v>23.854589306709073</c:v>
                </c:pt>
                <c:pt idx="30">
                  <c:v>23.734368889187852</c:v>
                </c:pt>
                <c:pt idx="31">
                  <c:v>23.614152551307946</c:v>
                </c:pt>
                <c:pt idx="32">
                  <c:v>23.493940290024845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70F-4A6F-B990-3680EFA43EEE}"/>
            </c:ext>
          </c:extLst>
        </c:ser>
        <c:ser>
          <c:idx val="4"/>
          <c:order val="3"/>
          <c:tx>
            <c:strRef>
              <c:f>'ATB Land-Based Wind_SEE'!$K$490</c:f>
              <c:strCache>
                <c:ptCount val="1"/>
                <c:pt idx="0">
                  <c:v>Class 2 - Advanced</c:v>
                </c:pt>
              </c:strCache>
            </c:strRef>
          </c:tx>
          <c:spPr>
            <a:ln>
              <a:solidFill>
                <a:schemeClr val="accent5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A-270F-4A6F-B990-3680EFA43EEE}"/>
              </c:ext>
            </c:extLst>
          </c:dPt>
          <c:xVal>
            <c:numRef>
              <c:f>'ATB Land-Based Wind_SEE'!$L$486:$AS$486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Wind_SEE'!$L$490:$AS$490</c:f>
              <c:numCache>
                <c:formatCode>"$"#,##0</c:formatCode>
                <c:ptCount val="34"/>
                <c:pt idx="0">
                  <c:v>30.689935798799947</c:v>
                </c:pt>
                <c:pt idx="1">
                  <c:v>29.540781529221295</c:v>
                </c:pt>
                <c:pt idx="2">
                  <c:v>28.393423917315239</c:v>
                </c:pt>
                <c:pt idx="3">
                  <c:v>27.24780891004351</c:v>
                </c:pt>
                <c:pt idx="4">
                  <c:v>26.103884601110614</c:v>
                </c:pt>
                <c:pt idx="5">
                  <c:v>24.961601125437987</c:v>
                </c:pt>
                <c:pt idx="6">
                  <c:v>23.820910559802105</c:v>
                </c:pt>
                <c:pt idx="7">
                  <c:v>22.681766829220852</c:v>
                </c:pt>
                <c:pt idx="8">
                  <c:v>21.544125618703578</c:v>
                </c:pt>
                <c:pt idx="9">
                  <c:v>20.407944290009926</c:v>
                </c:pt>
                <c:pt idx="10">
                  <c:v>19.273181803088782</c:v>
                </c:pt>
                <c:pt idx="11">
                  <c:v>18.139798641893226</c:v>
                </c:pt>
                <c:pt idx="12">
                  <c:v>17.007756744289658</c:v>
                </c:pt>
                <c:pt idx="13">
                  <c:v>16.754039504469933</c:v>
                </c:pt>
                <c:pt idx="14">
                  <c:v>16.500436493475593</c:v>
                </c:pt>
                <c:pt idx="15">
                  <c:v>16.246947199579697</c:v>
                </c:pt>
                <c:pt idx="16">
                  <c:v>15.993571114107352</c:v>
                </c:pt>
                <c:pt idx="17">
                  <c:v>15.74030773141299</c:v>
                </c:pt>
                <c:pt idx="18">
                  <c:v>15.487156548857863</c:v>
                </c:pt>
                <c:pt idx="19">
                  <c:v>15.234117066787713</c:v>
                </c:pt>
                <c:pt idx="20">
                  <c:v>14.981188788510657</c:v>
                </c:pt>
                <c:pt idx="21">
                  <c:v>14.728371220275273</c:v>
                </c:pt>
                <c:pt idx="22">
                  <c:v>14.475663871248864</c:v>
                </c:pt>
                <c:pt idx="23">
                  <c:v>14.223066253495928</c:v>
                </c:pt>
                <c:pt idx="24">
                  <c:v>13.970577881956796</c:v>
                </c:pt>
                <c:pt idx="25">
                  <c:v>13.718198274426522</c:v>
                </c:pt>
                <c:pt idx="26">
                  <c:v>13.465926951533849</c:v>
                </c:pt>
                <c:pt idx="27">
                  <c:v>13.213763436720473</c:v>
                </c:pt>
                <c:pt idx="28">
                  <c:v>12.961707256220421</c:v>
                </c:pt>
                <c:pt idx="29">
                  <c:v>12.70975793903963</c:v>
                </c:pt>
                <c:pt idx="30">
                  <c:v>12.45791501693571</c:v>
                </c:pt>
                <c:pt idx="31">
                  <c:v>12.20617802439787</c:v>
                </c:pt>
                <c:pt idx="32">
                  <c:v>11.954546498627037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270F-4A6F-B990-3680EFA43EEE}"/>
            </c:ext>
          </c:extLst>
        </c:ser>
        <c:ser>
          <c:idx val="6"/>
          <c:order val="4"/>
          <c:tx>
            <c:strRef>
              <c:f>'ATB Land-Based Wind_SEE'!$K$491</c:f>
              <c:strCache>
                <c:ptCount val="1"/>
                <c:pt idx="0">
                  <c:v>Class 2 - Moderate</c:v>
                </c:pt>
              </c:strCache>
            </c:strRef>
          </c:tx>
          <c:spPr>
            <a:ln>
              <a:solidFill>
                <a:schemeClr val="accent5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D-270F-4A6F-B990-3680EFA43EEE}"/>
              </c:ext>
            </c:extLst>
          </c:dPt>
          <c:xVal>
            <c:numRef>
              <c:f>'ATB Land-Based Wind_SEE'!$L$486:$AS$486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Wind_SEE'!$L$491:$AS$491</c:f>
              <c:numCache>
                <c:formatCode>"$"#,##0</c:formatCode>
                <c:ptCount val="34"/>
                <c:pt idx="0">
                  <c:v>30.689935798799947</c:v>
                </c:pt>
                <c:pt idx="1">
                  <c:v>30.06944832963589</c:v>
                </c:pt>
                <c:pt idx="2">
                  <c:v>29.449451540911756</c:v>
                </c:pt>
                <c:pt idx="3">
                  <c:v>28.829937409982179</c:v>
                </c:pt>
                <c:pt idx="4">
                  <c:v>28.210898088147857</c:v>
                </c:pt>
                <c:pt idx="5">
                  <c:v>27.592325895966692</c:v>
                </c:pt>
                <c:pt idx="6">
                  <c:v>26.97421331871567</c:v>
                </c:pt>
                <c:pt idx="7">
                  <c:v>26.356553001998012</c:v>
                </c:pt>
                <c:pt idx="8">
                  <c:v>25.739337747490204</c:v>
                </c:pt>
                <c:pt idx="9">
                  <c:v>25.122560508823632</c:v>
                </c:pt>
                <c:pt idx="10">
                  <c:v>24.506214387595996</c:v>
                </c:pt>
                <c:pt idx="11">
                  <c:v>23.890292629507627</c:v>
                </c:pt>
                <c:pt idx="12">
                  <c:v>23.274788620618317</c:v>
                </c:pt>
                <c:pt idx="13">
                  <c:v>23.044895036020776</c:v>
                </c:pt>
                <c:pt idx="14">
                  <c:v>22.81503562826558</c:v>
                </c:pt>
                <c:pt idx="15">
                  <c:v>22.585210320627475</c:v>
                </c:pt>
                <c:pt idx="16">
                  <c:v>22.35541903661068</c:v>
                </c:pt>
                <c:pt idx="17">
                  <c:v>22.125661699948054</c:v>
                </c:pt>
                <c:pt idx="18">
                  <c:v>21.895938234600223</c:v>
                </c:pt>
                <c:pt idx="19">
                  <c:v>21.666248564754753</c:v>
                </c:pt>
                <c:pt idx="20">
                  <c:v>21.436592614825269</c:v>
                </c:pt>
                <c:pt idx="21">
                  <c:v>21.206970309450657</c:v>
                </c:pt>
                <c:pt idx="22">
                  <c:v>20.977381573494188</c:v>
                </c:pt>
                <c:pt idx="23">
                  <c:v>20.74782633204271</c:v>
                </c:pt>
                <c:pt idx="24">
                  <c:v>20.518304510405795</c:v>
                </c:pt>
                <c:pt idx="25">
                  <c:v>20.288816034114923</c:v>
                </c:pt>
                <c:pt idx="26">
                  <c:v>20.059360828922685</c:v>
                </c:pt>
                <c:pt idx="27">
                  <c:v>19.829938820801903</c:v>
                </c:pt>
                <c:pt idx="28">
                  <c:v>19.600549935944844</c:v>
                </c:pt>
                <c:pt idx="29">
                  <c:v>19.371194100762448</c:v>
                </c:pt>
                <c:pt idx="30">
                  <c:v>19.141871241883447</c:v>
                </c:pt>
                <c:pt idx="31">
                  <c:v>18.912581286153607</c:v>
                </c:pt>
                <c:pt idx="32">
                  <c:v>18.683324160634914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270F-4A6F-B990-3680EFA43EEE}"/>
            </c:ext>
          </c:extLst>
        </c:ser>
        <c:ser>
          <c:idx val="7"/>
          <c:order val="5"/>
          <c:tx>
            <c:strRef>
              <c:f>'ATB Land-Based Wind_SEE'!$K$492</c:f>
              <c:strCache>
                <c:ptCount val="1"/>
                <c:pt idx="0">
                  <c:v>Class 2 - Conservative</c:v>
                </c:pt>
              </c:strCache>
            </c:strRef>
          </c:tx>
          <c:spPr>
            <a:ln>
              <a:solidFill>
                <a:schemeClr val="accent5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0-270F-4A6F-B990-3680EFA43EEE}"/>
              </c:ext>
            </c:extLst>
          </c:dPt>
          <c:xVal>
            <c:numRef>
              <c:f>'ATB Land-Based Wind_SEE'!$L$486:$AS$486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Wind_SEE'!$L$492:$AS$492</c:f>
              <c:numCache>
                <c:formatCode>"$"#,##0</c:formatCode>
                <c:ptCount val="34"/>
                <c:pt idx="0">
                  <c:v>30.689935798799947</c:v>
                </c:pt>
                <c:pt idx="1">
                  <c:v>30.39986888772377</c:v>
                </c:pt>
                <c:pt idx="2">
                  <c:v>30.10980209585189</c:v>
                </c:pt>
                <c:pt idx="3">
                  <c:v>29.819735423230981</c:v>
                </c:pt>
                <c:pt idx="4">
                  <c:v>29.529668869907756</c:v>
                </c:pt>
                <c:pt idx="5">
                  <c:v>29.239602435928969</c:v>
                </c:pt>
                <c:pt idx="6">
                  <c:v>28.949536121341378</c:v>
                </c:pt>
                <c:pt idx="7">
                  <c:v>28.659469926191765</c:v>
                </c:pt>
                <c:pt idx="8">
                  <c:v>28.369403850526947</c:v>
                </c:pt>
                <c:pt idx="9">
                  <c:v>28.079337894393767</c:v>
                </c:pt>
                <c:pt idx="10">
                  <c:v>27.789272057839071</c:v>
                </c:pt>
                <c:pt idx="11">
                  <c:v>27.499206340909751</c:v>
                </c:pt>
                <c:pt idx="12">
                  <c:v>27.209140743652721</c:v>
                </c:pt>
                <c:pt idx="13">
                  <c:v>27.080636873983053</c:v>
                </c:pt>
                <c:pt idx="14">
                  <c:v>26.952140068905937</c:v>
                </c:pt>
                <c:pt idx="15">
                  <c:v>26.82365032048261</c:v>
                </c:pt>
                <c:pt idx="16">
                  <c:v>26.69516762078624</c:v>
                </c:pt>
                <c:pt idx="17">
                  <c:v>26.566691961901856</c:v>
                </c:pt>
                <c:pt idx="18">
                  <c:v>26.438223335926317</c:v>
                </c:pt>
                <c:pt idx="19">
                  <c:v>26.309761734968315</c:v>
                </c:pt>
                <c:pt idx="20">
                  <c:v>26.181307151148353</c:v>
                </c:pt>
                <c:pt idx="21">
                  <c:v>26.052859576598681</c:v>
                </c:pt>
                <c:pt idx="22">
                  <c:v>25.924419003463374</c:v>
                </c:pt>
                <c:pt idx="23">
                  <c:v>25.795985423898156</c:v>
                </c:pt>
                <c:pt idx="24">
                  <c:v>25.667558830070533</c:v>
                </c:pt>
                <c:pt idx="25">
                  <c:v>25.539139214159654</c:v>
                </c:pt>
                <c:pt idx="26">
                  <c:v>25.410726568356374</c:v>
                </c:pt>
                <c:pt idx="27">
                  <c:v>25.282320884863189</c:v>
                </c:pt>
                <c:pt idx="28">
                  <c:v>25.153922155894207</c:v>
                </c:pt>
                <c:pt idx="29">
                  <c:v>25.02553037367516</c:v>
                </c:pt>
                <c:pt idx="30">
                  <c:v>24.897145530443328</c:v>
                </c:pt>
                <c:pt idx="31">
                  <c:v>24.768767618447598</c:v>
                </c:pt>
                <c:pt idx="32">
                  <c:v>24.640396629948373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270F-4A6F-B990-3680EFA43EEE}"/>
            </c:ext>
          </c:extLst>
        </c:ser>
        <c:ser>
          <c:idx val="9"/>
          <c:order val="6"/>
          <c:tx>
            <c:strRef>
              <c:f>'ATB Land-Based Wind_SEE'!$K$493</c:f>
              <c:strCache>
                <c:ptCount val="1"/>
                <c:pt idx="0">
                  <c:v>Class 3 - Advanced</c:v>
                </c:pt>
              </c:strCache>
            </c:strRef>
          </c:tx>
          <c:spPr>
            <a:ln>
              <a:solidFill>
                <a:schemeClr val="accent4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4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3-270F-4A6F-B990-3680EFA43EEE}"/>
              </c:ext>
            </c:extLst>
          </c:dPt>
          <c:xVal>
            <c:numRef>
              <c:f>'ATB Land-Based Wind_SEE'!$L$486:$AS$486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Wind_SEE'!$L$493:$AS$493</c:f>
              <c:numCache>
                <c:formatCode>"$"#,##0</c:formatCode>
                <c:ptCount val="34"/>
                <c:pt idx="0">
                  <c:v>31.585172939783181</c:v>
                </c:pt>
                <c:pt idx="1">
                  <c:v>30.397285303366047</c:v>
                </c:pt>
                <c:pt idx="2">
                  <c:v>29.211765959715976</c:v>
                </c:pt>
                <c:pt idx="3">
                  <c:v>28.028531076809195</c:v>
                </c:pt>
                <c:pt idx="4">
                  <c:v>26.847500733091412</c:v>
                </c:pt>
                <c:pt idx="5">
                  <c:v>25.6685986920942</c:v>
                </c:pt>
                <c:pt idx="6">
                  <c:v>24.49175219246175</c:v>
                </c:pt>
                <c:pt idx="7">
                  <c:v>23.316891752172964</c:v>
                </c:pt>
                <c:pt idx="8">
                  <c:v>22.14395098585144</c:v>
                </c:pt>
                <c:pt idx="9">
                  <c:v>20.972866434154025</c:v>
                </c:pt>
                <c:pt idx="10">
                  <c:v>19.803577404316307</c:v>
                </c:pt>
                <c:pt idx="11">
                  <c:v>18.636025821013156</c:v>
                </c:pt>
                <c:pt idx="12">
                  <c:v>17.47015608676389</c:v>
                </c:pt>
                <c:pt idx="13">
                  <c:v>17.20279573486982</c:v>
                </c:pt>
                <c:pt idx="14">
                  <c:v>16.935596328767843</c:v>
                </c:pt>
                <c:pt idx="15">
                  <c:v>16.668556908542687</c:v>
                </c:pt>
                <c:pt idx="16">
                  <c:v>16.401676521897475</c:v>
                </c:pt>
                <c:pt idx="17">
                  <c:v>16.13495422407826</c:v>
                </c:pt>
                <c:pt idx="18">
                  <c:v>15.868389077799515</c:v>
                </c:pt>
                <c:pt idx="19">
                  <c:v>15.601980153170473</c:v>
                </c:pt>
                <c:pt idx="20">
                  <c:v>15.335726527622329</c:v>
                </c:pt>
                <c:pt idx="21">
                  <c:v>15.069627285836338</c:v>
                </c:pt>
                <c:pt idx="22">
                  <c:v>14.803681519672727</c:v>
                </c:pt>
                <c:pt idx="23">
                  <c:v>14.537888328100433</c:v>
                </c:pt>
                <c:pt idx="24">
                  <c:v>14.272246817127721</c:v>
                </c:pt>
                <c:pt idx="25">
                  <c:v>14.006756099733542</c:v>
                </c:pt>
                <c:pt idx="26">
                  <c:v>13.741415295799722</c:v>
                </c:pt>
                <c:pt idx="27">
                  <c:v>13.47622353204398</c:v>
                </c:pt>
                <c:pt idx="28">
                  <c:v>13.211179941953642</c:v>
                </c:pt>
                <c:pt idx="29">
                  <c:v>12.946283665720211</c:v>
                </c:pt>
                <c:pt idx="30">
                  <c:v>12.681533850174633</c:v>
                </c:pt>
                <c:pt idx="31">
                  <c:v>12.416929648723336</c:v>
                </c:pt>
                <c:pt idx="32">
                  <c:v>12.152470221284997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270F-4A6F-B990-3680EFA43EEE}"/>
            </c:ext>
          </c:extLst>
        </c:ser>
        <c:ser>
          <c:idx val="10"/>
          <c:order val="7"/>
          <c:tx>
            <c:strRef>
              <c:f>'ATB Land-Based Wind_SEE'!$K$494</c:f>
              <c:strCache>
                <c:ptCount val="1"/>
                <c:pt idx="0">
                  <c:v>Class 3 - Moderate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4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6-270F-4A6F-B990-3680EFA43EEE}"/>
              </c:ext>
            </c:extLst>
          </c:dPt>
          <c:xVal>
            <c:numRef>
              <c:f>'ATB Land-Based Wind_SEE'!$L$486:$AS$486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Wind_SEE'!$L$494:$AS$494</c:f>
              <c:numCache>
                <c:formatCode>"$"#,##0</c:formatCode>
                <c:ptCount val="34"/>
                <c:pt idx="0">
                  <c:v>31.585172939783181</c:v>
                </c:pt>
                <c:pt idx="1">
                  <c:v>30.944055915664748</c:v>
                </c:pt>
                <c:pt idx="2">
                  <c:v>30.303687298390081</c:v>
                </c:pt>
                <c:pt idx="3">
                  <c:v>29.664051217822365</c:v>
                </c:pt>
                <c:pt idx="4">
                  <c:v>29.025132249381898</c:v>
                </c:pt>
                <c:pt idx="5">
                  <c:v>28.386915398518642</c:v>
                </c:pt>
                <c:pt idx="6">
                  <c:v>27.749386085829755</c:v>
                </c:pt>
                <c:pt idx="7">
                  <c:v>27.112530132790784</c:v>
                </c:pt>
                <c:pt idx="8">
                  <c:v>26.476333748071504</c:v>
                </c:pt>
                <c:pt idx="9">
                  <c:v>25.84078351440839</c:v>
                </c:pt>
                <c:pt idx="10">
                  <c:v>25.20586637600762</c:v>
                </c:pt>
                <c:pt idx="11">
                  <c:v>24.571569626453748</c:v>
                </c:pt>
                <c:pt idx="12">
                  <c:v>23.93788089710047</c:v>
                </c:pt>
                <c:pt idx="13">
                  <c:v>23.696765422689339</c:v>
                </c:pt>
                <c:pt idx="14">
                  <c:v>23.455698199727088</c:v>
                </c:pt>
                <c:pt idx="15">
                  <c:v>23.214679083892321</c:v>
                </c:pt>
                <c:pt idx="16">
                  <c:v>22.973707931438643</c:v>
                </c:pt>
                <c:pt idx="17">
                  <c:v>22.732784599191792</c:v>
                </c:pt>
                <c:pt idx="18">
                  <c:v>22.491908944546779</c:v>
                </c:pt>
                <c:pt idx="19">
                  <c:v>22.251080825465053</c:v>
                </c:pt>
                <c:pt idx="20">
                  <c:v>22.010300100471735</c:v>
                </c:pt>
                <c:pt idx="21">
                  <c:v>21.769566628652786</c:v>
                </c:pt>
                <c:pt idx="22">
                  <c:v>21.528880269652245</c:v>
                </c:pt>
                <c:pt idx="23">
                  <c:v>21.288240883669452</c:v>
                </c:pt>
                <c:pt idx="24">
                  <c:v>21.047648331456333</c:v>
                </c:pt>
                <c:pt idx="25">
                  <c:v>20.807102474314672</c:v>
                </c:pt>
                <c:pt idx="26">
                  <c:v>20.566603174093345</c:v>
                </c:pt>
                <c:pt idx="27">
                  <c:v>20.326150293185716</c:v>
                </c:pt>
                <c:pt idx="28">
                  <c:v>20.085743694526869</c:v>
                </c:pt>
                <c:pt idx="29">
                  <c:v>19.845383241590991</c:v>
                </c:pt>
                <c:pt idx="30">
                  <c:v>19.605068798388739</c:v>
                </c:pt>
                <c:pt idx="31">
                  <c:v>19.364800229464549</c:v>
                </c:pt>
                <c:pt idx="32">
                  <c:v>19.12457739989409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270F-4A6F-B990-3680EFA43EEE}"/>
            </c:ext>
          </c:extLst>
        </c:ser>
        <c:ser>
          <c:idx val="12"/>
          <c:order val="8"/>
          <c:tx>
            <c:strRef>
              <c:f>'ATB Land-Based Wind_SEE'!$K$495</c:f>
              <c:strCache>
                <c:ptCount val="1"/>
                <c:pt idx="0">
                  <c:v>Class 3 - Conservative</c:v>
                </c:pt>
              </c:strCache>
            </c:strRef>
          </c:tx>
          <c:spPr>
            <a:ln>
              <a:solidFill>
                <a:schemeClr val="accent4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4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9-270F-4A6F-B990-3680EFA43EEE}"/>
              </c:ext>
            </c:extLst>
          </c:dPt>
          <c:xVal>
            <c:numRef>
              <c:f>'ATB Land-Based Wind_SEE'!$L$486:$AS$486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Wind_SEE'!$L$495:$AS$495</c:f>
              <c:numCache>
                <c:formatCode>"$"#,##0</c:formatCode>
                <c:ptCount val="34"/>
                <c:pt idx="0">
                  <c:v>31.585172939783181</c:v>
                </c:pt>
                <c:pt idx="1">
                  <c:v>31.286982645096458</c:v>
                </c:pt>
                <c:pt idx="2">
                  <c:v>30.988805139116185</c:v>
                </c:pt>
                <c:pt idx="3">
                  <c:v>30.690640369406957</c:v>
                </c:pt>
                <c:pt idx="4">
                  <c:v>30.392488283819628</c:v>
                </c:pt>
                <c:pt idx="5">
                  <c:v>30.094348830489366</c:v>
                </c:pt>
                <c:pt idx="6">
                  <c:v>29.79622195783374</c:v>
                </c:pt>
                <c:pt idx="7">
                  <c:v>29.498107614550754</c:v>
                </c:pt>
                <c:pt idx="8">
                  <c:v>29.200005749616984</c:v>
                </c:pt>
                <c:pt idx="9">
                  <c:v>28.901916312285646</c:v>
                </c:pt>
                <c:pt idx="10">
                  <c:v>28.6038392520848</c:v>
                </c:pt>
                <c:pt idx="11">
                  <c:v>28.305774518815397</c:v>
                </c:pt>
                <c:pt idx="12">
                  <c:v>28.007722062549501</c:v>
                </c:pt>
                <c:pt idx="13">
                  <c:v>27.869154985474346</c:v>
                </c:pt>
                <c:pt idx="14">
                  <c:v>27.730598022085506</c:v>
                </c:pt>
                <c:pt idx="15">
                  <c:v>27.592051157235179</c:v>
                </c:pt>
                <c:pt idx="16">
                  <c:v>27.453514375805796</c:v>
                </c:pt>
                <c:pt idx="17">
                  <c:v>27.314987662709932</c:v>
                </c:pt>
                <c:pt idx="18">
                  <c:v>27.176471002890271</c:v>
                </c:pt>
                <c:pt idx="19">
                  <c:v>27.037964381319487</c:v>
                </c:pt>
                <c:pt idx="20">
                  <c:v>26.89946778300019</c:v>
                </c:pt>
                <c:pt idx="21">
                  <c:v>26.760981192964881</c:v>
                </c:pt>
                <c:pt idx="22">
                  <c:v>26.622504596275803</c:v>
                </c:pt>
                <c:pt idx="23">
                  <c:v>26.484037978024919</c:v>
                </c:pt>
                <c:pt idx="24">
                  <c:v>26.345581323333882</c:v>
                </c:pt>
                <c:pt idx="25">
                  <c:v>26.20713461735383</c:v>
                </c:pt>
                <c:pt idx="26">
                  <c:v>26.068697845265451</c:v>
                </c:pt>
                <c:pt idx="27">
                  <c:v>25.930270992278832</c:v>
                </c:pt>
                <c:pt idx="28">
                  <c:v>25.791854043633393</c:v>
                </c:pt>
                <c:pt idx="29">
                  <c:v>25.653446984597856</c:v>
                </c:pt>
                <c:pt idx="30">
                  <c:v>25.515049800470113</c:v>
                </c:pt>
                <c:pt idx="31">
                  <c:v>25.376662476577188</c:v>
                </c:pt>
                <c:pt idx="32">
                  <c:v>25.238284998275184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270F-4A6F-B990-3680EFA43EEE}"/>
            </c:ext>
          </c:extLst>
        </c:ser>
        <c:ser>
          <c:idx val="13"/>
          <c:order val="9"/>
          <c:tx>
            <c:strRef>
              <c:f>'ATB Land-Based Wind_SEE'!$K$496</c:f>
              <c:strCache>
                <c:ptCount val="1"/>
                <c:pt idx="0">
                  <c:v>Class 4 - Advanced</c:v>
                </c:pt>
              </c:strCache>
            </c:strRef>
          </c:tx>
          <c:spPr>
            <a:ln>
              <a:solidFill>
                <a:schemeClr val="accent3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3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C-270F-4A6F-B990-3680EFA43EEE}"/>
              </c:ext>
            </c:extLst>
          </c:dPt>
          <c:xVal>
            <c:numRef>
              <c:f>'ATB Land-Based Wind_SEE'!$L$486:$AS$486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Wind_SEE'!$L$496:$AS$496</c:f>
              <c:numCache>
                <c:formatCode>"$"#,##0</c:formatCode>
                <c:ptCount val="34"/>
                <c:pt idx="0">
                  <c:v>32.686571679657369</c:v>
                </c:pt>
                <c:pt idx="1">
                  <c:v>31.445849860870592</c:v>
                </c:pt>
                <c:pt idx="2">
                  <c:v>30.207928566245741</c:v>
                </c:pt>
                <c:pt idx="3">
                  <c:v>28.9726995069785</c:v>
                </c:pt>
                <c:pt idx="4">
                  <c:v>27.740059906206454</c:v>
                </c:pt>
                <c:pt idx="5">
                  <c:v>26.509912152715685</c:v>
                </c:pt>
                <c:pt idx="6">
                  <c:v>25.282163480430913</c:v>
                </c:pt>
                <c:pt idx="7">
                  <c:v>24.056725671477007</c:v>
                </c:pt>
                <c:pt idx="8">
                  <c:v>22.83351478081368</c:v>
                </c:pt>
                <c:pt idx="9">
                  <c:v>21.612450880636949</c:v>
                </c:pt>
                <c:pt idx="10">
                  <c:v>20.39345782291133</c:v>
                </c:pt>
                <c:pt idx="11">
                  <c:v>19.176463018549924</c:v>
                </c:pt>
                <c:pt idx="12">
                  <c:v>17.961397231896488</c:v>
                </c:pt>
                <c:pt idx="13">
                  <c:v>17.681630837273033</c:v>
                </c:pt>
                <c:pt idx="14">
                  <c:v>17.402077047461994</c:v>
                </c:pt>
                <c:pt idx="15">
                  <c:v>17.122734279797267</c:v>
                </c:pt>
                <c:pt idx="16">
                  <c:v>16.843600967282722</c:v>
                </c:pt>
                <c:pt idx="17">
                  <c:v>16.564675558398726</c:v>
                </c:pt>
                <c:pt idx="18">
                  <c:v>16.285956516911554</c:v>
                </c:pt>
                <c:pt idx="19">
                  <c:v>16.007442321685605</c:v>
                </c:pt>
                <c:pt idx="20">
                  <c:v>15.729131466498371</c:v>
                </c:pt>
                <c:pt idx="21">
                  <c:v>15.451022459858121</c:v>
                </c:pt>
                <c:pt idx="22">
                  <c:v>15.173113824824272</c:v>
                </c:pt>
                <c:pt idx="23">
                  <c:v>14.895404098830342</c:v>
                </c:pt>
                <c:pt idx="24">
                  <c:v>14.617891833509551</c:v>
                </c:pt>
                <c:pt idx="25">
                  <c:v>14.340575594522866</c:v>
                </c:pt>
                <c:pt idx="26">
                  <c:v>14.063453961389607</c:v>
                </c:pt>
                <c:pt idx="27">
                  <c:v>13.786525527320457</c:v>
                </c:pt>
                <c:pt idx="28">
                  <c:v>13.509788899052948</c:v>
                </c:pt>
                <c:pt idx="29">
                  <c:v>13.233242696689226</c:v>
                </c:pt>
                <c:pt idx="30">
                  <c:v>12.956885553536196</c:v>
                </c:pt>
                <c:pt idx="31">
                  <c:v>12.680716115947961</c:v>
                </c:pt>
                <c:pt idx="32">
                  <c:v>12.404733043170488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270F-4A6F-B990-3680EFA43EEE}"/>
            </c:ext>
          </c:extLst>
        </c:ser>
        <c:ser>
          <c:idx val="1"/>
          <c:order val="10"/>
          <c:tx>
            <c:strRef>
              <c:f>'ATB Land-Based Wind_SEE'!$K$497</c:f>
              <c:strCache>
                <c:ptCount val="1"/>
                <c:pt idx="0">
                  <c:v>Class 4 - Moderate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3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F-270F-4A6F-B990-3680EFA43EEE}"/>
              </c:ext>
            </c:extLst>
          </c:dPt>
          <c:xVal>
            <c:numRef>
              <c:f>'ATB Land-Based Wind_SEE'!$L$486:$AS$486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Wind_SEE'!$L$497:$AS$497</c:f>
              <c:numCache>
                <c:formatCode>"$"#,##0</c:formatCode>
                <c:ptCount val="34"/>
                <c:pt idx="0">
                  <c:v>32.686571679657369</c:v>
                </c:pt>
                <c:pt idx="1">
                  <c:v>32.012347499178553</c:v>
                </c:pt>
                <c:pt idx="2">
                  <c:v>31.339057629718308</c:v>
                </c:pt>
                <c:pt idx="3">
                  <c:v>30.666679694576526</c:v>
                </c:pt>
                <c:pt idx="4">
                  <c:v>29.995192025954772</c:v>
                </c:pt>
                <c:pt idx="5">
                  <c:v>29.32457363710407</c:v>
                </c:pt>
                <c:pt idx="6">
                  <c:v>28.654804195775597</c:v>
                </c:pt>
                <c:pt idx="7">
                  <c:v>27.985863998903707</c:v>
                </c:pt>
                <c:pt idx="8">
                  <c:v>27.317733948455128</c:v>
                </c:pt>
                <c:pt idx="9">
                  <c:v>26.650395528382084</c:v>
                </c:pt>
                <c:pt idx="10">
                  <c:v>25.983830782620913</c:v>
                </c:pt>
                <c:pt idx="11">
                  <c:v>25.318022294081313</c:v>
                </c:pt>
                <c:pt idx="12">
                  <c:v>24.652953164574537</c:v>
                </c:pt>
                <c:pt idx="13">
                  <c:v>24.404086998877993</c:v>
                </c:pt>
                <c:pt idx="14">
                  <c:v>24.155284728293545</c:v>
                </c:pt>
                <c:pt idx="15">
                  <c:v>23.906546114109702</c:v>
                </c:pt>
                <c:pt idx="16">
                  <c:v>23.657870918802573</c:v>
                </c:pt>
                <c:pt idx="17">
                  <c:v>23.409258906028541</c:v>
                </c:pt>
                <c:pt idx="18">
                  <c:v>23.160709840616853</c:v>
                </c:pt>
                <c:pt idx="19">
                  <c:v>22.912223488562461</c:v>
                </c:pt>
                <c:pt idx="20">
                  <c:v>22.66379961701875</c:v>
                </c:pt>
                <c:pt idx="21">
                  <c:v>22.415437994290361</c:v>
                </c:pt>
                <c:pt idx="22">
                  <c:v>22.167138389826142</c:v>
                </c:pt>
                <c:pt idx="23">
                  <c:v>21.918900574212042</c:v>
                </c:pt>
                <c:pt idx="24">
                  <c:v>21.67072431916413</c:v>
                </c:pt>
                <c:pt idx="25">
                  <c:v>21.422609397521626</c:v>
                </c:pt>
                <c:pt idx="26">
                  <c:v>21.174555583240071</c:v>
                </c:pt>
                <c:pt idx="27">
                  <c:v>20.926562651384369</c:v>
                </c:pt>
                <c:pt idx="28">
                  <c:v>20.678630378122083</c:v>
                </c:pt>
                <c:pt idx="29">
                  <c:v>20.430758540716646</c:v>
                </c:pt>
                <c:pt idx="30">
                  <c:v>20.182946917520649</c:v>
                </c:pt>
                <c:pt idx="31">
                  <c:v>19.935195287969226</c:v>
                </c:pt>
                <c:pt idx="32">
                  <c:v>19.687503432573433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270F-4A6F-B990-3680EFA43EEE}"/>
            </c:ext>
          </c:extLst>
        </c:ser>
        <c:ser>
          <c:idx val="5"/>
          <c:order val="11"/>
          <c:tx>
            <c:strRef>
              <c:f>'ATB Land-Based Wind_SEE'!$K$498</c:f>
              <c:strCache>
                <c:ptCount val="1"/>
                <c:pt idx="0">
                  <c:v>Class 4 - Conservative</c:v>
                </c:pt>
              </c:strCache>
            </c:strRef>
          </c:tx>
          <c:spPr>
            <a:ln>
              <a:solidFill>
                <a:schemeClr val="accent3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3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22-270F-4A6F-B990-3680EFA43EEE}"/>
              </c:ext>
            </c:extLst>
          </c:dPt>
          <c:xVal>
            <c:numRef>
              <c:f>'ATB Land-Based Wind_SEE'!$L$486:$AS$486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Wind_SEE'!$L$498:$AS$498</c:f>
              <c:numCache>
                <c:formatCode>"$"#,##0</c:formatCode>
                <c:ptCount val="34"/>
                <c:pt idx="0">
                  <c:v>32.686571679657369</c:v>
                </c:pt>
                <c:pt idx="1">
                  <c:v>32.367352429655462</c:v>
                </c:pt>
                <c:pt idx="2">
                  <c:v>32.048168231765935</c:v>
                </c:pt>
                <c:pt idx="3">
                  <c:v>31.729018853349007</c:v>
                </c:pt>
                <c:pt idx="4">
                  <c:v>31.40990406381902</c:v>
                </c:pt>
                <c:pt idx="5">
                  <c:v>31.090823634621866</c:v>
                </c:pt>
                <c:pt idx="6">
                  <c:v>30.771777339212637</c:v>
                </c:pt>
                <c:pt idx="7">
                  <c:v>30.452764953033615</c:v>
                </c:pt>
                <c:pt idx="8">
                  <c:v>30.133786253492492</c:v>
                </c:pt>
                <c:pt idx="9">
                  <c:v>29.81484101994095</c:v>
                </c:pt>
                <c:pt idx="10">
                  <c:v>29.495929033653493</c:v>
                </c:pt>
                <c:pt idx="11">
                  <c:v>29.177050077806516</c:v>
                </c:pt>
                <c:pt idx="12">
                  <c:v>28.858203937457681</c:v>
                </c:pt>
                <c:pt idx="13">
                  <c:v>28.715042928453421</c:v>
                </c:pt>
                <c:pt idx="14">
                  <c:v>28.571895483114378</c:v>
                </c:pt>
                <c:pt idx="15">
                  <c:v>28.428761576056282</c:v>
                </c:pt>
                <c:pt idx="16">
                  <c:v>28.285641181958145</c:v>
                </c:pt>
                <c:pt idx="17">
                  <c:v>28.142534275562106</c:v>
                </c:pt>
                <c:pt idx="18">
                  <c:v>27.999440831673216</c:v>
                </c:pt>
                <c:pt idx="19">
                  <c:v>27.856360825159225</c:v>
                </c:pt>
                <c:pt idx="20">
                  <c:v>27.713294230950371</c:v>
                </c:pt>
                <c:pt idx="21">
                  <c:v>27.570241024039294</c:v>
                </c:pt>
                <c:pt idx="22">
                  <c:v>27.427201179480697</c:v>
                </c:pt>
                <c:pt idx="23">
                  <c:v>27.284174672391238</c:v>
                </c:pt>
                <c:pt idx="24">
                  <c:v>27.141161477949339</c:v>
                </c:pt>
                <c:pt idx="25">
                  <c:v>26.998161571394938</c:v>
                </c:pt>
                <c:pt idx="26">
                  <c:v>26.855174928029385</c:v>
                </c:pt>
                <c:pt idx="27">
                  <c:v>26.712201523215167</c:v>
                </c:pt>
                <c:pt idx="28">
                  <c:v>26.569241332375757</c:v>
                </c:pt>
                <c:pt idx="29">
                  <c:v>26.426294330995439</c:v>
                </c:pt>
                <c:pt idx="30">
                  <c:v>26.283360494619107</c:v>
                </c:pt>
                <c:pt idx="31">
                  <c:v>26.140439798852046</c:v>
                </c:pt>
                <c:pt idx="32">
                  <c:v>25.997532219359812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270F-4A6F-B990-3680EFA43EEE}"/>
            </c:ext>
          </c:extLst>
        </c:ser>
        <c:ser>
          <c:idx val="8"/>
          <c:order val="12"/>
          <c:tx>
            <c:strRef>
              <c:f>'ATB Land-Based Wind_SEE'!$K$499</c:f>
              <c:strCache>
                <c:ptCount val="1"/>
                <c:pt idx="0">
                  <c:v>Class 5 - Advanced</c:v>
                </c:pt>
              </c:strCache>
            </c:strRef>
          </c:tx>
          <c:spPr>
            <a:ln>
              <a:solidFill>
                <a:schemeClr val="accent2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2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25-270F-4A6F-B990-3680EFA43EEE}"/>
              </c:ext>
            </c:extLst>
          </c:dPt>
          <c:xVal>
            <c:numRef>
              <c:f>'ATB Land-Based Wind_SEE'!$L$486:$AS$486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Wind_SEE'!$L$499:$AS$499</c:f>
              <c:numCache>
                <c:formatCode>"$"#,##0</c:formatCode>
                <c:ptCount val="34"/>
                <c:pt idx="0">
                  <c:v>34.942470730957204</c:v>
                </c:pt>
                <c:pt idx="1">
                  <c:v>33.566652618537972</c:v>
                </c:pt>
                <c:pt idx="2">
                  <c:v>32.194087365158126</c:v>
                </c:pt>
                <c:pt idx="3">
                  <c:v>30.824640029791944</c:v>
                </c:pt>
                <c:pt idx="4">
                  <c:v>29.458183033438104</c:v>
                </c:pt>
                <c:pt idx="5">
                  <c:v>28.094595663809688</c:v>
                </c:pt>
                <c:pt idx="6">
                  <c:v>26.733763619482083</c:v>
                </c:pt>
                <c:pt idx="7">
                  <c:v>25.375578589879563</c:v>
                </c:pt>
                <c:pt idx="8">
                  <c:v>24.019937867855816</c:v>
                </c:pt>
                <c:pt idx="9">
                  <c:v>22.666743991955236</c:v>
                </c:pt>
                <c:pt idx="10">
                  <c:v>21.315904415735574</c:v>
                </c:pt>
                <c:pt idx="11">
                  <c:v>19.967331201793289</c:v>
                </c:pt>
                <c:pt idx="12">
                  <c:v>18.620940738365366</c:v>
                </c:pt>
                <c:pt idx="13">
                  <c:v>18.334032788816859</c:v>
                </c:pt>
                <c:pt idx="14">
                  <c:v>18.047396484335316</c:v>
                </c:pt>
                <c:pt idx="15">
                  <c:v>17.761029401922123</c:v>
                </c:pt>
                <c:pt idx="16">
                  <c:v>17.474929147309879</c:v>
                </c:pt>
                <c:pt idx="17">
                  <c:v>17.189093354537786</c:v>
                </c:pt>
                <c:pt idx="18">
                  <c:v>16.903519685534555</c:v>
                </c:pt>
                <c:pt idx="19">
                  <c:v>16.6182058297087</c:v>
                </c:pt>
                <c:pt idx="20">
                  <c:v>16.333149503545968</c:v>
                </c:pt>
                <c:pt idx="21">
                  <c:v>16.048348450213858</c:v>
                </c:pt>
                <c:pt idx="22">
                  <c:v>15.763800439173076</c:v>
                </c:pt>
                <c:pt idx="23">
                  <c:v>15.479503265795726</c:v>
                </c:pt>
                <c:pt idx="24">
                  <c:v>15.195454750990139</c:v>
                </c:pt>
                <c:pt idx="25">
                  <c:v>14.911652740832203</c:v>
                </c:pt>
                <c:pt idx="26">
                  <c:v>14.62809510620308</c:v>
                </c:pt>
                <c:pt idx="27">
                  <c:v>14.344779742433143</c:v>
                </c:pt>
                <c:pt idx="28">
                  <c:v>14.061704568952045</c:v>
                </c:pt>
                <c:pt idx="29">
                  <c:v>13.778867528944744</c:v>
                </c:pt>
                <c:pt idx="30">
                  <c:v>13.496266589013457</c:v>
                </c:pt>
                <c:pt idx="31">
                  <c:v>13.21389973884534</c:v>
                </c:pt>
                <c:pt idx="32">
                  <c:v>12.931764990885791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270F-4A6F-B990-3680EFA43EEE}"/>
            </c:ext>
          </c:extLst>
        </c:ser>
        <c:ser>
          <c:idx val="11"/>
          <c:order val="13"/>
          <c:tx>
            <c:strRef>
              <c:f>'ATB Land-Based Wind_SEE'!$K$500</c:f>
              <c:strCache>
                <c:ptCount val="1"/>
                <c:pt idx="0">
                  <c:v>Class 5 - Moderate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2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28-270F-4A6F-B990-3680EFA43EEE}"/>
              </c:ext>
            </c:extLst>
          </c:dPt>
          <c:xVal>
            <c:numRef>
              <c:f>'ATB Land-Based Wind_SEE'!$L$486:$AS$486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Wind_SEE'!$L$500:$AS$500</c:f>
              <c:numCache>
                <c:formatCode>"$"#,##0</c:formatCode>
                <c:ptCount val="34"/>
                <c:pt idx="0">
                  <c:v>34.942470730957204</c:v>
                </c:pt>
                <c:pt idx="1">
                  <c:v>34.158889408084796</c:v>
                </c:pt>
                <c:pt idx="2">
                  <c:v>33.376429757237219</c:v>
                </c:pt>
                <c:pt idx="3">
                  <c:v>32.59506240151569</c:v>
                </c:pt>
                <c:pt idx="4">
                  <c:v>31.814758980995261</c:v>
                </c:pt>
                <c:pt idx="5">
                  <c:v>31.035492109095191</c:v>
                </c:pt>
                <c:pt idx="6">
                  <c:v>30.257235331176361</c:v>
                </c:pt>
                <c:pt idx="7">
                  <c:v>29.479963085234221</c:v>
                </c:pt>
                <c:pt idx="8">
                  <c:v>28.703650664564542</c:v>
                </c:pt>
                <c:pt idx="9">
                  <c:v>27.928274182287424</c:v>
                </c:pt>
                <c:pt idx="10">
                  <c:v>27.153810537622512</c:v>
                </c:pt>
                <c:pt idx="11">
                  <c:v>26.380237383815459</c:v>
                </c:pt>
                <c:pt idx="12">
                  <c:v>25.607533097621964</c:v>
                </c:pt>
                <c:pt idx="13">
                  <c:v>25.369471040485529</c:v>
                </c:pt>
                <c:pt idx="14">
                  <c:v>25.131490840599902</c:v>
                </c:pt>
                <c:pt idx="15">
                  <c:v>24.893592131257652</c:v>
                </c:pt>
                <c:pt idx="16">
                  <c:v>24.655774547938439</c:v>
                </c:pt>
                <c:pt idx="17">
                  <c:v>24.418037728292791</c:v>
                </c:pt>
                <c:pt idx="18">
                  <c:v>24.180381312125931</c:v>
                </c:pt>
                <c:pt idx="19">
                  <c:v>23.942804941381787</c:v>
                </c:pt>
                <c:pt idx="20">
                  <c:v>23.705308260127161</c:v>
                </c:pt>
                <c:pt idx="21">
                  <c:v>23.467890914535996</c:v>
                </c:pt>
                <c:pt idx="22">
                  <c:v>23.230552552873828</c:v>
                </c:pt>
                <c:pt idx="23">
                  <c:v>22.993292825482339</c:v>
                </c:pt>
                <c:pt idx="24">
                  <c:v>22.756111384764065</c:v>
                </c:pt>
                <c:pt idx="25">
                  <c:v>22.519007885167234</c:v>
                </c:pt>
                <c:pt idx="26">
                  <c:v>22.281981983170741</c:v>
                </c:pt>
                <c:pt idx="27">
                  <c:v>22.045033337269256</c:v>
                </c:pt>
                <c:pt idx="28">
                  <c:v>21.808161607958464</c:v>
                </c:pt>
                <c:pt idx="29">
                  <c:v>21.571366457720401</c:v>
                </c:pt>
                <c:pt idx="30">
                  <c:v>21.334647551008992</c:v>
                </c:pt>
                <c:pt idx="31">
                  <c:v>21.098004554235636</c:v>
                </c:pt>
                <c:pt idx="32">
                  <c:v>20.861437135754983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270F-4A6F-B990-3680EFA43EEE}"/>
            </c:ext>
          </c:extLst>
        </c:ser>
        <c:ser>
          <c:idx val="14"/>
          <c:order val="14"/>
          <c:tx>
            <c:strRef>
              <c:f>'ATB Land-Based Wind_SEE'!$K$501</c:f>
              <c:strCache>
                <c:ptCount val="1"/>
                <c:pt idx="0">
                  <c:v>Class 5 - Conservative</c:v>
                </c:pt>
              </c:strCache>
            </c:strRef>
          </c:tx>
          <c:spPr>
            <a:ln>
              <a:solidFill>
                <a:schemeClr val="accent2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2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2B-270F-4A6F-B990-3680EFA43EEE}"/>
              </c:ext>
            </c:extLst>
          </c:dPt>
          <c:xVal>
            <c:numRef>
              <c:f>'ATB Land-Based Wind_SEE'!$L$486:$AS$486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Wind_SEE'!$L$501:$AS$501</c:f>
              <c:numCache>
                <c:formatCode>"$"#,##0</c:formatCode>
                <c:ptCount val="34"/>
                <c:pt idx="0">
                  <c:v>34.942470730957204</c:v>
                </c:pt>
                <c:pt idx="1">
                  <c:v>34.529765850150561</c:v>
                </c:pt>
                <c:pt idx="2">
                  <c:v>34.117123539734713</c:v>
                </c:pt>
                <c:pt idx="3">
                  <c:v>33.704543258435827</c:v>
                </c:pt>
                <c:pt idx="4">
                  <c:v>33.292024471205266</c:v>
                </c:pt>
                <c:pt idx="5">
                  <c:v>32.879566649130389</c:v>
                </c:pt>
                <c:pt idx="6">
                  <c:v>32.467169269346748</c:v>
                </c:pt>
                <c:pt idx="7">
                  <c:v>32.054831814951989</c:v>
                </c:pt>
                <c:pt idx="8">
                  <c:v>31.642553774921076</c:v>
                </c:pt>
                <c:pt idx="9">
                  <c:v>31.230334644022943</c:v>
                </c:pt>
                <c:pt idx="10">
                  <c:v>30.818173922738666</c:v>
                </c:pt>
                <c:pt idx="11">
                  <c:v>30.406071117181</c:v>
                </c:pt>
                <c:pt idx="12">
                  <c:v>29.994025739015115</c:v>
                </c:pt>
                <c:pt idx="13">
                  <c:v>29.872755182068101</c:v>
                </c:pt>
                <c:pt idx="14">
                  <c:v>29.751502212229255</c:v>
                </c:pt>
                <c:pt idx="15">
                  <c:v>29.630266790016428</c:v>
                </c:pt>
                <c:pt idx="16">
                  <c:v>29.509048876065552</c:v>
                </c:pt>
                <c:pt idx="17">
                  <c:v>29.387848431130209</c:v>
                </c:pt>
                <c:pt idx="18">
                  <c:v>29.266665416081196</c:v>
                </c:pt>
                <c:pt idx="19">
                  <c:v>29.14549979190609</c:v>
                </c:pt>
                <c:pt idx="20">
                  <c:v>29.024351519708784</c:v>
                </c:pt>
                <c:pt idx="21">
                  <c:v>28.903220560709112</c:v>
                </c:pt>
                <c:pt idx="22">
                  <c:v>28.782106876242363</c:v>
                </c:pt>
                <c:pt idx="23">
                  <c:v>28.661010427758857</c:v>
                </c:pt>
                <c:pt idx="24">
                  <c:v>28.539931176823568</c:v>
                </c:pt>
                <c:pt idx="25">
                  <c:v>28.418869085115631</c:v>
                </c:pt>
                <c:pt idx="26">
                  <c:v>28.297824114427954</c:v>
                </c:pt>
                <c:pt idx="27">
                  <c:v>28.176796226666809</c:v>
                </c:pt>
                <c:pt idx="28">
                  <c:v>28.055785383851365</c:v>
                </c:pt>
                <c:pt idx="29">
                  <c:v>27.934791548113331</c:v>
                </c:pt>
                <c:pt idx="30">
                  <c:v>27.813814681696481</c:v>
                </c:pt>
                <c:pt idx="31">
                  <c:v>27.692854746956275</c:v>
                </c:pt>
                <c:pt idx="32">
                  <c:v>27.571911706359455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270F-4A6F-B990-3680EFA43EEE}"/>
            </c:ext>
          </c:extLst>
        </c:ser>
        <c:ser>
          <c:idx val="15"/>
          <c:order val="15"/>
          <c:tx>
            <c:strRef>
              <c:f>'ATB Land-Based Wind_SEE'!$K$502</c:f>
              <c:strCache>
                <c:ptCount val="1"/>
                <c:pt idx="0">
                  <c:v>Class 6 - Advanced</c:v>
                </c:pt>
              </c:strCache>
            </c:strRef>
          </c:tx>
          <c:spPr>
            <a:ln>
              <a:solidFill>
                <a:srgbClr val="7030A0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7030A0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2E-270F-4A6F-B990-3680EFA43EEE}"/>
              </c:ext>
            </c:extLst>
          </c:dPt>
          <c:xVal>
            <c:numRef>
              <c:f>'ATB Land-Based Wind_SEE'!$L$486:$AS$486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Wind_SEE'!$L$502:$AS$502</c:f>
              <c:numCache>
                <c:formatCode>"$"#,##0</c:formatCode>
                <c:ptCount val="34"/>
                <c:pt idx="0">
                  <c:v>39.226183734553231</c:v>
                </c:pt>
                <c:pt idx="1">
                  <c:v>37.640785896617274</c:v>
                </c:pt>
                <c:pt idx="2">
                  <c:v>36.059361373814163</c:v>
                </c:pt>
                <c:pt idx="3">
                  <c:v>34.481730662063143</c:v>
                </c:pt>
                <c:pt idx="4">
                  <c:v>32.907724909574753</c:v>
                </c:pt>
                <c:pt idx="5">
                  <c:v>31.337185138229952</c:v>
                </c:pt>
                <c:pt idx="6">
                  <c:v>29.769961532270592</c:v>
                </c:pt>
                <c:pt idx="7">
                  <c:v>28.205912787608501</c:v>
                </c:pt>
                <c:pt idx="8">
                  <c:v>26.644905515810859</c:v>
                </c:pt>
                <c:pt idx="9">
                  <c:v>25.086813697475719</c:v>
                </c:pt>
                <c:pt idx="10">
                  <c:v>23.531518180287712</c:v>
                </c:pt>
                <c:pt idx="11">
                  <c:v>21.97890621755052</c:v>
                </c:pt>
                <c:pt idx="12">
                  <c:v>20.428871043438502</c:v>
                </c:pt>
                <c:pt idx="13">
                  <c:v>20.101030377234359</c:v>
                </c:pt>
                <c:pt idx="14">
                  <c:v>19.773534816170024</c:v>
                </c:pt>
                <c:pt idx="15">
                  <c:v>19.446380774294028</c:v>
                </c:pt>
                <c:pt idx="16">
                  <c:v>19.119564715165065</c:v>
                </c:pt>
                <c:pt idx="17">
                  <c:v>18.793083151000499</c:v>
                </c:pt>
                <c:pt idx="18">
                  <c:v>18.466932641842309</c:v>
                </c:pt>
                <c:pt idx="19">
                  <c:v>18.141109794740213</c:v>
                </c:pt>
                <c:pt idx="20">
                  <c:v>17.815611262951425</c:v>
                </c:pt>
                <c:pt idx="21">
                  <c:v>17.490433745156704</c:v>
                </c:pt>
                <c:pt idx="22">
                  <c:v>17.165573984692347</c:v>
                </c:pt>
                <c:pt idx="23">
                  <c:v>16.841028768797674</c:v>
                </c:pt>
                <c:pt idx="24">
                  <c:v>16.516794927877687</c:v>
                </c:pt>
                <c:pt idx="25">
                  <c:v>16.192869334780571</c:v>
                </c:pt>
                <c:pt idx="26">
                  <c:v>15.869248904089583</c:v>
                </c:pt>
                <c:pt idx="27">
                  <c:v>15.545930591429197</c:v>
                </c:pt>
                <c:pt idx="28">
                  <c:v>15.222911392784896</c:v>
                </c:pt>
                <c:pt idx="29">
                  <c:v>14.900188343836554</c:v>
                </c:pt>
                <c:pt idx="30">
                  <c:v>14.577758519304959</c:v>
                </c:pt>
                <c:pt idx="31">
                  <c:v>14.255619032311188</c:v>
                </c:pt>
                <c:pt idx="32">
                  <c:v>13.93376703374855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270F-4A6F-B990-3680EFA43EEE}"/>
            </c:ext>
          </c:extLst>
        </c:ser>
        <c:ser>
          <c:idx val="16"/>
          <c:order val="16"/>
          <c:tx>
            <c:strRef>
              <c:f>'ATB Land-Based Wind_SEE'!$K$503</c:f>
              <c:strCache>
                <c:ptCount val="1"/>
                <c:pt idx="0">
                  <c:v>Class 6 - Moderate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7030A0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31-270F-4A6F-B990-3680EFA43EEE}"/>
              </c:ext>
            </c:extLst>
          </c:dPt>
          <c:xVal>
            <c:numRef>
              <c:f>'ATB Land-Based Wind_SEE'!$L$486:$AS$486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Wind_SEE'!$L$503:$AS$503</c:f>
              <c:numCache>
                <c:formatCode>"$"#,##0</c:formatCode>
                <c:ptCount val="34"/>
                <c:pt idx="0">
                  <c:v>39.226183734553231</c:v>
                </c:pt>
                <c:pt idx="1">
                  <c:v>38.477941248428223</c:v>
                </c:pt>
                <c:pt idx="2">
                  <c:v>37.731310863662749</c:v>
                </c:pt>
                <c:pt idx="3">
                  <c:v>36.986241750534468</c:v>
                </c:pt>
                <c:pt idx="4">
                  <c:v>36.242685193984322</c:v>
                </c:pt>
                <c:pt idx="5">
                  <c:v>35.500594484778517</c:v>
                </c:pt>
                <c:pt idx="6">
                  <c:v>34.759924817323864</c:v>
                </c:pt>
                <c:pt idx="7">
                  <c:v>34.020633193667045</c:v>
                </c:pt>
                <c:pt idx="8">
                  <c:v>33.282678333245464</c:v>
                </c:pt>
                <c:pt idx="9">
                  <c:v>32.54602058799157</c:v>
                </c:pt>
                <c:pt idx="10">
                  <c:v>31.810621862423922</c:v>
                </c:pt>
                <c:pt idx="11">
                  <c:v>31.076445538386405</c:v>
                </c:pt>
                <c:pt idx="12">
                  <c:v>30.343456404123415</c:v>
                </c:pt>
                <c:pt idx="13">
                  <c:v>29.978878965712937</c:v>
                </c:pt>
                <c:pt idx="14">
                  <c:v>29.614404916329804</c:v>
                </c:pt>
                <c:pt idx="15">
                  <c:v>29.250033716016418</c:v>
                </c:pt>
                <c:pt idx="16">
                  <c:v>28.885764828568583</c:v>
                </c:pt>
                <c:pt idx="17">
                  <c:v>28.521597721502978</c:v>
                </c:pt>
                <c:pt idx="18">
                  <c:v>28.15753186602495</c:v>
                </c:pt>
                <c:pt idx="19">
                  <c:v>27.793566736996606</c:v>
                </c:pt>
                <c:pt idx="20">
                  <c:v>27.42970181290524</c:v>
                </c:pt>
                <c:pt idx="21">
                  <c:v>27.065936575832179</c:v>
                </c:pt>
                <c:pt idx="22">
                  <c:v>26.702270511421794</c:v>
                </c:pt>
                <c:pt idx="23">
                  <c:v>26.338703108850943</c:v>
                </c:pt>
                <c:pt idx="24">
                  <c:v>25.975233860798721</c:v>
                </c:pt>
                <c:pt idx="25">
                  <c:v>25.611862263416445</c:v>
                </c:pt>
                <c:pt idx="26">
                  <c:v>25.248587816298052</c:v>
                </c:pt>
                <c:pt idx="27">
                  <c:v>24.885410022450728</c:v>
                </c:pt>
                <c:pt idx="28">
                  <c:v>24.522328388265834</c:v>
                </c:pt>
                <c:pt idx="29">
                  <c:v>24.15934242349017</c:v>
                </c:pt>
                <c:pt idx="30">
                  <c:v>23.796451641197528</c:v>
                </c:pt>
                <c:pt idx="31">
                  <c:v>23.433655557760478</c:v>
                </c:pt>
                <c:pt idx="32">
                  <c:v>23.070953692822492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2-270F-4A6F-B990-3680EFA43EEE}"/>
            </c:ext>
          </c:extLst>
        </c:ser>
        <c:ser>
          <c:idx val="17"/>
          <c:order val="17"/>
          <c:tx>
            <c:strRef>
              <c:f>'ATB Land-Based Wind_SEE'!$K$504</c:f>
              <c:strCache>
                <c:ptCount val="1"/>
                <c:pt idx="0">
                  <c:v>Class 6 - Conservative</c:v>
                </c:pt>
              </c:strCache>
            </c:strRef>
          </c:tx>
          <c:spPr>
            <a:ln>
              <a:solidFill>
                <a:srgbClr val="7030A0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7030A0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34-270F-4A6F-B990-3680EFA43EEE}"/>
              </c:ext>
            </c:extLst>
          </c:dPt>
          <c:xVal>
            <c:numRef>
              <c:f>'ATB Land-Based Wind_SEE'!$L$486:$AS$486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Wind_SEE'!$L$504:$AS$504</c:f>
              <c:numCache>
                <c:formatCode>"$"#,##0</c:formatCode>
                <c:ptCount val="34"/>
                <c:pt idx="0">
                  <c:v>39.226183734553231</c:v>
                </c:pt>
                <c:pt idx="1">
                  <c:v>38.872314283124851</c:v>
                </c:pt>
                <c:pt idx="2">
                  <c:v>38.518557001104995</c:v>
                </c:pt>
                <c:pt idx="3">
                  <c:v>38.164910637844365</c:v>
                </c:pt>
                <c:pt idx="4">
                  <c:v>37.811373961217228</c:v>
                </c:pt>
                <c:pt idx="5">
                  <c:v>37.45794575727971</c:v>
                </c:pt>
                <c:pt idx="6">
                  <c:v>37.104624829935709</c:v>
                </c:pt>
                <c:pt idx="7">
                  <c:v>36.751410000610001</c:v>
                </c:pt>
                <c:pt idx="8">
                  <c:v>36.398300107928662</c:v>
                </c:pt>
                <c:pt idx="9">
                  <c:v>36.045294007406383</c:v>
                </c:pt>
                <c:pt idx="10">
                  <c:v>35.692390571140606</c:v>
                </c:pt>
                <c:pt idx="11">
                  <c:v>35.33958868751219</c:v>
                </c:pt>
                <c:pt idx="12">
                  <c:v>34.986887260892715</c:v>
                </c:pt>
                <c:pt idx="13">
                  <c:v>34.765504665057421</c:v>
                </c:pt>
                <c:pt idx="14">
                  <c:v>34.544144757308111</c:v>
                </c:pt>
                <c:pt idx="15">
                  <c:v>34.32280747824452</c:v>
                </c:pt>
                <c:pt idx="16">
                  <c:v>34.101492768673516</c:v>
                </c:pt>
                <c:pt idx="17">
                  <c:v>33.880200569608235</c:v>
                </c:pt>
                <c:pt idx="18">
                  <c:v>33.658930822267223</c:v>
                </c:pt>
                <c:pt idx="19">
                  <c:v>33.437683468073459</c:v>
                </c:pt>
                <c:pt idx="20">
                  <c:v>33.216458448653562</c:v>
                </c:pt>
                <c:pt idx="21">
                  <c:v>32.995255705836854</c:v>
                </c:pt>
                <c:pt idx="22">
                  <c:v>32.774075181654467</c:v>
                </c:pt>
                <c:pt idx="23">
                  <c:v>32.552916818338502</c:v>
                </c:pt>
                <c:pt idx="24">
                  <c:v>32.331780558321157</c:v>
                </c:pt>
                <c:pt idx="25">
                  <c:v>32.110666344233834</c:v>
                </c:pt>
                <c:pt idx="26">
                  <c:v>31.889574118906285</c:v>
                </c:pt>
                <c:pt idx="27">
                  <c:v>31.668503825365807</c:v>
                </c:pt>
                <c:pt idx="28">
                  <c:v>31.447455406836323</c:v>
                </c:pt>
                <c:pt idx="29">
                  <c:v>31.226428806737548</c:v>
                </c:pt>
                <c:pt idx="30">
                  <c:v>31.005423968684177</c:v>
                </c:pt>
                <c:pt idx="31">
                  <c:v>30.784440836485018</c:v>
                </c:pt>
                <c:pt idx="32">
                  <c:v>30.563479354142164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5-270F-4A6F-B990-3680EFA43EEE}"/>
            </c:ext>
          </c:extLst>
        </c:ser>
        <c:ser>
          <c:idx val="18"/>
          <c:order val="18"/>
          <c:tx>
            <c:strRef>
              <c:f>'ATB Land-Based Wind_SEE'!$K$505</c:f>
              <c:strCache>
                <c:ptCount val="1"/>
                <c:pt idx="0">
                  <c:v>Class 7 - Advanced</c:v>
                </c:pt>
              </c:strCache>
            </c:strRef>
          </c:tx>
          <c:spPr>
            <a:ln>
              <a:solidFill>
                <a:srgbClr val="002060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2060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37-270F-4A6F-B990-3680EFA43EEE}"/>
              </c:ext>
            </c:extLst>
          </c:dPt>
          <c:xVal>
            <c:numRef>
              <c:f>'ATB Land-Based Wind_SEE'!$L$486:$AS$486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Wind_SEE'!$L$505:$AS$505</c:f>
              <c:numCache>
                <c:formatCode>"$"#,##0</c:formatCode>
                <c:ptCount val="34"/>
                <c:pt idx="0">
                  <c:v>46.849084300134656</c:v>
                </c:pt>
                <c:pt idx="1">
                  <c:v>44.775055030947904</c:v>
                </c:pt>
                <c:pt idx="2">
                  <c:v>42.705901455127915</c:v>
                </c:pt>
                <c:pt idx="3">
                  <c:v>40.641387069424276</c:v>
                </c:pt>
                <c:pt idx="4">
                  <c:v>38.581290423157988</c:v>
                </c:pt>
                <c:pt idx="5">
                  <c:v>36.525403939426234</c:v>
                </c:pt>
                <c:pt idx="6">
                  <c:v>34.473532845375196</c:v>
                </c:pt>
                <c:pt idx="7">
                  <c:v>32.425494199946584</c:v>
                </c:pt>
                <c:pt idx="8">
                  <c:v>30.381116008890316</c:v>
                </c:pt>
                <c:pt idx="9">
                  <c:v>28.340236418040231</c:v>
                </c:pt>
                <c:pt idx="10">
                  <c:v>26.302702976895368</c:v>
                </c:pt>
                <c:pt idx="11">
                  <c:v>24.268371965460833</c:v>
                </c:pt>
                <c:pt idx="12">
                  <c:v>22.237107778097997</c:v>
                </c:pt>
                <c:pt idx="13">
                  <c:v>21.905279802771084</c:v>
                </c:pt>
                <c:pt idx="14">
                  <c:v>21.573892090033514</c:v>
                </c:pt>
                <c:pt idx="15">
                  <c:v>21.242939419380285</c:v>
                </c:pt>
                <c:pt idx="16">
                  <c:v>20.912416652519063</c:v>
                </c:pt>
                <c:pt idx="17">
                  <c:v>20.582318731758171</c:v>
                </c:pt>
                <c:pt idx="18">
                  <c:v>20.252640678432382</c:v>
                </c:pt>
                <c:pt idx="19">
                  <c:v>19.923377591365401</c:v>
                </c:pt>
                <c:pt idx="20">
                  <c:v>19.594524645368164</c:v>
                </c:pt>
                <c:pt idx="21">
                  <c:v>19.266077089771926</c:v>
                </c:pt>
                <c:pt idx="22">
                  <c:v>18.938030246995144</c:v>
                </c:pt>
                <c:pt idx="23">
                  <c:v>18.610379511143307</c:v>
                </c:pt>
                <c:pt idx="24">
                  <c:v>18.283120346640974</c:v>
                </c:pt>
                <c:pt idx="25">
                  <c:v>17.956248286894787</c:v>
                </c:pt>
                <c:pt idx="26">
                  <c:v>17.62975893298707</c:v>
                </c:pt>
                <c:pt idx="27">
                  <c:v>17.303647952398887</c:v>
                </c:pt>
                <c:pt idx="28">
                  <c:v>16.977911077761981</c:v>
                </c:pt>
                <c:pt idx="29">
                  <c:v>16.65254410563869</c:v>
                </c:pt>
                <c:pt idx="30">
                  <c:v>16.327542895329245</c:v>
                </c:pt>
                <c:pt idx="31">
                  <c:v>16.002903367705606</c:v>
                </c:pt>
                <c:pt idx="32">
                  <c:v>15.678621504071259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8-270F-4A6F-B990-3680EFA43EEE}"/>
            </c:ext>
          </c:extLst>
        </c:ser>
        <c:ser>
          <c:idx val="19"/>
          <c:order val="19"/>
          <c:tx>
            <c:strRef>
              <c:f>'ATB Land-Based Wind_SEE'!$K$506</c:f>
              <c:strCache>
                <c:ptCount val="1"/>
                <c:pt idx="0">
                  <c:v>Class 7 - Moderate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2060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3A-270F-4A6F-B990-3680EFA43EEE}"/>
              </c:ext>
            </c:extLst>
          </c:dPt>
          <c:xVal>
            <c:numRef>
              <c:f>'ATB Land-Based Wind_SEE'!$L$486:$AS$486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Wind_SEE'!$L$506:$AS$506</c:f>
              <c:numCache>
                <c:formatCode>"$"#,##0</c:formatCode>
                <c:ptCount val="34"/>
                <c:pt idx="0">
                  <c:v>46.849084300134656</c:v>
                </c:pt>
                <c:pt idx="1">
                  <c:v>45.724912238523814</c:v>
                </c:pt>
                <c:pt idx="2">
                  <c:v>44.602497130298531</c:v>
                </c:pt>
                <c:pt idx="3">
                  <c:v>43.481783962013388</c:v>
                </c:pt>
                <c:pt idx="4">
                  <c:v>42.36271999326155</c:v>
                </c:pt>
                <c:pt idx="5">
                  <c:v>41.245254640478777</c:v>
                </c:pt>
                <c:pt idx="6">
                  <c:v>40.129339367802842</c:v>
                </c:pt>
                <c:pt idx="7">
                  <c:v>39.014927584494004</c:v>
                </c:pt>
                <c:pt idx="8">
                  <c:v>37.901974548460686</c:v>
                </c:pt>
                <c:pt idx="9">
                  <c:v>36.790437275470687</c:v>
                </c:pt>
                <c:pt idx="10">
                  <c:v>35.680274453660871</c:v>
                </c:pt>
                <c:pt idx="11">
                  <c:v>34.571446362987935</c:v>
                </c:pt>
                <c:pt idx="12">
                  <c:v>33.46391479929035</c:v>
                </c:pt>
                <c:pt idx="13">
                  <c:v>33.142401863794269</c:v>
                </c:pt>
                <c:pt idx="14">
                  <c:v>32.821022660273407</c:v>
                </c:pt>
                <c:pt idx="15">
                  <c:v>32.499776391121522</c:v>
                </c:pt>
                <c:pt idx="16">
                  <c:v>32.178662265062627</c:v>
                </c:pt>
                <c:pt idx="17">
                  <c:v>31.857679497088252</c:v>
                </c:pt>
                <c:pt idx="18">
                  <c:v>31.536827308395523</c:v>
                </c:pt>
                <c:pt idx="19">
                  <c:v>31.216104926325958</c:v>
                </c:pt>
                <c:pt idx="20">
                  <c:v>30.895511584305023</c:v>
                </c:pt>
                <c:pt idx="21">
                  <c:v>30.575046521782316</c:v>
                </c:pt>
                <c:pt idx="22">
                  <c:v>30.254708984172563</c:v>
                </c:pt>
                <c:pt idx="23">
                  <c:v>29.934498222797231</c:v>
                </c:pt>
                <c:pt idx="24">
                  <c:v>29.614413494826803</c:v>
                </c:pt>
                <c:pt idx="25">
                  <c:v>29.294454063223821</c:v>
                </c:pt>
                <c:pt idx="26">
                  <c:v>28.97461919668654</c:v>
                </c:pt>
                <c:pt idx="27">
                  <c:v>28.654908169593202</c:v>
                </c:pt>
                <c:pt idx="28">
                  <c:v>28.335320261947057</c:v>
                </c:pt>
                <c:pt idx="29">
                  <c:v>28.015854759321911</c:v>
                </c:pt>
                <c:pt idx="30">
                  <c:v>27.696510952808374</c:v>
                </c:pt>
                <c:pt idx="31">
                  <c:v>27.377288138960711</c:v>
                </c:pt>
                <c:pt idx="32">
                  <c:v>27.058185619744307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B-270F-4A6F-B990-3680EFA43EEE}"/>
            </c:ext>
          </c:extLst>
        </c:ser>
        <c:ser>
          <c:idx val="20"/>
          <c:order val="20"/>
          <c:tx>
            <c:strRef>
              <c:f>'ATB Land-Based Wind_SEE'!$K$507</c:f>
              <c:strCache>
                <c:ptCount val="1"/>
                <c:pt idx="0">
                  <c:v>Class 7 - Conservative</c:v>
                </c:pt>
              </c:strCache>
            </c:strRef>
          </c:tx>
          <c:spPr>
            <a:ln>
              <a:solidFill>
                <a:srgbClr val="002060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2060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3D-270F-4A6F-B990-3680EFA43EEE}"/>
              </c:ext>
            </c:extLst>
          </c:dPt>
          <c:xVal>
            <c:numRef>
              <c:f>'ATB Land-Based Wind_SEE'!$L$486:$AS$486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Wind_SEE'!$L$507:$AS$507</c:f>
              <c:numCache>
                <c:formatCode>"$"#,##0</c:formatCode>
                <c:ptCount val="34"/>
                <c:pt idx="0">
                  <c:v>46.849084300134656</c:v>
                </c:pt>
                <c:pt idx="1">
                  <c:v>46.133352205649075</c:v>
                </c:pt>
                <c:pt idx="2">
                  <c:v>45.417789278612211</c:v>
                </c:pt>
                <c:pt idx="3">
                  <c:v>44.702393314900085</c:v>
                </c:pt>
                <c:pt idx="4">
                  <c:v>43.987162148513995</c:v>
                </c:pt>
                <c:pt idx="5">
                  <c:v>43.272093650759537</c:v>
                </c:pt>
                <c:pt idx="6">
                  <c:v>42.557185729447149</c:v>
                </c:pt>
                <c:pt idx="7">
                  <c:v>41.842436328112775</c:v>
                </c:pt>
                <c:pt idx="8">
                  <c:v>41.127843425258639</c:v>
                </c:pt>
                <c:pt idx="9">
                  <c:v>40.413405033613152</c:v>
                </c:pt>
                <c:pt idx="10">
                  <c:v>39.699119199409715</c:v>
                </c:pt>
                <c:pt idx="11">
                  <c:v>38.984984001683451</c:v>
                </c:pt>
                <c:pt idx="12">
                  <c:v>38.270997551585801</c:v>
                </c:pt>
                <c:pt idx="13">
                  <c:v>38.150469372463377</c:v>
                </c:pt>
                <c:pt idx="14">
                  <c:v>38.029970595955092</c:v>
                </c:pt>
                <c:pt idx="15">
                  <c:v>37.909501134116923</c:v>
                </c:pt>
                <c:pt idx="16">
                  <c:v>37.789060899355249</c:v>
                </c:pt>
                <c:pt idx="17">
                  <c:v>37.668649804425065</c:v>
                </c:pt>
                <c:pt idx="18">
                  <c:v>37.548267762428246</c:v>
                </c:pt>
                <c:pt idx="19">
                  <c:v>37.427914686811889</c:v>
                </c:pt>
                <c:pt idx="20">
                  <c:v>37.307590491366504</c:v>
                </c:pt>
                <c:pt idx="21">
                  <c:v>37.18729509022441</c:v>
                </c:pt>
                <c:pt idx="22">
                  <c:v>37.067028397857953</c:v>
                </c:pt>
                <c:pt idx="23">
                  <c:v>36.946790329077899</c:v>
                </c:pt>
                <c:pt idx="24">
                  <c:v>36.826580799031724</c:v>
                </c:pt>
                <c:pt idx="25">
                  <c:v>36.70639972320194</c:v>
                </c:pt>
                <c:pt idx="26">
                  <c:v>36.586247017404482</c:v>
                </c:pt>
                <c:pt idx="27">
                  <c:v>36.466122597787034</c:v>
                </c:pt>
                <c:pt idx="28">
                  <c:v>36.346026380827425</c:v>
                </c:pt>
                <c:pt idx="29">
                  <c:v>36.225958283331956</c:v>
                </c:pt>
                <c:pt idx="30">
                  <c:v>36.10591822243385</c:v>
                </c:pt>
                <c:pt idx="31">
                  <c:v>35.985906115591582</c:v>
                </c:pt>
                <c:pt idx="32">
                  <c:v>35.865921880587379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E-270F-4A6F-B990-3680EFA43EEE}"/>
            </c:ext>
          </c:extLst>
        </c:ser>
        <c:ser>
          <c:idx val="21"/>
          <c:order val="21"/>
          <c:tx>
            <c:strRef>
              <c:f>'ATB Land-Based Wind_SEE'!$K$508</c:f>
              <c:strCache>
                <c:ptCount val="1"/>
                <c:pt idx="0">
                  <c:v>Class 8 - Advanced</c:v>
                </c:pt>
              </c:strCache>
            </c:strRef>
          </c:tx>
          <c:spPr>
            <a:ln>
              <a:solidFill>
                <a:srgbClr val="0070C0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70C0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40-270F-4A6F-B990-3680EFA43EEE}"/>
              </c:ext>
            </c:extLst>
          </c:dPt>
          <c:xVal>
            <c:numRef>
              <c:f>'ATB Land-Based Wind_SEE'!$L$486:$AS$486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Wind_SEE'!$L$508:$AS$508</c:f>
              <c:numCache>
                <c:formatCode>"$"#,##0</c:formatCode>
                <c:ptCount val="34"/>
                <c:pt idx="0">
                  <c:v>59.17682071894626</c:v>
                </c:pt>
                <c:pt idx="1">
                  <c:v>56.689176044210143</c:v>
                </c:pt>
                <c:pt idx="2">
                  <c:v>54.207637438783458</c:v>
                </c:pt>
                <c:pt idx="3">
                  <c:v>51.73188898715761</c:v>
                </c:pt>
                <c:pt idx="4">
                  <c:v>49.261636197446954</c:v>
                </c:pt>
                <c:pt idx="5">
                  <c:v>46.79660421562599</c:v>
                </c:pt>
                <c:pt idx="6">
                  <c:v>44.336536215460093</c:v>
                </c:pt>
                <c:pt idx="7">
                  <c:v>41.88119194428814</c:v>
                </c:pt>
                <c:pt idx="8">
                  <c:v>39.430346407336302</c:v>
                </c:pt>
                <c:pt idx="9">
                  <c:v>36.983788675406956</c:v>
                </c:pt>
                <c:pt idx="10">
                  <c:v>34.541320802653686</c:v>
                </c:pt>
                <c:pt idx="11">
                  <c:v>32.102756842763092</c:v>
                </c:pt>
                <c:pt idx="12">
                  <c:v>29.66792195326035</c:v>
                </c:pt>
                <c:pt idx="13">
                  <c:v>29.171310936078527</c:v>
                </c:pt>
                <c:pt idx="14">
                  <c:v>28.675268943813538</c:v>
                </c:pt>
                <c:pt idx="15">
                  <c:v>28.179788396952453</c:v>
                </c:pt>
                <c:pt idx="16">
                  <c:v>27.684861850001184</c:v>
                </c:pt>
                <c:pt idx="17">
                  <c:v>27.190481988535513</c:v>
                </c:pt>
                <c:pt idx="18">
                  <c:v>26.69664162632948</c:v>
                </c:pt>
                <c:pt idx="19">
                  <c:v>26.203333702559043</c:v>
                </c:pt>
                <c:pt idx="20">
                  <c:v>25.710551279078555</c:v>
                </c:pt>
                <c:pt idx="21">
                  <c:v>25.218287537767964</c:v>
                </c:pt>
                <c:pt idx="22">
                  <c:v>24.726535777948534</c:v>
                </c:pt>
                <c:pt idx="23">
                  <c:v>24.235289413865001</c:v>
                </c:pt>
                <c:pt idx="24">
                  <c:v>23.744541972232337</c:v>
                </c:pt>
                <c:pt idx="25">
                  <c:v>23.254287089844972</c:v>
                </c:pt>
                <c:pt idx="26">
                  <c:v>22.76451851124683</c:v>
                </c:pt>
                <c:pt idx="27">
                  <c:v>22.275230086460255</c:v>
                </c:pt>
                <c:pt idx="28">
                  <c:v>21.78641576877212</c:v>
                </c:pt>
                <c:pt idx="29">
                  <c:v>21.298069612575535</c:v>
                </c:pt>
                <c:pt idx="30">
                  <c:v>20.810185771265377</c:v>
                </c:pt>
                <c:pt idx="31">
                  <c:v>20.322758495186225</c:v>
                </c:pt>
                <c:pt idx="32">
                  <c:v>19.835782129631081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1-270F-4A6F-B990-3680EFA43EEE}"/>
            </c:ext>
          </c:extLst>
        </c:ser>
        <c:ser>
          <c:idx val="22"/>
          <c:order val="22"/>
          <c:tx>
            <c:strRef>
              <c:f>'ATB Land-Based Wind_SEE'!$K$509</c:f>
              <c:strCache>
                <c:ptCount val="1"/>
                <c:pt idx="0">
                  <c:v>Class 8 - Moderate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70C0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43-270F-4A6F-B990-3680EFA43EEE}"/>
              </c:ext>
            </c:extLst>
          </c:dPt>
          <c:xVal>
            <c:numRef>
              <c:f>'ATB Land-Based Wind_SEE'!$L$486:$AS$486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Wind_SEE'!$L$509:$AS$509</c:f>
              <c:numCache>
                <c:formatCode>"$"#,##0</c:formatCode>
                <c:ptCount val="34"/>
                <c:pt idx="0">
                  <c:v>59.17682071894626</c:v>
                </c:pt>
                <c:pt idx="1">
                  <c:v>57.945574541423291</c:v>
                </c:pt>
                <c:pt idx="2">
                  <c:v>56.71651580219028</c:v>
                </c:pt>
                <c:pt idx="3">
                  <c:v>55.489571890954643</c:v>
                </c:pt>
                <c:pt idx="4">
                  <c:v>54.264673375910036</c:v>
                </c:pt>
                <c:pt idx="5">
                  <c:v>53.041753831697839</c:v>
                </c:pt>
                <c:pt idx="6">
                  <c:v>51.820749678423205</c:v>
                </c:pt>
                <c:pt idx="7">
                  <c:v>50.60160003090553</c:v>
                </c:pt>
                <c:pt idx="8">
                  <c:v>49.384246557412233</c:v>
                </c:pt>
                <c:pt idx="9">
                  <c:v>48.168633347187168</c:v>
                </c:pt>
                <c:pt idx="10">
                  <c:v>46.954706786141479</c:v>
                </c:pt>
                <c:pt idx="11">
                  <c:v>45.742415440125932</c:v>
                </c:pt>
                <c:pt idx="12">
                  <c:v>44.531709945250881</c:v>
                </c:pt>
                <c:pt idx="13">
                  <c:v>43.973948975694427</c:v>
                </c:pt>
                <c:pt idx="14">
                  <c:v>43.416361799573139</c:v>
                </c:pt>
                <c:pt idx="15">
                  <c:v>42.858947251646676</c:v>
                </c:pt>
                <c:pt idx="16">
                  <c:v>42.301704177068366</c:v>
                </c:pt>
                <c:pt idx="17">
                  <c:v>41.744631431269518</c:v>
                </c:pt>
                <c:pt idx="18">
                  <c:v>41.187727879845305</c:v>
                </c:pt>
                <c:pt idx="19">
                  <c:v>40.630992398442288</c:v>
                </c:pt>
                <c:pt idx="20">
                  <c:v>40.07442387264723</c:v>
                </c:pt>
                <c:pt idx="21">
                  <c:v>39.518021197877616</c:v>
                </c:pt>
                <c:pt idx="22">
                  <c:v>38.961783279273348</c:v>
                </c:pt>
                <c:pt idx="23">
                  <c:v>38.405709031590114</c:v>
                </c:pt>
                <c:pt idx="24">
                  <c:v>37.849797379094014</c:v>
                </c:pt>
                <c:pt idx="25">
                  <c:v>37.294047255457627</c:v>
                </c:pt>
                <c:pt idx="26">
                  <c:v>36.738457603657352</c:v>
                </c:pt>
                <c:pt idx="27">
                  <c:v>36.183027375872292</c:v>
                </c:pt>
                <c:pt idx="28">
                  <c:v>35.627755533384189</c:v>
                </c:pt>
                <c:pt idx="29">
                  <c:v>35.072641046478843</c:v>
                </c:pt>
                <c:pt idx="30">
                  <c:v>34.517682894348781</c:v>
                </c:pt>
                <c:pt idx="31">
                  <c:v>33.962880064997144</c:v>
                </c:pt>
                <c:pt idx="32">
                  <c:v>33.40823155514282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4-270F-4A6F-B990-3680EFA43EEE}"/>
            </c:ext>
          </c:extLst>
        </c:ser>
        <c:ser>
          <c:idx val="23"/>
          <c:order val="23"/>
          <c:tx>
            <c:strRef>
              <c:f>'ATB Land-Based Wind_SEE'!$K$510</c:f>
              <c:strCache>
                <c:ptCount val="1"/>
                <c:pt idx="0">
                  <c:v>Class 8 - Conservative</c:v>
                </c:pt>
              </c:strCache>
            </c:strRef>
          </c:tx>
          <c:spPr>
            <a:ln>
              <a:solidFill>
                <a:srgbClr val="0070C0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70C0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46-270F-4A6F-B990-3680EFA43EEE}"/>
              </c:ext>
            </c:extLst>
          </c:dPt>
          <c:xVal>
            <c:numRef>
              <c:f>'ATB Land-Based Wind_SEE'!$L$486:$AS$486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Wind_SEE'!$L$510:$AS$510</c:f>
              <c:numCache>
                <c:formatCode>"$"#,##0</c:formatCode>
                <c:ptCount val="34"/>
                <c:pt idx="0">
                  <c:v>59.17682071894626</c:v>
                </c:pt>
                <c:pt idx="1">
                  <c:v>58.611511237557998</c:v>
                </c:pt>
                <c:pt idx="2">
                  <c:v>58.046436966121291</c:v>
                </c:pt>
                <c:pt idx="3">
                  <c:v>57.481594514526925</c:v>
                </c:pt>
                <c:pt idx="4">
                  <c:v>56.916980557503507</c:v>
                </c:pt>
                <c:pt idx="5">
                  <c:v>56.352591833074911</c:v>
                </c:pt>
                <c:pt idx="6">
                  <c:v>55.788425141061282</c:v>
                </c:pt>
                <c:pt idx="7">
                  <c:v>55.224477341622666</c:v>
                </c:pt>
                <c:pt idx="8">
                  <c:v>54.66074535384346</c:v>
                </c:pt>
                <c:pt idx="9">
                  <c:v>54.097226154356647</c:v>
                </c:pt>
                <c:pt idx="10">
                  <c:v>53.533916776006308</c:v>
                </c:pt>
                <c:pt idx="11">
                  <c:v>52.970814306547318</c:v>
                </c:pt>
                <c:pt idx="12">
                  <c:v>52.407915887381002</c:v>
                </c:pt>
                <c:pt idx="13">
                  <c:v>52.005608056705768</c:v>
                </c:pt>
                <c:pt idx="14">
                  <c:v>51.603338866712988</c:v>
                </c:pt>
                <c:pt idx="15">
                  <c:v>51.201108187429071</c:v>
                </c:pt>
                <c:pt idx="16">
                  <c:v>50.79891588946262</c:v>
                </c:pt>
                <c:pt idx="17">
                  <c:v>50.396761844001226</c:v>
                </c:pt>
                <c:pt idx="18">
                  <c:v>49.994645922808303</c:v>
                </c:pt>
                <c:pt idx="19">
                  <c:v>49.592567998219813</c:v>
                </c:pt>
                <c:pt idx="20">
                  <c:v>49.190527943141063</c:v>
                </c:pt>
                <c:pt idx="21">
                  <c:v>48.788525631043534</c:v>
                </c:pt>
                <c:pt idx="22">
                  <c:v>48.386560935961789</c:v>
                </c:pt>
                <c:pt idx="23">
                  <c:v>47.984633732490288</c:v>
                </c:pt>
                <c:pt idx="24">
                  <c:v>47.582743895780332</c:v>
                </c:pt>
                <c:pt idx="25">
                  <c:v>47.180891301536889</c:v>
                </c:pt>
                <c:pt idx="26">
                  <c:v>46.779075826015607</c:v>
                </c:pt>
                <c:pt idx="27">
                  <c:v>46.377297346019766</c:v>
                </c:pt>
                <c:pt idx="28">
                  <c:v>45.975555738897185</c:v>
                </c:pt>
                <c:pt idx="29">
                  <c:v>45.573850882537293</c:v>
                </c:pt>
                <c:pt idx="30">
                  <c:v>45.172182655368083</c:v>
                </c:pt>
                <c:pt idx="31">
                  <c:v>44.77055093635321</c:v>
                </c:pt>
                <c:pt idx="32">
                  <c:v>44.368955604988983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7-270F-4A6F-B990-3680EFA43EEE}"/>
            </c:ext>
          </c:extLst>
        </c:ser>
        <c:ser>
          <c:idx val="24"/>
          <c:order val="24"/>
          <c:tx>
            <c:strRef>
              <c:f>'ATB Land-Based Wind_SEE'!$K$511</c:f>
              <c:strCache>
                <c:ptCount val="1"/>
                <c:pt idx="0">
                  <c:v>Class 9 - Advanced</c:v>
                </c:pt>
              </c:strCache>
            </c:strRef>
          </c:tx>
          <c:spPr>
            <a:ln>
              <a:solidFill>
                <a:srgbClr val="00B0F0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B0F0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49-270F-4A6F-B990-3680EFA43EEE}"/>
              </c:ext>
            </c:extLst>
          </c:dPt>
          <c:xVal>
            <c:numRef>
              <c:f>'ATB Land-Based Wind_SEE'!$L$486:$AS$486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Wind_SEE'!$L$511:$AS$511</c:f>
              <c:numCache>
                <c:formatCode>"$"#,##0</c:formatCode>
                <c:ptCount val="34"/>
                <c:pt idx="0">
                  <c:v>80.180252671049615</c:v>
                </c:pt>
                <c:pt idx="1">
                  <c:v>76.320745503440818</c:v>
                </c:pt>
                <c:pt idx="2">
                  <c:v>72.469091956910049</c:v>
                </c:pt>
                <c:pt idx="3">
                  <c:v>68.624860154658123</c:v>
                </c:pt>
                <c:pt idx="4">
                  <c:v>64.787649315553793</c:v>
                </c:pt>
                <c:pt idx="5">
                  <c:v>60.95708700496121</c:v>
                </c:pt>
                <c:pt idx="6">
                  <c:v>57.13282667216545</c:v>
                </c:pt>
                <c:pt idx="7">
                  <c:v>53.31454544013409</c:v>
                </c:pt>
                <c:pt idx="8">
                  <c:v>49.501942117955878</c:v>
                </c:pt>
                <c:pt idx="9">
                  <c:v>45.694735410215038</c:v>
                </c:pt>
                <c:pt idx="10">
                  <c:v>41.892662300906068</c:v>
                </c:pt>
                <c:pt idx="11">
                  <c:v>38.095476592356967</c:v>
                </c:pt>
                <c:pt idx="12">
                  <c:v>34.302947582088706</c:v>
                </c:pt>
                <c:pt idx="13">
                  <c:v>33.812669466622275</c:v>
                </c:pt>
                <c:pt idx="14">
                  <c:v>33.323140006867852</c:v>
                </c:pt>
                <c:pt idx="15">
                  <c:v>32.834348138947917</c:v>
                </c:pt>
                <c:pt idx="16">
                  <c:v>32.346283015923717</c:v>
                </c:pt>
                <c:pt idx="17">
                  <c:v>31.858934002504107</c:v>
                </c:pt>
                <c:pt idx="18">
                  <c:v>31.372290669908431</c:v>
                </c:pt>
                <c:pt idx="19">
                  <c:v>30.88634279087837</c:v>
                </c:pt>
                <c:pt idx="20">
                  <c:v>30.401080334833662</c:v>
                </c:pt>
                <c:pt idx="21">
                  <c:v>29.916493463166848</c:v>
                </c:pt>
                <c:pt idx="22">
                  <c:v>29.432572524672548</c:v>
                </c:pt>
                <c:pt idx="23">
                  <c:v>28.949308051106573</c:v>
                </c:pt>
                <c:pt idx="24">
                  <c:v>28.466690752870917</c:v>
                </c:pt>
                <c:pt idx="25">
                  <c:v>27.984711514820056</c:v>
                </c:pt>
                <c:pt idx="26">
                  <c:v>27.503361392185042</c:v>
                </c:pt>
                <c:pt idx="27">
                  <c:v>27.022631606611256</c:v>
                </c:pt>
                <c:pt idx="28">
                  <c:v>26.542513542306171</c:v>
                </c:pt>
                <c:pt idx="29">
                  <c:v>26.062998742293718</c:v>
                </c:pt>
                <c:pt idx="30">
                  <c:v>25.584078904771722</c:v>
                </c:pt>
                <c:pt idx="31">
                  <c:v>25.105745879569053</c:v>
                </c:pt>
                <c:pt idx="32">
                  <c:v>24.627991664699554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A-270F-4A6F-B990-3680EFA43EEE}"/>
            </c:ext>
          </c:extLst>
        </c:ser>
        <c:ser>
          <c:idx val="25"/>
          <c:order val="25"/>
          <c:tx>
            <c:strRef>
              <c:f>'ATB Land-Based Wind_SEE'!$K$512</c:f>
              <c:strCache>
                <c:ptCount val="1"/>
                <c:pt idx="0">
                  <c:v>Class 9 - Moderate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B0F0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4C-270F-4A6F-B990-3680EFA43EEE}"/>
              </c:ext>
            </c:extLst>
          </c:dPt>
          <c:xVal>
            <c:numRef>
              <c:f>'ATB Land-Based Wind_SEE'!$L$486:$AS$486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Wind_SEE'!$L$512:$AS$512</c:f>
              <c:numCache>
                <c:formatCode>"$"#,##0</c:formatCode>
                <c:ptCount val="34"/>
                <c:pt idx="0">
                  <c:v>80.180252671049615</c:v>
                </c:pt>
                <c:pt idx="1">
                  <c:v>77.799846830487496</c:v>
                </c:pt>
                <c:pt idx="2">
                  <c:v>75.422209156441696</c:v>
                </c:pt>
                <c:pt idx="3">
                  <c:v>73.047243170184416</c:v>
                </c:pt>
                <c:pt idx="4">
                  <c:v>70.67485682492179</c:v>
                </c:pt>
                <c:pt idx="5">
                  <c:v>68.304962254196411</c:v>
                </c:pt>
                <c:pt idx="6">
                  <c:v>65.937475537237376</c:v>
                </c:pt>
                <c:pt idx="7">
                  <c:v>63.572316479940298</c:v>
                </c:pt>
                <c:pt idx="8">
                  <c:v>61.209408410276346</c:v>
                </c:pt>
                <c:pt idx="9">
                  <c:v>58.848677987032772</c:v>
                </c:pt>
                <c:pt idx="10">
                  <c:v>56.490055020883105</c:v>
                </c:pt>
                <c:pt idx="11">
                  <c:v>54.133472306868967</c:v>
                </c:pt>
                <c:pt idx="12">
                  <c:v>51.778865467453571</c:v>
                </c:pt>
                <c:pt idx="13">
                  <c:v>51.393196307220023</c:v>
                </c:pt>
                <c:pt idx="14">
                  <c:v>51.007757262005029</c:v>
                </c:pt>
                <c:pt idx="15">
                  <c:v>50.622546618793514</c:v>
                </c:pt>
                <c:pt idx="16">
                  <c:v>50.237562681531038</c:v>
                </c:pt>
                <c:pt idx="17">
                  <c:v>49.852803770914235</c:v>
                </c:pt>
                <c:pt idx="18">
                  <c:v>49.468268224184676</c:v>
                </c:pt>
                <c:pt idx="19">
                  <c:v>49.083954394925463</c:v>
                </c:pt>
                <c:pt idx="20">
                  <c:v>48.699860652861112</c:v>
                </c:pt>
                <c:pt idx="21">
                  <c:v>48.315985383660106</c:v>
                </c:pt>
                <c:pt idx="22">
                  <c:v>47.932326988740527</c:v>
                </c:pt>
                <c:pt idx="23">
                  <c:v>47.548883885078403</c:v>
                </c:pt>
                <c:pt idx="24">
                  <c:v>47.165654505018971</c:v>
                </c:pt>
                <c:pt idx="25">
                  <c:v>46.782637296090527</c:v>
                </c:pt>
                <c:pt idx="26">
                  <c:v>46.3998307208211</c:v>
                </c:pt>
                <c:pt idx="27">
                  <c:v>46.017233256557752</c:v>
                </c:pt>
                <c:pt idx="28">
                  <c:v>45.634843395288428</c:v>
                </c:pt>
                <c:pt idx="29">
                  <c:v>45.252659643466352</c:v>
                </c:pt>
                <c:pt idx="30">
                  <c:v>44.870680521837201</c:v>
                </c:pt>
                <c:pt idx="31">
                  <c:v>44.48890456526825</c:v>
                </c:pt>
                <c:pt idx="32">
                  <c:v>44.107330322580552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D-270F-4A6F-B990-3680EFA43EEE}"/>
            </c:ext>
          </c:extLst>
        </c:ser>
        <c:ser>
          <c:idx val="26"/>
          <c:order val="26"/>
          <c:tx>
            <c:strRef>
              <c:f>'ATB Land-Based Wind_SEE'!$K$513</c:f>
              <c:strCache>
                <c:ptCount val="1"/>
                <c:pt idx="0">
                  <c:v>Class 9 - Conservative</c:v>
                </c:pt>
              </c:strCache>
            </c:strRef>
          </c:tx>
          <c:spPr>
            <a:ln>
              <a:solidFill>
                <a:srgbClr val="00B0F0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B0F0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4F-270F-4A6F-B990-3680EFA43EEE}"/>
              </c:ext>
            </c:extLst>
          </c:dPt>
          <c:xVal>
            <c:numRef>
              <c:f>'ATB Land-Based Wind_SEE'!$L$486:$AS$486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Wind_SEE'!$L$513:$AS$513</c:f>
              <c:numCache>
                <c:formatCode>"$"#,##0</c:formatCode>
                <c:ptCount val="34"/>
                <c:pt idx="0">
                  <c:v>80.180252671049615</c:v>
                </c:pt>
                <c:pt idx="1">
                  <c:v>78.585314098207832</c:v>
                </c:pt>
                <c:pt idx="2">
                  <c:v>76.99069390427141</c:v>
                </c:pt>
                <c:pt idx="3">
                  <c:v>75.396387156513924</c:v>
                </c:pt>
                <c:pt idx="4">
                  <c:v>73.802389023584055</c:v>
                </c:pt>
                <c:pt idx="5">
                  <c:v>72.208694772914669</c:v>
                </c:pt>
                <c:pt idx="6">
                  <c:v>70.615299768210889</c:v>
                </c:pt>
                <c:pt idx="7">
                  <c:v>69.022199467014559</c:v>
                </c:pt>
                <c:pt idx="8">
                  <c:v>67.429389418341884</c:v>
                </c:pt>
                <c:pt idx="9">
                  <c:v>65.836865260392784</c:v>
                </c:pt>
                <c:pt idx="10">
                  <c:v>64.244622718327989</c:v>
                </c:pt>
                <c:pt idx="11">
                  <c:v>62.652657602112804</c:v>
                </c:pt>
                <c:pt idx="12">
                  <c:v>61.06096580442447</c:v>
                </c:pt>
                <c:pt idx="13">
                  <c:v>60.942649153063371</c:v>
                </c:pt>
                <c:pt idx="14">
                  <c:v>60.824384230189409</c:v>
                </c:pt>
                <c:pt idx="15">
                  <c:v>60.706170842545433</c:v>
                </c:pt>
                <c:pt idx="16">
                  <c:v>60.588008797835791</c:v>
                </c:pt>
                <c:pt idx="17">
                  <c:v>60.469897904720391</c:v>
                </c:pt>
                <c:pt idx="18">
                  <c:v>60.351837972808681</c:v>
                </c:pt>
                <c:pt idx="19">
                  <c:v>60.233828812653805</c:v>
                </c:pt>
                <c:pt idx="20">
                  <c:v>60.115870235746762</c:v>
                </c:pt>
                <c:pt idx="21">
                  <c:v>59.997962054510609</c:v>
                </c:pt>
                <c:pt idx="22">
                  <c:v>59.8801040822947</c:v>
                </c:pt>
                <c:pt idx="23">
                  <c:v>59.762296133369013</c:v>
                </c:pt>
                <c:pt idx="24">
                  <c:v>59.644538022918447</c:v>
                </c:pt>
                <c:pt idx="25">
                  <c:v>59.526829567037183</c:v>
                </c:pt>
                <c:pt idx="26">
                  <c:v>59.409170582723114</c:v>
                </c:pt>
                <c:pt idx="27">
                  <c:v>59.291560887872308</c:v>
                </c:pt>
                <c:pt idx="28">
                  <c:v>59.174000301273502</c:v>
                </c:pt>
                <c:pt idx="29">
                  <c:v>59.056488642602673</c:v>
                </c:pt>
                <c:pt idx="30">
                  <c:v>58.939025732417484</c:v>
                </c:pt>
                <c:pt idx="31">
                  <c:v>58.821611392152128</c:v>
                </c:pt>
                <c:pt idx="32">
                  <c:v>58.704245444111713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0-270F-4A6F-B990-3680EFA43EEE}"/>
            </c:ext>
          </c:extLst>
        </c:ser>
        <c:ser>
          <c:idx val="27"/>
          <c:order val="27"/>
          <c:tx>
            <c:strRef>
              <c:f>'ATB Land-Based Wind_SEE'!$K$514</c:f>
              <c:strCache>
                <c:ptCount val="1"/>
                <c:pt idx="0">
                  <c:v>Class 10 - Advanced</c:v>
                </c:pt>
              </c:strCache>
            </c:strRef>
          </c:tx>
          <c:spPr>
            <a:ln>
              <a:solidFill>
                <a:srgbClr val="00B050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B050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52-270F-4A6F-B990-3680EFA43EEE}"/>
              </c:ext>
            </c:extLst>
          </c:dPt>
          <c:xVal>
            <c:numRef>
              <c:f>'ATB Land-Based Wind_SEE'!$L$486:$AS$486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Wind_SEE'!$L$514:$AS$514</c:f>
              <c:numCache>
                <c:formatCode>"$"#,##0</c:formatCode>
                <c:ptCount val="34"/>
                <c:pt idx="0">
                  <c:v>131.08792205290686</c:v>
                </c:pt>
                <c:pt idx="1">
                  <c:v>124.13230370435936</c:v>
                </c:pt>
                <c:pt idx="2">
                  <c:v>117.19002949064452</c:v>
                </c:pt>
                <c:pt idx="3">
                  <c:v>110.26032982142465</c:v>
                </c:pt>
                <c:pt idx="4">
                  <c:v>103.34249316913971</c:v>
                </c:pt>
                <c:pt idx="5">
                  <c:v>96.435860694596769</c:v>
                </c:pt>
                <c:pt idx="6">
                  <c:v>89.539821458668982</c:v>
                </c:pt>
                <c:pt idx="7">
                  <c:v>82.653808146863838</c:v>
                </c:pt>
                <c:pt idx="8">
                  <c:v>75.777293243796237</c:v>
                </c:pt>
                <c:pt idx="9">
                  <c:v>68.909785603284178</c:v>
                </c:pt>
                <c:pt idx="10">
                  <c:v>62.050827367142993</c:v>
                </c:pt>
                <c:pt idx="11">
                  <c:v>55.199991192008902</c:v>
                </c:pt>
                <c:pt idx="12">
                  <c:v>48.356877748854096</c:v>
                </c:pt>
                <c:pt idx="13">
                  <c:v>47.599557891877879</c:v>
                </c:pt>
                <c:pt idx="14">
                  <c:v>46.843554150845044</c:v>
                </c:pt>
                <c:pt idx="15">
                  <c:v>46.088845162338913</c:v>
                </c:pt>
                <c:pt idx="16">
                  <c:v>45.335410022820632</c:v>
                </c:pt>
                <c:pt idx="17">
                  <c:v>44.583228276321059</c:v>
                </c:pt>
                <c:pt idx="18">
                  <c:v>43.832279902525762</c:v>
                </c:pt>
                <c:pt idx="19">
                  <c:v>43.082545305238668</c:v>
                </c:pt>
                <c:pt idx="20">
                  <c:v>42.334005301210361</c:v>
                </c:pt>
                <c:pt idx="21">
                  <c:v>41.586641109317704</c:v>
                </c:pt>
                <c:pt idx="22">
                  <c:v>40.84043434008175</c:v>
                </c:pt>
                <c:pt idx="23">
                  <c:v>40.095366985512086</c:v>
                </c:pt>
                <c:pt idx="24">
                  <c:v>39.351421409265413</c:v>
                </c:pt>
                <c:pt idx="25">
                  <c:v>38.608580337107156</c:v>
                </c:pt>
                <c:pt idx="26">
                  <c:v>37.866826847665493</c:v>
                </c:pt>
                <c:pt idx="27">
                  <c:v>37.126144363467127</c:v>
                </c:pt>
                <c:pt idx="28">
                  <c:v>36.386516642245049</c:v>
                </c:pt>
                <c:pt idx="29">
                  <c:v>35.647927768508524</c:v>
                </c:pt>
                <c:pt idx="30">
                  <c:v>34.910362145366314</c:v>
                </c:pt>
                <c:pt idx="31">
                  <c:v>34.173804486594022</c:v>
                </c:pt>
                <c:pt idx="32">
                  <c:v>33.43823980893751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3-270F-4A6F-B990-3680EFA43EEE}"/>
            </c:ext>
          </c:extLst>
        </c:ser>
        <c:ser>
          <c:idx val="28"/>
          <c:order val="28"/>
          <c:tx>
            <c:strRef>
              <c:f>'ATB Land-Based Wind_SEE'!$K$515</c:f>
              <c:strCache>
                <c:ptCount val="1"/>
                <c:pt idx="0">
                  <c:v>Class 10 - Moderate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B050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55-270F-4A6F-B990-3680EFA43EEE}"/>
              </c:ext>
            </c:extLst>
          </c:dPt>
          <c:xVal>
            <c:numRef>
              <c:f>'ATB Land-Based Wind_SEE'!$L$486:$AS$486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Wind_SEE'!$L$515:$AS$515</c:f>
              <c:numCache>
                <c:formatCode>"$"#,##0</c:formatCode>
                <c:ptCount val="34"/>
                <c:pt idx="0">
                  <c:v>131.08792205290686</c:v>
                </c:pt>
                <c:pt idx="1">
                  <c:v>127.43753668088971</c:v>
                </c:pt>
                <c:pt idx="2">
                  <c:v>123.79127139633397</c:v>
                </c:pt>
                <c:pt idx="3">
                  <c:v>120.14898765412161</c:v>
                </c:pt>
                <c:pt idx="4">
                  <c:v>116.51055305204054</c:v>
                </c:pt>
                <c:pt idx="5">
                  <c:v>112.87584099405674</c:v>
                </c:pt>
                <c:pt idx="6">
                  <c:v>109.24473037549605</c:v>
                </c:pt>
                <c:pt idx="7">
                  <c:v>105.61710528848937</c:v>
                </c:pt>
                <c:pt idx="8">
                  <c:v>101.99285474617737</c:v>
                </c:pt>
                <c:pt idx="9">
                  <c:v>98.371872424293514</c:v>
                </c:pt>
                <c:pt idx="10">
                  <c:v>94.754056418863016</c:v>
                </c:pt>
                <c:pt idx="11">
                  <c:v>91.139309018855641</c:v>
                </c:pt>
                <c:pt idx="12">
                  <c:v>87.52753649272789</c:v>
                </c:pt>
                <c:pt idx="13">
                  <c:v>86.650631354074477</c:v>
                </c:pt>
                <c:pt idx="14">
                  <c:v>85.774136893741115</c:v>
                </c:pt>
                <c:pt idx="15">
                  <c:v>84.898049751354804</c:v>
                </c:pt>
                <c:pt idx="16">
                  <c:v>84.022366603104345</c:v>
                </c:pt>
                <c:pt idx="17">
                  <c:v>83.147084161244663</c:v>
                </c:pt>
                <c:pt idx="18">
                  <c:v>82.27219917360874</c:v>
                </c:pt>
                <c:pt idx="19">
                  <c:v>81.397708423127796</c:v>
                </c:pt>
                <c:pt idx="20">
                  <c:v>80.523608727359075</c:v>
                </c:pt>
                <c:pt idx="21">
                  <c:v>79.649896938021186</c:v>
                </c:pt>
                <c:pt idx="22">
                  <c:v>78.776569940536874</c:v>
                </c:pt>
                <c:pt idx="23">
                  <c:v>77.903624653583435</c:v>
                </c:pt>
                <c:pt idx="24">
                  <c:v>77.031058028649824</c:v>
                </c:pt>
                <c:pt idx="25">
                  <c:v>76.15886704960117</c:v>
                </c:pt>
                <c:pt idx="26">
                  <c:v>75.287048732250184</c:v>
                </c:pt>
                <c:pt idx="27">
                  <c:v>74.415600123935135</c:v>
                </c:pt>
                <c:pt idx="28">
                  <c:v>73.544518303104724</c:v>
                </c:pt>
                <c:pt idx="29">
                  <c:v>72.673800378909448</c:v>
                </c:pt>
                <c:pt idx="30">
                  <c:v>71.803443490799282</c:v>
                </c:pt>
                <c:pt idx="31">
                  <c:v>70.93344480812776</c:v>
                </c:pt>
                <c:pt idx="32">
                  <c:v>70.063801529762316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6-270F-4A6F-B990-3680EFA43EEE}"/>
            </c:ext>
          </c:extLst>
        </c:ser>
        <c:ser>
          <c:idx val="29"/>
          <c:order val="29"/>
          <c:tx>
            <c:strRef>
              <c:f>'ATB Land-Based Wind_SEE'!$K$516</c:f>
              <c:strCache>
                <c:ptCount val="1"/>
                <c:pt idx="0">
                  <c:v>Class 10 - Conservative</c:v>
                </c:pt>
              </c:strCache>
            </c:strRef>
          </c:tx>
          <c:spPr>
            <a:ln>
              <a:solidFill>
                <a:srgbClr val="00B050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B050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58-270F-4A6F-B990-3680EFA43EEE}"/>
              </c:ext>
            </c:extLst>
          </c:dPt>
          <c:xVal>
            <c:numRef>
              <c:f>'ATB Land-Based Wind_SEE'!$L$486:$AS$486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Wind_SEE'!$L$516:$AS$516</c:f>
              <c:numCache>
                <c:formatCode>"$"#,##0</c:formatCode>
                <c:ptCount val="34"/>
                <c:pt idx="0">
                  <c:v>131.08792205290686</c:v>
                </c:pt>
                <c:pt idx="1">
                  <c:v>128.79154389038811</c:v>
                </c:pt>
                <c:pt idx="2">
                  <c:v>126.49551303486798</c:v>
                </c:pt>
                <c:pt idx="3">
                  <c:v>124.19982500405385</c:v>
                </c:pt>
                <c:pt idx="4">
                  <c:v>121.90447539245292</c:v>
                </c:pt>
                <c:pt idx="5">
                  <c:v>119.60945986973479</c:v>
                </c:pt>
                <c:pt idx="6">
                  <c:v>117.3147741791349</c:v>
                </c:pt>
                <c:pt idx="7">
                  <c:v>115.02041413589926</c:v>
                </c:pt>
                <c:pt idx="8">
                  <c:v>112.72637562576782</c:v>
                </c:pt>
                <c:pt idx="9">
                  <c:v>110.43265460349666</c:v>
                </c:pt>
                <c:pt idx="10">
                  <c:v>108.13924709141659</c:v>
                </c:pt>
                <c:pt idx="11">
                  <c:v>105.84614917802818</c:v>
                </c:pt>
                <c:pt idx="12">
                  <c:v>103.55335701663135</c:v>
                </c:pt>
                <c:pt idx="13">
                  <c:v>103.05270699062862</c:v>
                </c:pt>
                <c:pt idx="14">
                  <c:v>102.55215057802816</c:v>
                </c:pt>
                <c:pt idx="15">
                  <c:v>102.05168739426124</c:v>
                </c:pt>
                <c:pt idx="16">
                  <c:v>101.55131705686242</c:v>
                </c:pt>
                <c:pt idx="17">
                  <c:v>101.05103918545544</c:v>
                </c:pt>
                <c:pt idx="18">
                  <c:v>100.55085340173915</c:v>
                </c:pt>
                <c:pt idx="19">
                  <c:v>100.05075932947311</c:v>
                </c:pt>
                <c:pt idx="20">
                  <c:v>99.550756594463678</c:v>
                </c:pt>
                <c:pt idx="21">
                  <c:v>99.050844824550296</c:v>
                </c:pt>
                <c:pt idx="22">
                  <c:v>98.551023649591215</c:v>
                </c:pt>
                <c:pt idx="23">
                  <c:v>98.051292701450407</c:v>
                </c:pt>
                <c:pt idx="24">
                  <c:v>97.551651613983623</c:v>
                </c:pt>
                <c:pt idx="25">
                  <c:v>97.052100023025005</c:v>
                </c:pt>
                <c:pt idx="26">
                  <c:v>96.552637566373903</c:v>
                </c:pt>
                <c:pt idx="27">
                  <c:v>96.053263883781284</c:v>
                </c:pt>
                <c:pt idx="28">
                  <c:v>95.55397861693713</c:v>
                </c:pt>
                <c:pt idx="29">
                  <c:v>95.054781409456936</c:v>
                </c:pt>
                <c:pt idx="30">
                  <c:v>94.555671906868909</c:v>
                </c:pt>
                <c:pt idx="31">
                  <c:v>94.056649756601374</c:v>
                </c:pt>
                <c:pt idx="32">
                  <c:v>93.557714607969871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9-270F-4A6F-B990-3680EFA43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552768"/>
        <c:axId val="217569536"/>
      </c:scatterChart>
      <c:valAx>
        <c:axId val="217552768"/>
        <c:scaling>
          <c:orientation val="minMax"/>
          <c:max val="2050"/>
          <c:min val="2015"/>
        </c:scaling>
        <c:delete val="0"/>
        <c:axPos val="b"/>
        <c:numFmt formatCode="General" sourceLinked="1"/>
        <c:majorTickMark val="out"/>
        <c:minorTickMark val="in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217569536"/>
        <c:crosses val="autoZero"/>
        <c:crossBetween val="midCat"/>
        <c:majorUnit val="5"/>
        <c:minorUnit val="1"/>
      </c:valAx>
      <c:valAx>
        <c:axId val="217569536"/>
        <c:scaling>
          <c:orientation val="minMax"/>
          <c:max val="300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 baseline="0"/>
                  <a:t>Land-based Wind Levelized Cost of Energy </a:t>
                </a:r>
                <a:r>
                  <a:rPr lang="en-US" sz="1400"/>
                  <a:t>($/MWh)</a:t>
                </a:r>
              </a:p>
            </c:rich>
          </c:tx>
          <c:layout>
            <c:manualLayout>
              <c:xMode val="edge"/>
              <c:yMode val="edge"/>
              <c:x val="1.1876096029597299E-3"/>
              <c:y val="0.26143800706848203"/>
            </c:manualLayout>
          </c:layout>
          <c:overlay val="0"/>
        </c:title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217552768"/>
        <c:crosses val="autoZero"/>
        <c:crossBetween val="midCat"/>
      </c:valAx>
    </c:plotArea>
    <c:legend>
      <c:legendPos val="t"/>
      <c:layout>
        <c:manualLayout>
          <c:xMode val="edge"/>
          <c:yMode val="edge"/>
          <c:x val="0.2481805101797554"/>
          <c:y val="0.11115535203879395"/>
          <c:w val="0.64488640826369403"/>
          <c:h val="0.20754330893060391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span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3655359107653607E-2"/>
          <c:y val="0.105136306892326"/>
          <c:w val="0.85145678300509897"/>
          <c:h val="0.813188213391931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'ATB Land-Based Wind_SEE'!$K$165</c:f>
              <c:strCache>
                <c:ptCount val="1"/>
                <c:pt idx="0">
                  <c:v>Class 1 - Advanced</c:v>
                </c:pt>
              </c:strCache>
            </c:strRef>
          </c:tx>
          <c:spPr>
            <a:ln>
              <a:solidFill>
                <a:schemeClr val="accent6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F79646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1-F3EE-420C-AA25-25A54D6D6D0A}"/>
              </c:ext>
            </c:extLst>
          </c:dPt>
          <c:xVal>
            <c:numRef>
              <c:f>'ATB Land-Based Wind_SEE'!$L$164:$AS$164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Wind_SEE'!$L$165:$AS$165</c:f>
              <c:numCache>
                <c:formatCode>0%</c:formatCode>
                <c:ptCount val="34"/>
                <c:pt idx="0">
                  <c:v>0.52103600000000005</c:v>
                </c:pt>
                <c:pt idx="1">
                  <c:v>0.52499633333333329</c:v>
                </c:pt>
                <c:pt idx="2">
                  <c:v>0.52895666666666674</c:v>
                </c:pt>
                <c:pt idx="3">
                  <c:v>0.53291700000000009</c:v>
                </c:pt>
                <c:pt idx="4">
                  <c:v>0.53687733333333332</c:v>
                </c:pt>
                <c:pt idx="5">
                  <c:v>0.54083766666666666</c:v>
                </c:pt>
                <c:pt idx="6">
                  <c:v>0.544798</c:v>
                </c:pt>
                <c:pt idx="7">
                  <c:v>0.54875833333333335</c:v>
                </c:pt>
                <c:pt idx="8">
                  <c:v>0.55271866666666669</c:v>
                </c:pt>
                <c:pt idx="9">
                  <c:v>0.55667899999999992</c:v>
                </c:pt>
                <c:pt idx="10">
                  <c:v>0.56063933333333327</c:v>
                </c:pt>
                <c:pt idx="11">
                  <c:v>0.56459966666666661</c:v>
                </c:pt>
                <c:pt idx="12">
                  <c:v>0.56855999999999995</c:v>
                </c:pt>
                <c:pt idx="13">
                  <c:v>0.56912856000000001</c:v>
                </c:pt>
                <c:pt idx="14">
                  <c:v>0.56969711999999995</c:v>
                </c:pt>
                <c:pt idx="15">
                  <c:v>0.57026568</c:v>
                </c:pt>
                <c:pt idx="16">
                  <c:v>0.57083423999999994</c:v>
                </c:pt>
                <c:pt idx="17">
                  <c:v>0.57140279999999999</c:v>
                </c:pt>
                <c:pt idx="18">
                  <c:v>0.57197136000000004</c:v>
                </c:pt>
                <c:pt idx="19">
                  <c:v>0.57253991999999998</c:v>
                </c:pt>
                <c:pt idx="20">
                  <c:v>0.57310847999999992</c:v>
                </c:pt>
                <c:pt idx="21">
                  <c:v>0.57367703999999997</c:v>
                </c:pt>
                <c:pt idx="22">
                  <c:v>0.57424559999999991</c:v>
                </c:pt>
                <c:pt idx="23">
                  <c:v>0.57481415999999996</c:v>
                </c:pt>
                <c:pt idx="24">
                  <c:v>0.57538272000000001</c:v>
                </c:pt>
                <c:pt idx="25">
                  <c:v>0.57595127999999995</c:v>
                </c:pt>
                <c:pt idx="26">
                  <c:v>0.57651984000000001</c:v>
                </c:pt>
                <c:pt idx="27">
                  <c:v>0.57708839999999983</c:v>
                </c:pt>
                <c:pt idx="28">
                  <c:v>0.57765696</c:v>
                </c:pt>
                <c:pt idx="29">
                  <c:v>0.57822551999999994</c:v>
                </c:pt>
                <c:pt idx="30">
                  <c:v>0.57879407999999999</c:v>
                </c:pt>
                <c:pt idx="31">
                  <c:v>0.57936264000000004</c:v>
                </c:pt>
                <c:pt idx="32">
                  <c:v>0.57993119999999998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3EE-420C-AA25-25A54D6D6D0A}"/>
            </c:ext>
          </c:extLst>
        </c:ser>
        <c:ser>
          <c:idx val="2"/>
          <c:order val="1"/>
          <c:tx>
            <c:strRef>
              <c:f>'ATB Land-Based Wind_SEE'!$K$166</c:f>
              <c:strCache>
                <c:ptCount val="1"/>
                <c:pt idx="0">
                  <c:v>Class 1 - Moderate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F79646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4-F3EE-420C-AA25-25A54D6D6D0A}"/>
              </c:ext>
            </c:extLst>
          </c:dPt>
          <c:xVal>
            <c:numRef>
              <c:f>'ATB Land-Based Wind_SEE'!$L$164:$AS$164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Wind_SEE'!$L$166:$AS$166</c:f>
              <c:numCache>
                <c:formatCode>0%</c:formatCode>
                <c:ptCount val="34"/>
                <c:pt idx="0">
                  <c:v>0.52103600000000005</c:v>
                </c:pt>
                <c:pt idx="1">
                  <c:v>0.5228105833333333</c:v>
                </c:pt>
                <c:pt idx="2">
                  <c:v>0.52458516666666666</c:v>
                </c:pt>
                <c:pt idx="3">
                  <c:v>0.52635975000000013</c:v>
                </c:pt>
                <c:pt idx="4">
                  <c:v>0.52813433333333337</c:v>
                </c:pt>
                <c:pt idx="5">
                  <c:v>0.52990891666666673</c:v>
                </c:pt>
                <c:pt idx="6">
                  <c:v>0.53168350000000009</c:v>
                </c:pt>
                <c:pt idx="7">
                  <c:v>0.53345808333333344</c:v>
                </c:pt>
                <c:pt idx="8">
                  <c:v>0.53523266666666669</c:v>
                </c:pt>
                <c:pt idx="9">
                  <c:v>0.53700724999999994</c:v>
                </c:pt>
                <c:pt idx="10">
                  <c:v>0.53878183333333329</c:v>
                </c:pt>
                <c:pt idx="11">
                  <c:v>0.54055641666666665</c:v>
                </c:pt>
                <c:pt idx="12">
                  <c:v>0.54233100000000001</c:v>
                </c:pt>
                <c:pt idx="13">
                  <c:v>0.54260216550000007</c:v>
                </c:pt>
                <c:pt idx="14">
                  <c:v>0.54287333100000001</c:v>
                </c:pt>
                <c:pt idx="15">
                  <c:v>0.54314449650000007</c:v>
                </c:pt>
                <c:pt idx="16">
                  <c:v>0.54341566199999991</c:v>
                </c:pt>
                <c:pt idx="17">
                  <c:v>0.54368682749999997</c:v>
                </c:pt>
                <c:pt idx="18">
                  <c:v>0.54395799300000003</c:v>
                </c:pt>
                <c:pt idx="19">
                  <c:v>0.54422915849999998</c:v>
                </c:pt>
                <c:pt idx="20">
                  <c:v>0.54450032400000004</c:v>
                </c:pt>
                <c:pt idx="21">
                  <c:v>0.54477148949999998</c:v>
                </c:pt>
                <c:pt idx="22">
                  <c:v>0.54504265499999993</c:v>
                </c:pt>
                <c:pt idx="23">
                  <c:v>0.54531382049999999</c:v>
                </c:pt>
                <c:pt idx="24">
                  <c:v>0.54558498599999994</c:v>
                </c:pt>
                <c:pt idx="25">
                  <c:v>0.5458561515</c:v>
                </c:pt>
                <c:pt idx="26">
                  <c:v>0.54612731700000006</c:v>
                </c:pt>
                <c:pt idx="27">
                  <c:v>0.5463984825</c:v>
                </c:pt>
                <c:pt idx="28">
                  <c:v>0.54666964799999995</c:v>
                </c:pt>
                <c:pt idx="29">
                  <c:v>0.54694081350000001</c:v>
                </c:pt>
                <c:pt idx="30">
                  <c:v>0.54721197899999996</c:v>
                </c:pt>
                <c:pt idx="31">
                  <c:v>0.54748314450000002</c:v>
                </c:pt>
                <c:pt idx="32">
                  <c:v>0.54775430999999997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3EE-420C-AA25-25A54D6D6D0A}"/>
            </c:ext>
          </c:extLst>
        </c:ser>
        <c:ser>
          <c:idx val="3"/>
          <c:order val="2"/>
          <c:tx>
            <c:strRef>
              <c:f>'ATB Land-Based Wind_SEE'!$K$167</c:f>
              <c:strCache>
                <c:ptCount val="1"/>
                <c:pt idx="0">
                  <c:v>Class 1 - Conservative</c:v>
                </c:pt>
              </c:strCache>
            </c:strRef>
          </c:tx>
          <c:spPr>
            <a:ln>
              <a:solidFill>
                <a:schemeClr val="accent6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F79646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7-F3EE-420C-AA25-25A54D6D6D0A}"/>
              </c:ext>
            </c:extLst>
          </c:dPt>
          <c:xVal>
            <c:numRef>
              <c:f>'ATB Land-Based Wind_SEE'!$L$164:$AS$164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Wind_SEE'!$L$167:$AS$167</c:f>
              <c:numCache>
                <c:formatCode>0%</c:formatCode>
                <c:ptCount val="34"/>
                <c:pt idx="0">
                  <c:v>0.52103600000000005</c:v>
                </c:pt>
                <c:pt idx="1">
                  <c:v>0.52003258333333335</c:v>
                </c:pt>
                <c:pt idx="2">
                  <c:v>0.51902916666666676</c:v>
                </c:pt>
                <c:pt idx="3">
                  <c:v>0.51802575000000006</c:v>
                </c:pt>
                <c:pt idx="4">
                  <c:v>0.51702233333333336</c:v>
                </c:pt>
                <c:pt idx="5">
                  <c:v>0.51601891666666677</c:v>
                </c:pt>
                <c:pt idx="6">
                  <c:v>0.51501549999999996</c:v>
                </c:pt>
                <c:pt idx="7">
                  <c:v>0.51401208333333337</c:v>
                </c:pt>
                <c:pt idx="8">
                  <c:v>0.51300866666666667</c:v>
                </c:pt>
                <c:pt idx="9">
                  <c:v>0.51200524999999997</c:v>
                </c:pt>
                <c:pt idx="10">
                  <c:v>0.51100183333333338</c:v>
                </c:pt>
                <c:pt idx="11">
                  <c:v>0.50999841666666657</c:v>
                </c:pt>
                <c:pt idx="12">
                  <c:v>0.50899499999999998</c:v>
                </c:pt>
                <c:pt idx="13">
                  <c:v>0.50912224875000001</c:v>
                </c:pt>
                <c:pt idx="14">
                  <c:v>0.50924949749999993</c:v>
                </c:pt>
                <c:pt idx="15">
                  <c:v>0.50937674624999996</c:v>
                </c:pt>
                <c:pt idx="16">
                  <c:v>0.50950399499999999</c:v>
                </c:pt>
                <c:pt idx="17">
                  <c:v>0.50963124375000002</c:v>
                </c:pt>
                <c:pt idx="18">
                  <c:v>0.50975849249999994</c:v>
                </c:pt>
                <c:pt idx="19">
                  <c:v>0.50988574124999997</c:v>
                </c:pt>
                <c:pt idx="20">
                  <c:v>0.51001298999999989</c:v>
                </c:pt>
                <c:pt idx="21">
                  <c:v>0.51014023874999992</c:v>
                </c:pt>
                <c:pt idx="22">
                  <c:v>0.51026748749999995</c:v>
                </c:pt>
                <c:pt idx="23">
                  <c:v>0.51039473624999998</c:v>
                </c:pt>
                <c:pt idx="24">
                  <c:v>0.5105219849999999</c:v>
                </c:pt>
                <c:pt idx="25">
                  <c:v>0.51064923374999993</c:v>
                </c:pt>
                <c:pt idx="26">
                  <c:v>0.51077648249999996</c:v>
                </c:pt>
                <c:pt idx="27">
                  <c:v>0.51090373124999999</c:v>
                </c:pt>
                <c:pt idx="28">
                  <c:v>0.51103097999999991</c:v>
                </c:pt>
                <c:pt idx="29">
                  <c:v>0.51115822874999994</c:v>
                </c:pt>
                <c:pt idx="30">
                  <c:v>0.51128547749999986</c:v>
                </c:pt>
                <c:pt idx="31">
                  <c:v>0.51141272624999989</c:v>
                </c:pt>
                <c:pt idx="32">
                  <c:v>0.51153997499999992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3EE-420C-AA25-25A54D6D6D0A}"/>
            </c:ext>
          </c:extLst>
        </c:ser>
        <c:ser>
          <c:idx val="4"/>
          <c:order val="3"/>
          <c:tx>
            <c:strRef>
              <c:f>'ATB Land-Based Wind_SEE'!$K$168</c:f>
              <c:strCache>
                <c:ptCount val="1"/>
                <c:pt idx="0">
                  <c:v>Class 2 - Advanced</c:v>
                </c:pt>
              </c:strCache>
            </c:strRef>
          </c:tx>
          <c:spPr>
            <a:ln>
              <a:solidFill>
                <a:schemeClr val="accent5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4BACC6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A-F3EE-420C-AA25-25A54D6D6D0A}"/>
              </c:ext>
            </c:extLst>
          </c:dPt>
          <c:xVal>
            <c:numRef>
              <c:f>'ATB Land-Based Wind_SEE'!$L$164:$AS$164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Wind_SEE'!$L$168:$AS$168</c:f>
              <c:numCache>
                <c:formatCode>0%</c:formatCode>
                <c:ptCount val="34"/>
                <c:pt idx="0">
                  <c:v>0.46739799999999998</c:v>
                </c:pt>
                <c:pt idx="1">
                  <c:v>0.47223066666666663</c:v>
                </c:pt>
                <c:pt idx="2">
                  <c:v>0.47706333333333334</c:v>
                </c:pt>
                <c:pt idx="3">
                  <c:v>0.48189600000000005</c:v>
                </c:pt>
                <c:pt idx="4">
                  <c:v>0.48672866666666664</c:v>
                </c:pt>
                <c:pt idx="5">
                  <c:v>0.49156133333333329</c:v>
                </c:pt>
                <c:pt idx="6">
                  <c:v>0.496394</c:v>
                </c:pt>
                <c:pt idx="7">
                  <c:v>0.50122666666666671</c:v>
                </c:pt>
                <c:pt idx="8">
                  <c:v>0.50605933333333331</c:v>
                </c:pt>
                <c:pt idx="9">
                  <c:v>0.51089200000000001</c:v>
                </c:pt>
                <c:pt idx="10">
                  <c:v>0.51572466666666672</c:v>
                </c:pt>
                <c:pt idx="11">
                  <c:v>0.52055733333333343</c:v>
                </c:pt>
                <c:pt idx="12">
                  <c:v>0.52539000000000002</c:v>
                </c:pt>
                <c:pt idx="13">
                  <c:v>0.52617808499999996</c:v>
                </c:pt>
                <c:pt idx="14">
                  <c:v>0.52696617000000001</c:v>
                </c:pt>
                <c:pt idx="15">
                  <c:v>0.52775425499999995</c:v>
                </c:pt>
                <c:pt idx="16">
                  <c:v>0.52854234</c:v>
                </c:pt>
                <c:pt idx="17">
                  <c:v>0.52933042500000005</c:v>
                </c:pt>
                <c:pt idx="18">
                  <c:v>0.5301185100000001</c:v>
                </c:pt>
                <c:pt idx="19">
                  <c:v>0.53090659500000004</c:v>
                </c:pt>
                <c:pt idx="20">
                  <c:v>0.53169467999999998</c:v>
                </c:pt>
                <c:pt idx="21">
                  <c:v>0.53248276500000002</c:v>
                </c:pt>
                <c:pt idx="22">
                  <c:v>0.53327084999999996</c:v>
                </c:pt>
                <c:pt idx="23">
                  <c:v>0.53405893500000001</c:v>
                </c:pt>
                <c:pt idx="24">
                  <c:v>0.53484702000000006</c:v>
                </c:pt>
                <c:pt idx="25">
                  <c:v>0.53563510500000011</c:v>
                </c:pt>
                <c:pt idx="26">
                  <c:v>0.53642319000000005</c:v>
                </c:pt>
                <c:pt idx="27">
                  <c:v>0.53721127499999999</c:v>
                </c:pt>
                <c:pt idx="28">
                  <c:v>0.53799936000000004</c:v>
                </c:pt>
                <c:pt idx="29">
                  <c:v>0.53878744499999998</c:v>
                </c:pt>
                <c:pt idx="30">
                  <c:v>0.53957553000000003</c:v>
                </c:pt>
                <c:pt idx="31">
                  <c:v>0.54036361499999996</c:v>
                </c:pt>
                <c:pt idx="32">
                  <c:v>0.54115170000000001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F3EE-420C-AA25-25A54D6D6D0A}"/>
            </c:ext>
          </c:extLst>
        </c:ser>
        <c:ser>
          <c:idx val="6"/>
          <c:order val="4"/>
          <c:tx>
            <c:strRef>
              <c:f>'ATB Land-Based Wind_SEE'!$K$169</c:f>
              <c:strCache>
                <c:ptCount val="1"/>
                <c:pt idx="0">
                  <c:v>Class 2 - Moderate</c:v>
                </c:pt>
              </c:strCache>
            </c:strRef>
          </c:tx>
          <c:spPr>
            <a:ln>
              <a:solidFill>
                <a:schemeClr val="accent5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4BACC6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D-F3EE-420C-AA25-25A54D6D6D0A}"/>
              </c:ext>
            </c:extLst>
          </c:dPt>
          <c:xVal>
            <c:numRef>
              <c:f>'ATB Land-Based Wind_SEE'!$L$164:$AS$164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Wind_SEE'!$L$169:$AS$169</c:f>
              <c:numCache>
                <c:formatCode>0%</c:formatCode>
                <c:ptCount val="34"/>
                <c:pt idx="0">
                  <c:v>0.46739799999999998</c:v>
                </c:pt>
                <c:pt idx="1">
                  <c:v>0.46998766666666664</c:v>
                </c:pt>
                <c:pt idx="2">
                  <c:v>0.47257733333333335</c:v>
                </c:pt>
                <c:pt idx="3">
                  <c:v>0.47516700000000006</c:v>
                </c:pt>
                <c:pt idx="4">
                  <c:v>0.47775666666666661</c:v>
                </c:pt>
                <c:pt idx="5">
                  <c:v>0.48034633333333332</c:v>
                </c:pt>
                <c:pt idx="6">
                  <c:v>0.48293600000000003</c:v>
                </c:pt>
                <c:pt idx="7">
                  <c:v>0.48552566666666669</c:v>
                </c:pt>
                <c:pt idx="8">
                  <c:v>0.48811533333333329</c:v>
                </c:pt>
                <c:pt idx="9">
                  <c:v>0.49070499999999995</c:v>
                </c:pt>
                <c:pt idx="10">
                  <c:v>0.4932946666666666</c:v>
                </c:pt>
                <c:pt idx="11">
                  <c:v>0.49588433333333332</c:v>
                </c:pt>
                <c:pt idx="12">
                  <c:v>0.49847399999999997</c:v>
                </c:pt>
                <c:pt idx="13">
                  <c:v>0.49884785549999994</c:v>
                </c:pt>
                <c:pt idx="14">
                  <c:v>0.49922171099999996</c:v>
                </c:pt>
                <c:pt idx="15">
                  <c:v>0.49959556649999992</c:v>
                </c:pt>
                <c:pt idx="16">
                  <c:v>0.49996942199999994</c:v>
                </c:pt>
                <c:pt idx="17">
                  <c:v>0.50034327749999996</c:v>
                </c:pt>
                <c:pt idx="18">
                  <c:v>0.50071713299999998</c:v>
                </c:pt>
                <c:pt idx="19">
                  <c:v>0.5010909885</c:v>
                </c:pt>
                <c:pt idx="20">
                  <c:v>0.50146484400000002</c:v>
                </c:pt>
                <c:pt idx="21">
                  <c:v>0.50183869949999993</c:v>
                </c:pt>
                <c:pt idx="22">
                  <c:v>0.50221255499999995</c:v>
                </c:pt>
                <c:pt idx="23">
                  <c:v>0.50258641049999997</c:v>
                </c:pt>
                <c:pt idx="24">
                  <c:v>0.50296026599999999</c:v>
                </c:pt>
                <c:pt idx="25">
                  <c:v>0.50333412150000001</c:v>
                </c:pt>
                <c:pt idx="26">
                  <c:v>0.50370797700000003</c:v>
                </c:pt>
                <c:pt idx="27">
                  <c:v>0.50408183249999994</c:v>
                </c:pt>
                <c:pt idx="28">
                  <c:v>0.50445568799999996</c:v>
                </c:pt>
                <c:pt idx="29">
                  <c:v>0.50482954349999987</c:v>
                </c:pt>
                <c:pt idx="30">
                  <c:v>0.50520339899999989</c:v>
                </c:pt>
                <c:pt idx="31">
                  <c:v>0.50557725449999991</c:v>
                </c:pt>
                <c:pt idx="32">
                  <c:v>0.50595110999999993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F3EE-420C-AA25-25A54D6D6D0A}"/>
            </c:ext>
          </c:extLst>
        </c:ser>
        <c:ser>
          <c:idx val="7"/>
          <c:order val="5"/>
          <c:tx>
            <c:strRef>
              <c:f>'ATB Land-Based Wind_SEE'!$K$170</c:f>
              <c:strCache>
                <c:ptCount val="1"/>
                <c:pt idx="0">
                  <c:v>Class 2 - Conservative</c:v>
                </c:pt>
              </c:strCache>
            </c:strRef>
          </c:tx>
          <c:spPr>
            <a:ln>
              <a:solidFill>
                <a:schemeClr val="accent5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4BACC6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0-F3EE-420C-AA25-25A54D6D6D0A}"/>
              </c:ext>
            </c:extLst>
          </c:dPt>
          <c:xVal>
            <c:numRef>
              <c:f>'ATB Land-Based Wind_SEE'!$L$164:$AS$164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Wind_SEE'!$L$170:$AS$170</c:f>
              <c:numCache>
                <c:formatCode>0%</c:formatCode>
                <c:ptCount val="34"/>
                <c:pt idx="0">
                  <c:v>0.46739799999999998</c:v>
                </c:pt>
                <c:pt idx="1">
                  <c:v>0.46733699999999995</c:v>
                </c:pt>
                <c:pt idx="2">
                  <c:v>0.46727600000000002</c:v>
                </c:pt>
                <c:pt idx="3">
                  <c:v>0.46721499999999999</c:v>
                </c:pt>
                <c:pt idx="4">
                  <c:v>0.46715400000000001</c:v>
                </c:pt>
                <c:pt idx="5">
                  <c:v>0.46709299999999998</c:v>
                </c:pt>
                <c:pt idx="6">
                  <c:v>0.46703199999999995</c:v>
                </c:pt>
                <c:pt idx="7">
                  <c:v>0.46697100000000002</c:v>
                </c:pt>
                <c:pt idx="8">
                  <c:v>0.46690999999999999</c:v>
                </c:pt>
                <c:pt idx="9">
                  <c:v>0.46684900000000001</c:v>
                </c:pt>
                <c:pt idx="10">
                  <c:v>0.46678800000000004</c:v>
                </c:pt>
                <c:pt idx="11">
                  <c:v>0.46672700000000006</c:v>
                </c:pt>
                <c:pt idx="12">
                  <c:v>0.46666600000000003</c:v>
                </c:pt>
                <c:pt idx="13">
                  <c:v>0.46684099975000004</c:v>
                </c:pt>
                <c:pt idx="14">
                  <c:v>0.46701599950000006</c:v>
                </c:pt>
                <c:pt idx="15">
                  <c:v>0.46719099924999996</c:v>
                </c:pt>
                <c:pt idx="16">
                  <c:v>0.46736599899999998</c:v>
                </c:pt>
                <c:pt idx="17">
                  <c:v>0.46754099874999999</c:v>
                </c:pt>
                <c:pt idx="18">
                  <c:v>0.46771599850000001</c:v>
                </c:pt>
                <c:pt idx="19">
                  <c:v>0.46789099825000002</c:v>
                </c:pt>
                <c:pt idx="20">
                  <c:v>0.46806599800000004</c:v>
                </c:pt>
                <c:pt idx="21">
                  <c:v>0.46824099775000005</c:v>
                </c:pt>
                <c:pt idx="22">
                  <c:v>0.46841599750000001</c:v>
                </c:pt>
                <c:pt idx="23">
                  <c:v>0.46859099725000009</c:v>
                </c:pt>
                <c:pt idx="24">
                  <c:v>0.46876599700000005</c:v>
                </c:pt>
                <c:pt idx="25">
                  <c:v>0.46894099675000006</c:v>
                </c:pt>
                <c:pt idx="26">
                  <c:v>0.46911599650000008</c:v>
                </c:pt>
                <c:pt idx="27">
                  <c:v>0.46929099624999998</c:v>
                </c:pt>
                <c:pt idx="28">
                  <c:v>0.46946599600000011</c:v>
                </c:pt>
                <c:pt idx="29">
                  <c:v>0.46964099575000001</c:v>
                </c:pt>
                <c:pt idx="30">
                  <c:v>0.46981599550000003</c:v>
                </c:pt>
                <c:pt idx="31">
                  <c:v>0.46999099525000004</c:v>
                </c:pt>
                <c:pt idx="32">
                  <c:v>0.47016599500000006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F3EE-420C-AA25-25A54D6D6D0A}"/>
            </c:ext>
          </c:extLst>
        </c:ser>
        <c:ser>
          <c:idx val="9"/>
          <c:order val="6"/>
          <c:tx>
            <c:strRef>
              <c:f>'ATB Land-Based Wind_SEE'!$K$171</c:f>
              <c:strCache>
                <c:ptCount val="1"/>
                <c:pt idx="0">
                  <c:v>Class 3 - Advanced</c:v>
                </c:pt>
              </c:strCache>
            </c:strRef>
          </c:tx>
          <c:spPr>
            <a:ln>
              <a:solidFill>
                <a:schemeClr val="accent4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8064A2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3-F3EE-420C-AA25-25A54D6D6D0A}"/>
              </c:ext>
            </c:extLst>
          </c:dPt>
          <c:xVal>
            <c:numRef>
              <c:f>'ATB Land-Based Wind_SEE'!$L$164:$AS$164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Wind_SEE'!$L$171:$AS$171</c:f>
              <c:numCache>
                <c:formatCode>0%</c:formatCode>
                <c:ptCount val="34"/>
                <c:pt idx="0">
                  <c:v>0.44601499999999999</c:v>
                </c:pt>
                <c:pt idx="1">
                  <c:v>0.45147074999999998</c:v>
                </c:pt>
                <c:pt idx="2">
                  <c:v>0.45692649999999996</c:v>
                </c:pt>
                <c:pt idx="3">
                  <c:v>0.46238224999999994</c:v>
                </c:pt>
                <c:pt idx="4">
                  <c:v>0.46783799999999998</c:v>
                </c:pt>
                <c:pt idx="5">
                  <c:v>0.47329375000000001</c:v>
                </c:pt>
                <c:pt idx="6">
                  <c:v>0.47874949999999999</c:v>
                </c:pt>
                <c:pt idx="7">
                  <c:v>0.48420525000000003</c:v>
                </c:pt>
                <c:pt idx="8">
                  <c:v>0.48966100000000007</c:v>
                </c:pt>
                <c:pt idx="9">
                  <c:v>0.49511675000000005</c:v>
                </c:pt>
                <c:pt idx="10">
                  <c:v>0.50057250000000009</c:v>
                </c:pt>
                <c:pt idx="11">
                  <c:v>0.50602825000000007</c:v>
                </c:pt>
                <c:pt idx="12">
                  <c:v>0.51148400000000005</c:v>
                </c:pt>
                <c:pt idx="13">
                  <c:v>0.51250696800000006</c:v>
                </c:pt>
                <c:pt idx="14">
                  <c:v>0.51352993600000008</c:v>
                </c:pt>
                <c:pt idx="15">
                  <c:v>0.51455290400000009</c:v>
                </c:pt>
                <c:pt idx="16">
                  <c:v>0.5155758720000001</c:v>
                </c:pt>
                <c:pt idx="17">
                  <c:v>0.51659884000000011</c:v>
                </c:pt>
                <c:pt idx="18">
                  <c:v>0.51762180800000002</c:v>
                </c:pt>
                <c:pt idx="19">
                  <c:v>0.51864477600000014</c:v>
                </c:pt>
                <c:pt idx="20">
                  <c:v>0.51966774400000004</c:v>
                </c:pt>
                <c:pt idx="21">
                  <c:v>0.52069071200000006</c:v>
                </c:pt>
                <c:pt idx="22">
                  <c:v>0.52171368000000007</c:v>
                </c:pt>
                <c:pt idx="23">
                  <c:v>0.52273664800000008</c:v>
                </c:pt>
                <c:pt idx="24">
                  <c:v>0.52375961600000009</c:v>
                </c:pt>
                <c:pt idx="25">
                  <c:v>0.52478258400000011</c:v>
                </c:pt>
                <c:pt idx="26">
                  <c:v>0.52580555200000012</c:v>
                </c:pt>
                <c:pt idx="27">
                  <c:v>0.52682852000000013</c:v>
                </c:pt>
                <c:pt idx="28">
                  <c:v>0.52785148800000015</c:v>
                </c:pt>
                <c:pt idx="29">
                  <c:v>0.52887445600000005</c:v>
                </c:pt>
                <c:pt idx="30">
                  <c:v>0.52989742400000006</c:v>
                </c:pt>
                <c:pt idx="31">
                  <c:v>0.53092039200000007</c:v>
                </c:pt>
                <c:pt idx="32">
                  <c:v>0.53194336000000009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F3EE-420C-AA25-25A54D6D6D0A}"/>
            </c:ext>
          </c:extLst>
        </c:ser>
        <c:ser>
          <c:idx val="10"/>
          <c:order val="7"/>
          <c:tx>
            <c:strRef>
              <c:f>'ATB Land-Based Wind_SEE'!$K$172</c:f>
              <c:strCache>
                <c:ptCount val="1"/>
                <c:pt idx="0">
                  <c:v>Class 3 - Moderate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8064A2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6-F3EE-420C-AA25-25A54D6D6D0A}"/>
              </c:ext>
            </c:extLst>
          </c:dPt>
          <c:xVal>
            <c:numRef>
              <c:f>'ATB Land-Based Wind_SEE'!$L$164:$AS$164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Wind_SEE'!$L$172:$AS$172</c:f>
              <c:numCache>
                <c:formatCode>0%</c:formatCode>
                <c:ptCount val="34"/>
                <c:pt idx="0">
                  <c:v>0.44601499999999999</c:v>
                </c:pt>
                <c:pt idx="1">
                  <c:v>0.44923591666666662</c:v>
                </c:pt>
                <c:pt idx="2">
                  <c:v>0.45245683333333325</c:v>
                </c:pt>
                <c:pt idx="3">
                  <c:v>0.45567774999999999</c:v>
                </c:pt>
                <c:pt idx="4">
                  <c:v>0.45889866666666662</c:v>
                </c:pt>
                <c:pt idx="5">
                  <c:v>0.46211958333333331</c:v>
                </c:pt>
                <c:pt idx="6">
                  <c:v>0.46534049999999993</c:v>
                </c:pt>
                <c:pt idx="7">
                  <c:v>0.46856141666666667</c:v>
                </c:pt>
                <c:pt idx="8">
                  <c:v>0.4717823333333333</c:v>
                </c:pt>
                <c:pt idx="9">
                  <c:v>0.47500325000000004</c:v>
                </c:pt>
                <c:pt idx="10">
                  <c:v>0.47822416666666667</c:v>
                </c:pt>
                <c:pt idx="11">
                  <c:v>0.4814450833333333</c:v>
                </c:pt>
                <c:pt idx="12">
                  <c:v>0.48466599999999999</c:v>
                </c:pt>
                <c:pt idx="13">
                  <c:v>0.4851506659999999</c:v>
                </c:pt>
                <c:pt idx="14">
                  <c:v>0.48563533200000003</c:v>
                </c:pt>
                <c:pt idx="15">
                  <c:v>0.48611999799999994</c:v>
                </c:pt>
                <c:pt idx="16">
                  <c:v>0.48660466399999996</c:v>
                </c:pt>
                <c:pt idx="17">
                  <c:v>0.48708932999999999</c:v>
                </c:pt>
                <c:pt idx="18">
                  <c:v>0.48757399599999995</c:v>
                </c:pt>
                <c:pt idx="19">
                  <c:v>0.48805866199999998</c:v>
                </c:pt>
                <c:pt idx="20">
                  <c:v>0.488543328</c:v>
                </c:pt>
                <c:pt idx="21">
                  <c:v>0.48902799399999991</c:v>
                </c:pt>
                <c:pt idx="22">
                  <c:v>0.48951265999999993</c:v>
                </c:pt>
                <c:pt idx="23">
                  <c:v>0.48999732599999996</c:v>
                </c:pt>
                <c:pt idx="24">
                  <c:v>0.49048199199999998</c:v>
                </c:pt>
                <c:pt idx="25">
                  <c:v>0.49096665799999994</c:v>
                </c:pt>
                <c:pt idx="26">
                  <c:v>0.49145132399999997</c:v>
                </c:pt>
                <c:pt idx="27">
                  <c:v>0.49193598999999999</c:v>
                </c:pt>
                <c:pt idx="28">
                  <c:v>0.49242065600000001</c:v>
                </c:pt>
                <c:pt idx="29">
                  <c:v>0.49290532200000003</c:v>
                </c:pt>
                <c:pt idx="30">
                  <c:v>0.49338998799999995</c:v>
                </c:pt>
                <c:pt idx="31">
                  <c:v>0.49387465400000002</c:v>
                </c:pt>
                <c:pt idx="32">
                  <c:v>0.49435931999999999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F3EE-420C-AA25-25A54D6D6D0A}"/>
            </c:ext>
          </c:extLst>
        </c:ser>
        <c:ser>
          <c:idx val="12"/>
          <c:order val="8"/>
          <c:tx>
            <c:strRef>
              <c:f>'ATB Land-Based Wind_SEE'!$K$173</c:f>
              <c:strCache>
                <c:ptCount val="1"/>
                <c:pt idx="0">
                  <c:v>Class 3 - Conservative</c:v>
                </c:pt>
              </c:strCache>
            </c:strRef>
          </c:tx>
          <c:spPr>
            <a:ln>
              <a:solidFill>
                <a:schemeClr val="accent4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8064A2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9-F3EE-420C-AA25-25A54D6D6D0A}"/>
              </c:ext>
            </c:extLst>
          </c:dPt>
          <c:xVal>
            <c:numRef>
              <c:f>'ATB Land-Based Wind_SEE'!$L$164:$AS$164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Wind_SEE'!$L$173:$AS$173</c:f>
              <c:numCache>
                <c:formatCode>0%</c:formatCode>
                <c:ptCount val="34"/>
                <c:pt idx="0">
                  <c:v>0.44601499999999999</c:v>
                </c:pt>
                <c:pt idx="1">
                  <c:v>0.44662708333333329</c:v>
                </c:pt>
                <c:pt idx="2">
                  <c:v>0.44723916666666663</c:v>
                </c:pt>
                <c:pt idx="3">
                  <c:v>0.44785124999999998</c:v>
                </c:pt>
                <c:pt idx="4">
                  <c:v>0.44846333333333338</c:v>
                </c:pt>
                <c:pt idx="5">
                  <c:v>0.44907541666666662</c:v>
                </c:pt>
                <c:pt idx="6">
                  <c:v>0.44968750000000002</c:v>
                </c:pt>
                <c:pt idx="7">
                  <c:v>0.45029958333333325</c:v>
                </c:pt>
                <c:pt idx="8">
                  <c:v>0.45091166666666666</c:v>
                </c:pt>
                <c:pt idx="9">
                  <c:v>0.45152375</c:v>
                </c:pt>
                <c:pt idx="10">
                  <c:v>0.45213583333333335</c:v>
                </c:pt>
                <c:pt idx="11">
                  <c:v>0.45274791666666664</c:v>
                </c:pt>
                <c:pt idx="12">
                  <c:v>0.45335999999999999</c:v>
                </c:pt>
                <c:pt idx="13">
                  <c:v>0.45358668000000002</c:v>
                </c:pt>
                <c:pt idx="14">
                  <c:v>0.45381336</c:v>
                </c:pt>
                <c:pt idx="15">
                  <c:v>0.45404004000000003</c:v>
                </c:pt>
                <c:pt idx="16">
                  <c:v>0.45426672000000001</c:v>
                </c:pt>
                <c:pt idx="17">
                  <c:v>0.45449339999999994</c:v>
                </c:pt>
                <c:pt idx="18">
                  <c:v>0.45472007999999997</c:v>
                </c:pt>
                <c:pt idx="19">
                  <c:v>0.45494676000000001</c:v>
                </c:pt>
                <c:pt idx="20">
                  <c:v>0.45517343999999998</c:v>
                </c:pt>
                <c:pt idx="21">
                  <c:v>0.45540012000000002</c:v>
                </c:pt>
                <c:pt idx="22">
                  <c:v>0.4556268</c:v>
                </c:pt>
                <c:pt idx="23">
                  <c:v>0.45585348000000003</c:v>
                </c:pt>
                <c:pt idx="24">
                  <c:v>0.45608015999999996</c:v>
                </c:pt>
                <c:pt idx="25">
                  <c:v>0.45630684000000005</c:v>
                </c:pt>
                <c:pt idx="26">
                  <c:v>0.45653351999999997</c:v>
                </c:pt>
                <c:pt idx="27">
                  <c:v>0.45676020000000001</c:v>
                </c:pt>
                <c:pt idx="28">
                  <c:v>0.45698687999999998</c:v>
                </c:pt>
                <c:pt idx="29">
                  <c:v>0.45721356000000002</c:v>
                </c:pt>
                <c:pt idx="30">
                  <c:v>0.45744024000000005</c:v>
                </c:pt>
                <c:pt idx="31">
                  <c:v>0.45766692000000003</c:v>
                </c:pt>
                <c:pt idx="32">
                  <c:v>0.45789360000000001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F3EE-420C-AA25-25A54D6D6D0A}"/>
            </c:ext>
          </c:extLst>
        </c:ser>
        <c:ser>
          <c:idx val="13"/>
          <c:order val="9"/>
          <c:tx>
            <c:strRef>
              <c:f>'ATB Land-Based Wind_SEE'!$K$174</c:f>
              <c:strCache>
                <c:ptCount val="1"/>
                <c:pt idx="0">
                  <c:v>Class 4 - Advanced</c:v>
                </c:pt>
              </c:strCache>
            </c:strRef>
          </c:tx>
          <c:spPr>
            <a:ln>
              <a:solidFill>
                <a:schemeClr val="accent3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9BBB59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C-F3EE-420C-AA25-25A54D6D6D0A}"/>
              </c:ext>
            </c:extLst>
          </c:dPt>
          <c:xVal>
            <c:numRef>
              <c:f>'ATB Land-Based Wind_SEE'!$L$164:$AS$164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Wind_SEE'!$L$174:$AS$174</c:f>
              <c:numCache>
                <c:formatCode>0%</c:formatCode>
                <c:ptCount val="34"/>
                <c:pt idx="0">
                  <c:v>0.42854599999999998</c:v>
                </c:pt>
                <c:pt idx="1">
                  <c:v>0.43429174999999992</c:v>
                </c:pt>
                <c:pt idx="2">
                  <c:v>0.44003750000000003</c:v>
                </c:pt>
                <c:pt idx="3">
                  <c:v>0.44578325000000002</c:v>
                </c:pt>
                <c:pt idx="4">
                  <c:v>0.45152900000000001</c:v>
                </c:pt>
                <c:pt idx="5">
                  <c:v>0.45727475000000001</c:v>
                </c:pt>
                <c:pt idx="6">
                  <c:v>0.4630205</c:v>
                </c:pt>
                <c:pt idx="7">
                  <c:v>0.46876625</c:v>
                </c:pt>
                <c:pt idx="8">
                  <c:v>0.47451199999999999</c:v>
                </c:pt>
                <c:pt idx="9">
                  <c:v>0.48025774999999998</c:v>
                </c:pt>
                <c:pt idx="10">
                  <c:v>0.48600349999999998</c:v>
                </c:pt>
                <c:pt idx="11">
                  <c:v>0.49174925000000003</c:v>
                </c:pt>
                <c:pt idx="12">
                  <c:v>0.49749500000000002</c:v>
                </c:pt>
                <c:pt idx="13">
                  <c:v>0.49873873749999997</c:v>
                </c:pt>
                <c:pt idx="14">
                  <c:v>0.49998247500000004</c:v>
                </c:pt>
                <c:pt idx="15">
                  <c:v>0.50122621249999999</c:v>
                </c:pt>
                <c:pt idx="16">
                  <c:v>0.50246995000000005</c:v>
                </c:pt>
                <c:pt idx="17">
                  <c:v>0.50371368750000012</c:v>
                </c:pt>
                <c:pt idx="18">
                  <c:v>0.50495742500000007</c:v>
                </c:pt>
                <c:pt idx="19">
                  <c:v>0.50620116250000002</c:v>
                </c:pt>
                <c:pt idx="20">
                  <c:v>0.50744490000000009</c:v>
                </c:pt>
                <c:pt idx="21">
                  <c:v>0.50868863750000004</c:v>
                </c:pt>
                <c:pt idx="22">
                  <c:v>0.50993237499999999</c:v>
                </c:pt>
                <c:pt idx="23">
                  <c:v>0.51117611250000006</c:v>
                </c:pt>
                <c:pt idx="24">
                  <c:v>0.51241985000000001</c:v>
                </c:pt>
                <c:pt idx="25">
                  <c:v>0.51366358750000007</c:v>
                </c:pt>
                <c:pt idx="26">
                  <c:v>0.51490732500000003</c:v>
                </c:pt>
                <c:pt idx="27">
                  <c:v>0.51615106249999998</c:v>
                </c:pt>
                <c:pt idx="28">
                  <c:v>0.51739480000000015</c:v>
                </c:pt>
                <c:pt idx="29">
                  <c:v>0.5186385375</c:v>
                </c:pt>
                <c:pt idx="30">
                  <c:v>0.51988227500000006</c:v>
                </c:pt>
                <c:pt idx="31">
                  <c:v>0.52112601250000012</c:v>
                </c:pt>
                <c:pt idx="32">
                  <c:v>0.52236975000000008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F3EE-420C-AA25-25A54D6D6D0A}"/>
            </c:ext>
          </c:extLst>
        </c:ser>
        <c:ser>
          <c:idx val="1"/>
          <c:order val="10"/>
          <c:tx>
            <c:strRef>
              <c:f>'ATB Land-Based Wind_SEE'!$K$175</c:f>
              <c:strCache>
                <c:ptCount val="1"/>
                <c:pt idx="0">
                  <c:v>Class 4 - Moderate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9BBB59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F-F3EE-420C-AA25-25A54D6D6D0A}"/>
              </c:ext>
            </c:extLst>
          </c:dPt>
          <c:xVal>
            <c:numRef>
              <c:f>'ATB Land-Based Wind_SEE'!$L$164:$AS$164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Wind_SEE'!$L$175:$AS$175</c:f>
              <c:numCache>
                <c:formatCode>0%</c:formatCode>
                <c:ptCount val="34"/>
                <c:pt idx="0">
                  <c:v>0.42854599999999998</c:v>
                </c:pt>
                <c:pt idx="1">
                  <c:v>0.43205116666666665</c:v>
                </c:pt>
                <c:pt idx="2">
                  <c:v>0.43555633333333327</c:v>
                </c:pt>
                <c:pt idx="3">
                  <c:v>0.43906149999999999</c:v>
                </c:pt>
                <c:pt idx="4">
                  <c:v>0.44256666666666672</c:v>
                </c:pt>
                <c:pt idx="5">
                  <c:v>0.44607183333333333</c:v>
                </c:pt>
                <c:pt idx="6">
                  <c:v>0.44957700000000006</c:v>
                </c:pt>
                <c:pt idx="7">
                  <c:v>0.45308216666666667</c:v>
                </c:pt>
                <c:pt idx="8">
                  <c:v>0.4565873333333334</c:v>
                </c:pt>
                <c:pt idx="9">
                  <c:v>0.46009250000000002</c:v>
                </c:pt>
                <c:pt idx="10">
                  <c:v>0.46359766666666663</c:v>
                </c:pt>
                <c:pt idx="11">
                  <c:v>0.46710283333333336</c:v>
                </c:pt>
                <c:pt idx="12">
                  <c:v>0.47060800000000003</c:v>
                </c:pt>
                <c:pt idx="13">
                  <c:v>0.47119625999999998</c:v>
                </c:pt>
                <c:pt idx="14">
                  <c:v>0.47178452000000004</c:v>
                </c:pt>
                <c:pt idx="15">
                  <c:v>0.47237278000000005</c:v>
                </c:pt>
                <c:pt idx="16">
                  <c:v>0.47296104000000005</c:v>
                </c:pt>
                <c:pt idx="17">
                  <c:v>0.47354930000000001</c:v>
                </c:pt>
                <c:pt idx="18">
                  <c:v>0.47413756000000007</c:v>
                </c:pt>
                <c:pt idx="19">
                  <c:v>0.47472582000000002</c:v>
                </c:pt>
                <c:pt idx="20">
                  <c:v>0.47531408000000008</c:v>
                </c:pt>
                <c:pt idx="21">
                  <c:v>0.47590234000000003</c:v>
                </c:pt>
                <c:pt idx="22">
                  <c:v>0.47649059999999999</c:v>
                </c:pt>
                <c:pt idx="23">
                  <c:v>0.47707886000000005</c:v>
                </c:pt>
                <c:pt idx="24">
                  <c:v>0.47766712</c:v>
                </c:pt>
                <c:pt idx="25">
                  <c:v>0.47825538000000006</c:v>
                </c:pt>
                <c:pt idx="26">
                  <c:v>0.47884364000000001</c:v>
                </c:pt>
                <c:pt idx="27">
                  <c:v>0.47943189999999997</c:v>
                </c:pt>
                <c:pt idx="28">
                  <c:v>0.48002016000000003</c:v>
                </c:pt>
                <c:pt idx="29">
                  <c:v>0.48060842000000009</c:v>
                </c:pt>
                <c:pt idx="30">
                  <c:v>0.48119668000000004</c:v>
                </c:pt>
                <c:pt idx="31">
                  <c:v>0.48178493999999999</c:v>
                </c:pt>
                <c:pt idx="32">
                  <c:v>0.4823732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F3EE-420C-AA25-25A54D6D6D0A}"/>
            </c:ext>
          </c:extLst>
        </c:ser>
        <c:ser>
          <c:idx val="5"/>
          <c:order val="11"/>
          <c:tx>
            <c:strRef>
              <c:f>'ATB Land-Based Wind_SEE'!$K$176</c:f>
              <c:strCache>
                <c:ptCount val="1"/>
                <c:pt idx="0">
                  <c:v>Class 4 - Conservative</c:v>
                </c:pt>
              </c:strCache>
            </c:strRef>
          </c:tx>
          <c:spPr>
            <a:ln>
              <a:solidFill>
                <a:schemeClr val="accent3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9BBB59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22-F3EE-420C-AA25-25A54D6D6D0A}"/>
              </c:ext>
            </c:extLst>
          </c:dPt>
          <c:xVal>
            <c:numRef>
              <c:f>'ATB Land-Based Wind_SEE'!$L$164:$AS$164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Wind_SEE'!$L$176:$AS$176</c:f>
              <c:numCache>
                <c:formatCode>0%</c:formatCode>
                <c:ptCount val="34"/>
                <c:pt idx="0">
                  <c:v>0.42854599999999998</c:v>
                </c:pt>
                <c:pt idx="1">
                  <c:v>0.42950041666666666</c:v>
                </c:pt>
                <c:pt idx="2">
                  <c:v>0.43045483333333329</c:v>
                </c:pt>
                <c:pt idx="3">
                  <c:v>0.43140924999999997</c:v>
                </c:pt>
                <c:pt idx="4">
                  <c:v>0.43236366666666665</c:v>
                </c:pt>
                <c:pt idx="5">
                  <c:v>0.43331808333333327</c:v>
                </c:pt>
                <c:pt idx="6">
                  <c:v>0.43427250000000001</c:v>
                </c:pt>
                <c:pt idx="7">
                  <c:v>0.43522691666666669</c:v>
                </c:pt>
                <c:pt idx="8">
                  <c:v>0.43618133333333331</c:v>
                </c:pt>
                <c:pt idx="9">
                  <c:v>0.43713574999999993</c:v>
                </c:pt>
                <c:pt idx="10">
                  <c:v>0.43809016666666661</c:v>
                </c:pt>
                <c:pt idx="11">
                  <c:v>0.43904458333333335</c:v>
                </c:pt>
                <c:pt idx="12">
                  <c:v>0.43999899999999997</c:v>
                </c:pt>
                <c:pt idx="13">
                  <c:v>0.440273999375</c:v>
                </c:pt>
                <c:pt idx="14">
                  <c:v>0.44054899874999992</c:v>
                </c:pt>
                <c:pt idx="15">
                  <c:v>0.44082399812499995</c:v>
                </c:pt>
                <c:pt idx="16">
                  <c:v>0.44109899749999998</c:v>
                </c:pt>
                <c:pt idx="17">
                  <c:v>0.4413739968749999</c:v>
                </c:pt>
                <c:pt idx="18">
                  <c:v>0.44164899624999998</c:v>
                </c:pt>
                <c:pt idx="19">
                  <c:v>0.44192399562499995</c:v>
                </c:pt>
                <c:pt idx="20">
                  <c:v>0.44219899499999993</c:v>
                </c:pt>
                <c:pt idx="21">
                  <c:v>0.44247399437499996</c:v>
                </c:pt>
                <c:pt idx="22">
                  <c:v>0.44274899374999988</c:v>
                </c:pt>
                <c:pt idx="23">
                  <c:v>0.44302399312500002</c:v>
                </c:pt>
                <c:pt idx="24">
                  <c:v>0.44329899249999993</c:v>
                </c:pt>
                <c:pt idx="25">
                  <c:v>0.44357399187499996</c:v>
                </c:pt>
                <c:pt idx="26">
                  <c:v>0.44384899124999999</c:v>
                </c:pt>
                <c:pt idx="27">
                  <c:v>0.44412399062499996</c:v>
                </c:pt>
                <c:pt idx="28">
                  <c:v>0.44439898999999994</c:v>
                </c:pt>
                <c:pt idx="29">
                  <c:v>0.44467398937499991</c:v>
                </c:pt>
                <c:pt idx="30">
                  <c:v>0.44494898874999994</c:v>
                </c:pt>
                <c:pt idx="31">
                  <c:v>0.44522398812499997</c:v>
                </c:pt>
                <c:pt idx="32">
                  <c:v>0.44549898749999994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F3EE-420C-AA25-25A54D6D6D0A}"/>
            </c:ext>
          </c:extLst>
        </c:ser>
        <c:ser>
          <c:idx val="8"/>
          <c:order val="12"/>
          <c:tx>
            <c:strRef>
              <c:f>'ATB Land-Based Wind_SEE'!$K$177</c:f>
              <c:strCache>
                <c:ptCount val="1"/>
                <c:pt idx="0">
                  <c:v>Class 5 - Advanced</c:v>
                </c:pt>
              </c:strCache>
            </c:strRef>
          </c:tx>
          <c:spPr>
            <a:ln>
              <a:solidFill>
                <a:schemeClr val="accent2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C0504D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25-F3EE-420C-AA25-25A54D6D6D0A}"/>
              </c:ext>
            </c:extLst>
          </c:dPt>
          <c:xVal>
            <c:numRef>
              <c:f>'ATB Land-Based Wind_SEE'!$L$164:$AS$164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Wind_SEE'!$L$177:$AS$177</c:f>
              <c:numCache>
                <c:formatCode>0%</c:formatCode>
                <c:ptCount val="34"/>
                <c:pt idx="0">
                  <c:v>0.40905900000000001</c:v>
                </c:pt>
                <c:pt idx="1">
                  <c:v>0.41496024999999997</c:v>
                </c:pt>
                <c:pt idx="2">
                  <c:v>0.4208615</c:v>
                </c:pt>
                <c:pt idx="3">
                  <c:v>0.42676274999999997</c:v>
                </c:pt>
                <c:pt idx="4">
                  <c:v>0.43266399999999999</c:v>
                </c:pt>
                <c:pt idx="5">
                  <c:v>0.43856525000000007</c:v>
                </c:pt>
                <c:pt idx="6">
                  <c:v>0.44446650000000004</c:v>
                </c:pt>
                <c:pt idx="7">
                  <c:v>0.45036775000000001</c:v>
                </c:pt>
                <c:pt idx="8">
                  <c:v>0.45626900000000004</c:v>
                </c:pt>
                <c:pt idx="9">
                  <c:v>0.46217025</c:v>
                </c:pt>
                <c:pt idx="10">
                  <c:v>0.46807150000000003</c:v>
                </c:pt>
                <c:pt idx="11">
                  <c:v>0.47397275</c:v>
                </c:pt>
                <c:pt idx="12">
                  <c:v>0.47987400000000002</c:v>
                </c:pt>
                <c:pt idx="13">
                  <c:v>0.48131362200000005</c:v>
                </c:pt>
                <c:pt idx="14">
                  <c:v>0.48275324399999997</c:v>
                </c:pt>
                <c:pt idx="15">
                  <c:v>0.48419286600000006</c:v>
                </c:pt>
                <c:pt idx="16">
                  <c:v>0.48563248800000008</c:v>
                </c:pt>
                <c:pt idx="17">
                  <c:v>0.48707211000000006</c:v>
                </c:pt>
                <c:pt idx="18">
                  <c:v>0.48851173199999998</c:v>
                </c:pt>
                <c:pt idx="19">
                  <c:v>0.48995135400000012</c:v>
                </c:pt>
                <c:pt idx="20">
                  <c:v>0.49139097600000003</c:v>
                </c:pt>
                <c:pt idx="21">
                  <c:v>0.49283059800000001</c:v>
                </c:pt>
                <c:pt idx="22">
                  <c:v>0.49427022000000004</c:v>
                </c:pt>
                <c:pt idx="23">
                  <c:v>0.49570984200000001</c:v>
                </c:pt>
                <c:pt idx="24">
                  <c:v>0.49714946400000004</c:v>
                </c:pt>
                <c:pt idx="25">
                  <c:v>0.49858908600000007</c:v>
                </c:pt>
                <c:pt idx="26">
                  <c:v>0.5000287080000001</c:v>
                </c:pt>
                <c:pt idx="27">
                  <c:v>0.50146833000000002</c:v>
                </c:pt>
                <c:pt idx="28">
                  <c:v>0.50290795200000005</c:v>
                </c:pt>
                <c:pt idx="29">
                  <c:v>0.50434757400000008</c:v>
                </c:pt>
                <c:pt idx="30">
                  <c:v>0.50578719599999999</c:v>
                </c:pt>
                <c:pt idx="31">
                  <c:v>0.50722681800000013</c:v>
                </c:pt>
                <c:pt idx="32">
                  <c:v>0.50866644000000005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F3EE-420C-AA25-25A54D6D6D0A}"/>
            </c:ext>
          </c:extLst>
        </c:ser>
        <c:ser>
          <c:idx val="11"/>
          <c:order val="13"/>
          <c:tx>
            <c:strRef>
              <c:f>'ATB Land-Based Wind_SEE'!$K$178</c:f>
              <c:strCache>
                <c:ptCount val="1"/>
                <c:pt idx="0">
                  <c:v>Class 5 - Moderate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C0504D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28-F3EE-420C-AA25-25A54D6D6D0A}"/>
              </c:ext>
            </c:extLst>
          </c:dPt>
          <c:xVal>
            <c:numRef>
              <c:f>'ATB Land-Based Wind_SEE'!$L$164:$AS$164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Wind_SEE'!$L$178:$AS$178</c:f>
              <c:numCache>
                <c:formatCode>0%</c:formatCode>
                <c:ptCount val="34"/>
                <c:pt idx="0">
                  <c:v>0.40905900000000001</c:v>
                </c:pt>
                <c:pt idx="1">
                  <c:v>0.41272616666666662</c:v>
                </c:pt>
                <c:pt idx="2">
                  <c:v>0.41639333333333334</c:v>
                </c:pt>
                <c:pt idx="3">
                  <c:v>0.4200605</c:v>
                </c:pt>
                <c:pt idx="4">
                  <c:v>0.42372766666666667</c:v>
                </c:pt>
                <c:pt idx="5">
                  <c:v>0.42739483333333333</c:v>
                </c:pt>
                <c:pt idx="6">
                  <c:v>0.431062</c:v>
                </c:pt>
                <c:pt idx="7">
                  <c:v>0.43472916666666661</c:v>
                </c:pt>
                <c:pt idx="8">
                  <c:v>0.43839633333333333</c:v>
                </c:pt>
                <c:pt idx="9">
                  <c:v>0.4420635</c:v>
                </c:pt>
                <c:pt idx="10">
                  <c:v>0.44573066666666666</c:v>
                </c:pt>
                <c:pt idx="11">
                  <c:v>0.44939783333333333</c:v>
                </c:pt>
                <c:pt idx="12">
                  <c:v>0.453065</c:v>
                </c:pt>
                <c:pt idx="13">
                  <c:v>0.45374459750000007</c:v>
                </c:pt>
                <c:pt idx="14">
                  <c:v>0.45442419499999998</c:v>
                </c:pt>
                <c:pt idx="15">
                  <c:v>0.45510379249999999</c:v>
                </c:pt>
                <c:pt idx="16">
                  <c:v>0.45578339000000001</c:v>
                </c:pt>
                <c:pt idx="17">
                  <c:v>0.45646298750000003</c:v>
                </c:pt>
                <c:pt idx="18">
                  <c:v>0.45714258499999999</c:v>
                </c:pt>
                <c:pt idx="19">
                  <c:v>0.45782218250000001</c:v>
                </c:pt>
                <c:pt idx="20">
                  <c:v>0.45850178000000003</c:v>
                </c:pt>
                <c:pt idx="21">
                  <c:v>0.45918137750000004</c:v>
                </c:pt>
                <c:pt idx="22">
                  <c:v>0.45986097499999995</c:v>
                </c:pt>
                <c:pt idx="23">
                  <c:v>0.46054057250000008</c:v>
                </c:pt>
                <c:pt idx="24">
                  <c:v>0.46122016999999998</c:v>
                </c:pt>
                <c:pt idx="25">
                  <c:v>0.4618997675</c:v>
                </c:pt>
                <c:pt idx="26">
                  <c:v>0.46257936500000002</c:v>
                </c:pt>
                <c:pt idx="27">
                  <c:v>0.46325896249999998</c:v>
                </c:pt>
                <c:pt idx="28">
                  <c:v>0.46393856</c:v>
                </c:pt>
                <c:pt idx="29">
                  <c:v>0.46461815750000002</c:v>
                </c:pt>
                <c:pt idx="30">
                  <c:v>0.46529775500000004</c:v>
                </c:pt>
                <c:pt idx="31">
                  <c:v>0.46597735250000005</c:v>
                </c:pt>
                <c:pt idx="32">
                  <c:v>0.46665695000000001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F3EE-420C-AA25-25A54D6D6D0A}"/>
            </c:ext>
          </c:extLst>
        </c:ser>
        <c:ser>
          <c:idx val="14"/>
          <c:order val="14"/>
          <c:tx>
            <c:strRef>
              <c:f>'ATB Land-Based Wind_SEE'!$K$179</c:f>
              <c:strCache>
                <c:ptCount val="1"/>
                <c:pt idx="0">
                  <c:v>Class 5 - Conservative</c:v>
                </c:pt>
              </c:strCache>
            </c:strRef>
          </c:tx>
          <c:spPr>
            <a:ln>
              <a:solidFill>
                <a:schemeClr val="accent2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C0504D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2B-F3EE-420C-AA25-25A54D6D6D0A}"/>
              </c:ext>
            </c:extLst>
          </c:dPt>
          <c:xVal>
            <c:numRef>
              <c:f>'ATB Land-Based Wind_SEE'!$L$164:$AS$164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Wind_SEE'!$L$179:$AS$179</c:f>
              <c:numCache>
                <c:formatCode>0%</c:formatCode>
                <c:ptCount val="34"/>
                <c:pt idx="0">
                  <c:v>0.40905900000000001</c:v>
                </c:pt>
                <c:pt idx="1">
                  <c:v>0.41024883333333334</c:v>
                </c:pt>
                <c:pt idx="2">
                  <c:v>0.41143866666666667</c:v>
                </c:pt>
                <c:pt idx="3">
                  <c:v>0.41262850000000001</c:v>
                </c:pt>
                <c:pt idx="4">
                  <c:v>0.41381833333333334</c:v>
                </c:pt>
                <c:pt idx="5">
                  <c:v>0.41500816666666668</c:v>
                </c:pt>
                <c:pt idx="6">
                  <c:v>0.41619800000000001</c:v>
                </c:pt>
                <c:pt idx="7">
                  <c:v>0.41738783333333335</c:v>
                </c:pt>
                <c:pt idx="8">
                  <c:v>0.41857766666666668</c:v>
                </c:pt>
                <c:pt idx="9">
                  <c:v>0.41976750000000002</c:v>
                </c:pt>
                <c:pt idx="10">
                  <c:v>0.42095733333333335</c:v>
                </c:pt>
                <c:pt idx="11">
                  <c:v>0.42214716666666668</c:v>
                </c:pt>
                <c:pt idx="12">
                  <c:v>0.42333700000000002</c:v>
                </c:pt>
                <c:pt idx="13">
                  <c:v>0.42365450274999999</c:v>
                </c:pt>
                <c:pt idx="14">
                  <c:v>0.42397200550000003</c:v>
                </c:pt>
                <c:pt idx="15">
                  <c:v>0.42428950825000006</c:v>
                </c:pt>
                <c:pt idx="16">
                  <c:v>0.42460701099999998</c:v>
                </c:pt>
                <c:pt idx="17">
                  <c:v>0.42492451375000001</c:v>
                </c:pt>
                <c:pt idx="18">
                  <c:v>0.42524201650000004</c:v>
                </c:pt>
                <c:pt idx="19">
                  <c:v>0.42555951924999996</c:v>
                </c:pt>
                <c:pt idx="20">
                  <c:v>0.42587702199999999</c:v>
                </c:pt>
                <c:pt idx="21">
                  <c:v>0.42619452474999997</c:v>
                </c:pt>
                <c:pt idx="22">
                  <c:v>0.42651202749999995</c:v>
                </c:pt>
                <c:pt idx="23">
                  <c:v>0.42682953025000003</c:v>
                </c:pt>
                <c:pt idx="24">
                  <c:v>0.42714703299999995</c:v>
                </c:pt>
                <c:pt idx="25">
                  <c:v>0.42746453574999999</c:v>
                </c:pt>
                <c:pt idx="26">
                  <c:v>0.42778203850000002</c:v>
                </c:pt>
                <c:pt idx="27">
                  <c:v>0.42809954125000005</c:v>
                </c:pt>
                <c:pt idx="28">
                  <c:v>0.42841704399999997</c:v>
                </c:pt>
                <c:pt idx="29">
                  <c:v>0.42873454675</c:v>
                </c:pt>
                <c:pt idx="30">
                  <c:v>0.42905204949999998</c:v>
                </c:pt>
                <c:pt idx="31">
                  <c:v>0.42936955225000001</c:v>
                </c:pt>
                <c:pt idx="32">
                  <c:v>0.42968705499999998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F3EE-420C-AA25-25A54D6D6D0A}"/>
            </c:ext>
          </c:extLst>
        </c:ser>
        <c:ser>
          <c:idx val="15"/>
          <c:order val="15"/>
          <c:tx>
            <c:strRef>
              <c:f>'ATB Land-Based Wind_SEE'!$K$180</c:f>
              <c:strCache>
                <c:ptCount val="1"/>
                <c:pt idx="0">
                  <c:v>Class 6 - Advanced</c:v>
                </c:pt>
              </c:strCache>
            </c:strRef>
          </c:tx>
          <c:spPr>
            <a:ln>
              <a:solidFill>
                <a:srgbClr val="7030A0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7030A0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2E-F3EE-420C-AA25-25A54D6D6D0A}"/>
              </c:ext>
            </c:extLst>
          </c:dPt>
          <c:xVal>
            <c:numRef>
              <c:f>'ATB Land-Based Wind_SEE'!$L$164:$AS$164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Wind_SEE'!$L$180:$AS$180</c:f>
              <c:numCache>
                <c:formatCode>0%</c:formatCode>
                <c:ptCount val="34"/>
                <c:pt idx="0">
                  <c:v>0.380276</c:v>
                </c:pt>
                <c:pt idx="1">
                  <c:v>0.38627358333333334</c:v>
                </c:pt>
                <c:pt idx="2">
                  <c:v>0.39227116666666667</c:v>
                </c:pt>
                <c:pt idx="3">
                  <c:v>0.39826875</c:v>
                </c:pt>
                <c:pt idx="4">
                  <c:v>0.40426633333333334</c:v>
                </c:pt>
                <c:pt idx="5">
                  <c:v>0.41026391666666667</c:v>
                </c:pt>
                <c:pt idx="6">
                  <c:v>0.41626150000000001</c:v>
                </c:pt>
                <c:pt idx="7">
                  <c:v>0.42225908333333334</c:v>
                </c:pt>
                <c:pt idx="8">
                  <c:v>0.42825666666666667</c:v>
                </c:pt>
                <c:pt idx="9">
                  <c:v>0.43425425000000001</c:v>
                </c:pt>
                <c:pt idx="10">
                  <c:v>0.44025183333333334</c:v>
                </c:pt>
                <c:pt idx="11">
                  <c:v>0.44624941666666668</c:v>
                </c:pt>
                <c:pt idx="12">
                  <c:v>0.45224700000000001</c:v>
                </c:pt>
                <c:pt idx="13">
                  <c:v>0.45382986450000001</c:v>
                </c:pt>
                <c:pt idx="14">
                  <c:v>0.45541272900000002</c:v>
                </c:pt>
                <c:pt idx="15">
                  <c:v>0.45699559350000002</c:v>
                </c:pt>
                <c:pt idx="16">
                  <c:v>0.45857845800000002</c:v>
                </c:pt>
                <c:pt idx="17">
                  <c:v>0.46016132250000003</c:v>
                </c:pt>
                <c:pt idx="18">
                  <c:v>0.46174418700000003</c:v>
                </c:pt>
                <c:pt idx="19">
                  <c:v>0.46332705149999998</c:v>
                </c:pt>
                <c:pt idx="20">
                  <c:v>0.46490991600000003</c:v>
                </c:pt>
                <c:pt idx="21">
                  <c:v>0.46649278049999998</c:v>
                </c:pt>
                <c:pt idx="22">
                  <c:v>0.46807564500000004</c:v>
                </c:pt>
                <c:pt idx="23">
                  <c:v>0.46965850949999999</c:v>
                </c:pt>
                <c:pt idx="24">
                  <c:v>0.47124137400000005</c:v>
                </c:pt>
                <c:pt idx="25">
                  <c:v>0.47282423850000005</c:v>
                </c:pt>
                <c:pt idx="26">
                  <c:v>0.47440710300000005</c:v>
                </c:pt>
                <c:pt idx="27">
                  <c:v>0.4759899675</c:v>
                </c:pt>
                <c:pt idx="28">
                  <c:v>0.477572832</c:v>
                </c:pt>
                <c:pt idx="29">
                  <c:v>0.47915569650000001</c:v>
                </c:pt>
                <c:pt idx="30">
                  <c:v>0.48073856100000001</c:v>
                </c:pt>
                <c:pt idx="31">
                  <c:v>0.48232142550000001</c:v>
                </c:pt>
                <c:pt idx="32">
                  <c:v>0.48390429000000001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F3EE-420C-AA25-25A54D6D6D0A}"/>
            </c:ext>
          </c:extLst>
        </c:ser>
        <c:ser>
          <c:idx val="16"/>
          <c:order val="16"/>
          <c:tx>
            <c:strRef>
              <c:f>'ATB Land-Based Wind_SEE'!$K$181</c:f>
              <c:strCache>
                <c:ptCount val="1"/>
                <c:pt idx="0">
                  <c:v>Class 6 - Moderate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7030A0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31-F3EE-420C-AA25-25A54D6D6D0A}"/>
              </c:ext>
            </c:extLst>
          </c:dPt>
          <c:xVal>
            <c:numRef>
              <c:f>'ATB Land-Based Wind_SEE'!$L$164:$AS$164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Wind_SEE'!$L$181:$AS$181</c:f>
              <c:numCache>
                <c:formatCode>0%</c:formatCode>
                <c:ptCount val="34"/>
                <c:pt idx="0">
                  <c:v>0.380276</c:v>
                </c:pt>
                <c:pt idx="1">
                  <c:v>0.38440283333333336</c:v>
                </c:pt>
                <c:pt idx="2">
                  <c:v>0.38852966666666666</c:v>
                </c:pt>
                <c:pt idx="3">
                  <c:v>0.39265650000000002</c:v>
                </c:pt>
                <c:pt idx="4">
                  <c:v>0.39678333333333332</c:v>
                </c:pt>
                <c:pt idx="5">
                  <c:v>0.40091016666666662</c:v>
                </c:pt>
                <c:pt idx="6">
                  <c:v>0.40503700000000004</c:v>
                </c:pt>
                <c:pt idx="7">
                  <c:v>0.40916383333333339</c:v>
                </c:pt>
                <c:pt idx="8">
                  <c:v>0.4132906666666667</c:v>
                </c:pt>
                <c:pt idx="9">
                  <c:v>0.4174175</c:v>
                </c:pt>
                <c:pt idx="10">
                  <c:v>0.4215443333333333</c:v>
                </c:pt>
                <c:pt idx="11">
                  <c:v>0.42567116666666666</c:v>
                </c:pt>
                <c:pt idx="12">
                  <c:v>0.42979800000000001</c:v>
                </c:pt>
                <c:pt idx="13">
                  <c:v>0.43055014650000001</c:v>
                </c:pt>
                <c:pt idx="14">
                  <c:v>0.431302293</c:v>
                </c:pt>
                <c:pt idx="15">
                  <c:v>0.4320544395</c:v>
                </c:pt>
                <c:pt idx="16">
                  <c:v>0.43280658599999999</c:v>
                </c:pt>
                <c:pt idx="17">
                  <c:v>0.43355873250000004</c:v>
                </c:pt>
                <c:pt idx="18">
                  <c:v>0.43431087900000004</c:v>
                </c:pt>
                <c:pt idx="19">
                  <c:v>0.43506302550000003</c:v>
                </c:pt>
                <c:pt idx="20">
                  <c:v>0.43581517200000003</c:v>
                </c:pt>
                <c:pt idx="21">
                  <c:v>0.43656731850000002</c:v>
                </c:pt>
                <c:pt idx="22">
                  <c:v>0.43731946500000002</c:v>
                </c:pt>
                <c:pt idx="23">
                  <c:v>0.43807161150000001</c:v>
                </c:pt>
                <c:pt idx="24">
                  <c:v>0.43882375800000001</c:v>
                </c:pt>
                <c:pt idx="25">
                  <c:v>0.4395759045</c:v>
                </c:pt>
                <c:pt idx="26">
                  <c:v>0.440328051</c:v>
                </c:pt>
                <c:pt idx="27">
                  <c:v>0.44108019749999999</c:v>
                </c:pt>
                <c:pt idx="28">
                  <c:v>0.44183234399999999</c:v>
                </c:pt>
                <c:pt idx="29">
                  <c:v>0.44258449049999998</c:v>
                </c:pt>
                <c:pt idx="30">
                  <c:v>0.44333663699999998</c:v>
                </c:pt>
                <c:pt idx="31">
                  <c:v>0.44408878349999997</c:v>
                </c:pt>
                <c:pt idx="32">
                  <c:v>0.44484092999999997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2-F3EE-420C-AA25-25A54D6D6D0A}"/>
            </c:ext>
          </c:extLst>
        </c:ser>
        <c:ser>
          <c:idx val="17"/>
          <c:order val="17"/>
          <c:tx>
            <c:strRef>
              <c:f>'ATB Land-Based Wind_SEE'!$K$182</c:f>
              <c:strCache>
                <c:ptCount val="1"/>
                <c:pt idx="0">
                  <c:v>Class 6 - Conservative</c:v>
                </c:pt>
              </c:strCache>
            </c:strRef>
          </c:tx>
          <c:spPr>
            <a:ln>
              <a:solidFill>
                <a:srgbClr val="7030A0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7030A0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34-F3EE-420C-AA25-25A54D6D6D0A}"/>
              </c:ext>
            </c:extLst>
          </c:dPt>
          <c:xVal>
            <c:numRef>
              <c:f>'ATB Land-Based Wind_SEE'!$L$164:$AS$164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Wind_SEE'!$L$182:$AS$182</c:f>
              <c:numCache>
                <c:formatCode>0%</c:formatCode>
                <c:ptCount val="34"/>
                <c:pt idx="0">
                  <c:v>0.380276</c:v>
                </c:pt>
                <c:pt idx="1">
                  <c:v>0.38170525</c:v>
                </c:pt>
                <c:pt idx="2">
                  <c:v>0.38313449999999999</c:v>
                </c:pt>
                <c:pt idx="3">
                  <c:v>0.38456375000000004</c:v>
                </c:pt>
                <c:pt idx="4">
                  <c:v>0.38599300000000003</c:v>
                </c:pt>
                <c:pt idx="5">
                  <c:v>0.38742225000000002</c:v>
                </c:pt>
                <c:pt idx="6">
                  <c:v>0.38885149999999996</c:v>
                </c:pt>
                <c:pt idx="7">
                  <c:v>0.39028075000000001</c:v>
                </c:pt>
                <c:pt idx="8">
                  <c:v>0.39171</c:v>
                </c:pt>
                <c:pt idx="9">
                  <c:v>0.39313924999999994</c:v>
                </c:pt>
                <c:pt idx="10">
                  <c:v>0.39456849999999993</c:v>
                </c:pt>
                <c:pt idx="11">
                  <c:v>0.39599774999999998</c:v>
                </c:pt>
                <c:pt idx="12">
                  <c:v>0.39742699999999997</c:v>
                </c:pt>
                <c:pt idx="13">
                  <c:v>0.39777474862499995</c:v>
                </c:pt>
                <c:pt idx="14">
                  <c:v>0.39812249724999998</c:v>
                </c:pt>
                <c:pt idx="15">
                  <c:v>0.39847024587500002</c:v>
                </c:pt>
                <c:pt idx="16">
                  <c:v>0.39881799449999999</c:v>
                </c:pt>
                <c:pt idx="17">
                  <c:v>0.39916574312499997</c:v>
                </c:pt>
                <c:pt idx="18">
                  <c:v>0.39951349174999995</c:v>
                </c:pt>
                <c:pt idx="19">
                  <c:v>0.39986124037500004</c:v>
                </c:pt>
                <c:pt idx="20">
                  <c:v>0.40020898899999996</c:v>
                </c:pt>
                <c:pt idx="21">
                  <c:v>0.40055673762499994</c:v>
                </c:pt>
                <c:pt idx="22">
                  <c:v>0.40090448624999997</c:v>
                </c:pt>
                <c:pt idx="23">
                  <c:v>0.401252234875</c:v>
                </c:pt>
                <c:pt idx="24">
                  <c:v>0.40159998350000004</c:v>
                </c:pt>
                <c:pt idx="25">
                  <c:v>0.40194773212500001</c:v>
                </c:pt>
                <c:pt idx="26">
                  <c:v>0.40229548074999999</c:v>
                </c:pt>
                <c:pt idx="27">
                  <c:v>0.40264322937500002</c:v>
                </c:pt>
                <c:pt idx="28">
                  <c:v>0.40299097800000006</c:v>
                </c:pt>
                <c:pt idx="29">
                  <c:v>0.40333872662500003</c:v>
                </c:pt>
                <c:pt idx="30">
                  <c:v>0.40368647524999995</c:v>
                </c:pt>
                <c:pt idx="31">
                  <c:v>0.40403422387499999</c:v>
                </c:pt>
                <c:pt idx="32">
                  <c:v>0.40438197250000002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5-F3EE-420C-AA25-25A54D6D6D0A}"/>
            </c:ext>
          </c:extLst>
        </c:ser>
        <c:ser>
          <c:idx val="18"/>
          <c:order val="18"/>
          <c:tx>
            <c:strRef>
              <c:f>'ATB Land-Based Wind_SEE'!$K$183</c:f>
              <c:strCache>
                <c:ptCount val="1"/>
                <c:pt idx="0">
                  <c:v>Class 7 - Advanced</c:v>
                </c:pt>
              </c:strCache>
            </c:strRef>
          </c:tx>
          <c:spPr>
            <a:ln>
              <a:solidFill>
                <a:srgbClr val="002060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2060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37-F3EE-420C-AA25-25A54D6D6D0A}"/>
              </c:ext>
            </c:extLst>
          </c:dPt>
          <c:xVal>
            <c:numRef>
              <c:f>'ATB Land-Based Wind_SEE'!$L$164:$AS$164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Wind_SEE'!$L$183:$AS$183</c:f>
              <c:numCache>
                <c:formatCode>0%</c:formatCode>
                <c:ptCount val="34"/>
                <c:pt idx="0">
                  <c:v>0.34510000000000002</c:v>
                </c:pt>
                <c:pt idx="1">
                  <c:v>0.35096433333333338</c:v>
                </c:pt>
                <c:pt idx="2">
                  <c:v>0.35682866666666668</c:v>
                </c:pt>
                <c:pt idx="3">
                  <c:v>0.36269299999999999</c:v>
                </c:pt>
                <c:pt idx="4">
                  <c:v>0.36855733333333335</c:v>
                </c:pt>
                <c:pt idx="5">
                  <c:v>0.37442166666666665</c:v>
                </c:pt>
                <c:pt idx="6">
                  <c:v>0.38028600000000007</c:v>
                </c:pt>
                <c:pt idx="7">
                  <c:v>0.38615033333333337</c:v>
                </c:pt>
                <c:pt idx="8">
                  <c:v>0.39201466666666668</c:v>
                </c:pt>
                <c:pt idx="9">
                  <c:v>0.39787900000000004</c:v>
                </c:pt>
                <c:pt idx="10">
                  <c:v>0.40374333333333334</c:v>
                </c:pt>
                <c:pt idx="11">
                  <c:v>0.40960766666666676</c:v>
                </c:pt>
                <c:pt idx="12">
                  <c:v>0.41547200000000001</c:v>
                </c:pt>
                <c:pt idx="13">
                  <c:v>0.41713388800000006</c:v>
                </c:pt>
                <c:pt idx="14">
                  <c:v>0.41879577599999995</c:v>
                </c:pt>
                <c:pt idx="15">
                  <c:v>0.42045766400000001</c:v>
                </c:pt>
                <c:pt idx="16">
                  <c:v>0.42211955200000001</c:v>
                </c:pt>
                <c:pt idx="17">
                  <c:v>0.42378143999999995</c:v>
                </c:pt>
                <c:pt idx="18">
                  <c:v>0.42544332800000007</c:v>
                </c:pt>
                <c:pt idx="19">
                  <c:v>0.42710521600000001</c:v>
                </c:pt>
                <c:pt idx="20">
                  <c:v>0.42876710400000001</c:v>
                </c:pt>
                <c:pt idx="21">
                  <c:v>0.43042899200000007</c:v>
                </c:pt>
                <c:pt idx="22">
                  <c:v>0.43209087999999995</c:v>
                </c:pt>
                <c:pt idx="23">
                  <c:v>0.43375276800000001</c:v>
                </c:pt>
                <c:pt idx="24">
                  <c:v>0.43541465600000001</c:v>
                </c:pt>
                <c:pt idx="25">
                  <c:v>0.43707654399999996</c:v>
                </c:pt>
                <c:pt idx="26">
                  <c:v>0.43873843200000007</c:v>
                </c:pt>
                <c:pt idx="27">
                  <c:v>0.44040032000000001</c:v>
                </c:pt>
                <c:pt idx="28">
                  <c:v>0.44206220800000001</c:v>
                </c:pt>
                <c:pt idx="29">
                  <c:v>0.44372409600000007</c:v>
                </c:pt>
                <c:pt idx="30">
                  <c:v>0.44538598400000007</c:v>
                </c:pt>
                <c:pt idx="31">
                  <c:v>0.44704787200000001</c:v>
                </c:pt>
                <c:pt idx="32">
                  <c:v>0.44870976000000001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8-F3EE-420C-AA25-25A54D6D6D0A}"/>
            </c:ext>
          </c:extLst>
        </c:ser>
        <c:ser>
          <c:idx val="19"/>
          <c:order val="19"/>
          <c:tx>
            <c:strRef>
              <c:f>'ATB Land-Based Wind_SEE'!$K$184</c:f>
              <c:strCache>
                <c:ptCount val="1"/>
                <c:pt idx="0">
                  <c:v>Class 7 - Moderate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2060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3A-F3EE-420C-AA25-25A54D6D6D0A}"/>
              </c:ext>
            </c:extLst>
          </c:dPt>
          <c:xVal>
            <c:numRef>
              <c:f>'ATB Land-Based Wind_SEE'!$L$164:$AS$164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Wind_SEE'!$L$184:$AS$184</c:f>
              <c:numCache>
                <c:formatCode>0%</c:formatCode>
                <c:ptCount val="34"/>
                <c:pt idx="0">
                  <c:v>0.34510000000000002</c:v>
                </c:pt>
                <c:pt idx="1">
                  <c:v>0.34881833333333329</c:v>
                </c:pt>
                <c:pt idx="2">
                  <c:v>0.35253666666666666</c:v>
                </c:pt>
                <c:pt idx="3">
                  <c:v>0.35625499999999999</c:v>
                </c:pt>
                <c:pt idx="4">
                  <c:v>0.35997333333333331</c:v>
                </c:pt>
                <c:pt idx="5">
                  <c:v>0.36369166666666669</c:v>
                </c:pt>
                <c:pt idx="6">
                  <c:v>0.36741000000000001</c:v>
                </c:pt>
                <c:pt idx="7">
                  <c:v>0.37112833333333334</c:v>
                </c:pt>
                <c:pt idx="8">
                  <c:v>0.37484666666666672</c:v>
                </c:pt>
                <c:pt idx="9">
                  <c:v>0.37856500000000004</c:v>
                </c:pt>
                <c:pt idx="10">
                  <c:v>0.38228333333333336</c:v>
                </c:pt>
                <c:pt idx="11">
                  <c:v>0.38600166666666674</c:v>
                </c:pt>
                <c:pt idx="12">
                  <c:v>0.38972000000000001</c:v>
                </c:pt>
                <c:pt idx="13">
                  <c:v>0.39049944000000003</c:v>
                </c:pt>
                <c:pt idx="14">
                  <c:v>0.39127888000000005</c:v>
                </c:pt>
                <c:pt idx="15">
                  <c:v>0.39205831999999996</c:v>
                </c:pt>
                <c:pt idx="16">
                  <c:v>0.39283776000000004</c:v>
                </c:pt>
                <c:pt idx="17">
                  <c:v>0.39361720000000006</c:v>
                </c:pt>
                <c:pt idx="18">
                  <c:v>0.39439663999999997</c:v>
                </c:pt>
                <c:pt idx="19">
                  <c:v>0.39517608000000004</c:v>
                </c:pt>
                <c:pt idx="20">
                  <c:v>0.39595552000000001</c:v>
                </c:pt>
                <c:pt idx="21">
                  <c:v>0.39673496000000003</c:v>
                </c:pt>
                <c:pt idx="22">
                  <c:v>0.39751440000000005</c:v>
                </c:pt>
                <c:pt idx="23">
                  <c:v>0.39829384000000001</c:v>
                </c:pt>
                <c:pt idx="24">
                  <c:v>0.39907327999999997</c:v>
                </c:pt>
                <c:pt idx="25">
                  <c:v>0.39985272000000005</c:v>
                </c:pt>
                <c:pt idx="26">
                  <c:v>0.40063215999999996</c:v>
                </c:pt>
                <c:pt idx="27">
                  <c:v>0.40141160000000004</c:v>
                </c:pt>
                <c:pt idx="28">
                  <c:v>0.40219104000000006</c:v>
                </c:pt>
                <c:pt idx="29">
                  <c:v>0.40297048000000002</c:v>
                </c:pt>
                <c:pt idx="30">
                  <c:v>0.40374991999999998</c:v>
                </c:pt>
                <c:pt idx="31">
                  <c:v>0.40452936</c:v>
                </c:pt>
                <c:pt idx="32">
                  <c:v>0.40530880000000002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B-F3EE-420C-AA25-25A54D6D6D0A}"/>
            </c:ext>
          </c:extLst>
        </c:ser>
        <c:ser>
          <c:idx val="20"/>
          <c:order val="20"/>
          <c:tx>
            <c:strRef>
              <c:f>'ATB Land-Based Wind_SEE'!$K$185</c:f>
              <c:strCache>
                <c:ptCount val="1"/>
                <c:pt idx="0">
                  <c:v>Class 7 - Conservative</c:v>
                </c:pt>
              </c:strCache>
            </c:strRef>
          </c:tx>
          <c:spPr>
            <a:ln>
              <a:solidFill>
                <a:srgbClr val="002060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2060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3D-F3EE-420C-AA25-25A54D6D6D0A}"/>
              </c:ext>
            </c:extLst>
          </c:dPt>
          <c:xVal>
            <c:numRef>
              <c:f>'ATB Land-Based Wind_SEE'!$L$164:$AS$164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Wind_SEE'!$L$185:$AS$185</c:f>
              <c:numCache>
                <c:formatCode>0%</c:formatCode>
                <c:ptCount val="34"/>
                <c:pt idx="0">
                  <c:v>0.34510000000000002</c:v>
                </c:pt>
                <c:pt idx="1">
                  <c:v>0.34661858333333334</c:v>
                </c:pt>
                <c:pt idx="2">
                  <c:v>0.34813716666666666</c:v>
                </c:pt>
                <c:pt idx="3">
                  <c:v>0.34965574999999999</c:v>
                </c:pt>
                <c:pt idx="4">
                  <c:v>0.35117433333333331</c:v>
                </c:pt>
                <c:pt idx="5">
                  <c:v>0.35269291666666663</c:v>
                </c:pt>
                <c:pt idx="6">
                  <c:v>0.35421150000000007</c:v>
                </c:pt>
                <c:pt idx="7">
                  <c:v>0.35573008333333339</c:v>
                </c:pt>
                <c:pt idx="8">
                  <c:v>0.35724866666666671</c:v>
                </c:pt>
                <c:pt idx="9">
                  <c:v>0.35876725000000004</c:v>
                </c:pt>
                <c:pt idx="10">
                  <c:v>0.36028583333333336</c:v>
                </c:pt>
                <c:pt idx="11">
                  <c:v>0.36180441666666668</c:v>
                </c:pt>
                <c:pt idx="12">
                  <c:v>0.36332300000000001</c:v>
                </c:pt>
                <c:pt idx="13">
                  <c:v>0.36368632299999998</c:v>
                </c:pt>
                <c:pt idx="14">
                  <c:v>0.364049646</c:v>
                </c:pt>
                <c:pt idx="15">
                  <c:v>0.36441296900000003</c:v>
                </c:pt>
                <c:pt idx="16">
                  <c:v>0.364776292</c:v>
                </c:pt>
                <c:pt idx="17">
                  <c:v>0.36513961500000003</c:v>
                </c:pt>
                <c:pt idx="18">
                  <c:v>0.365502938</c:v>
                </c:pt>
                <c:pt idx="19">
                  <c:v>0.36586626100000003</c:v>
                </c:pt>
                <c:pt idx="20">
                  <c:v>0.366229584</c:v>
                </c:pt>
                <c:pt idx="21">
                  <c:v>0.36659290700000002</c:v>
                </c:pt>
                <c:pt idx="22">
                  <c:v>0.36695623000000005</c:v>
                </c:pt>
                <c:pt idx="23">
                  <c:v>0.36731955300000002</c:v>
                </c:pt>
                <c:pt idx="24">
                  <c:v>0.36768287600000005</c:v>
                </c:pt>
                <c:pt idx="25">
                  <c:v>0.36804619900000002</c:v>
                </c:pt>
                <c:pt idx="26">
                  <c:v>0.36840952199999999</c:v>
                </c:pt>
                <c:pt idx="27">
                  <c:v>0.36877284500000007</c:v>
                </c:pt>
                <c:pt idx="28">
                  <c:v>0.36913616800000004</c:v>
                </c:pt>
                <c:pt idx="29">
                  <c:v>0.36949949100000001</c:v>
                </c:pt>
                <c:pt idx="30">
                  <c:v>0.36986281400000004</c:v>
                </c:pt>
                <c:pt idx="31">
                  <c:v>0.37022613700000007</c:v>
                </c:pt>
                <c:pt idx="32">
                  <c:v>0.37058946000000004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E-F3EE-420C-AA25-25A54D6D6D0A}"/>
            </c:ext>
          </c:extLst>
        </c:ser>
        <c:ser>
          <c:idx val="21"/>
          <c:order val="21"/>
          <c:tx>
            <c:strRef>
              <c:f>'ATB Land-Based Wind_SEE'!$K$186</c:f>
              <c:strCache>
                <c:ptCount val="1"/>
                <c:pt idx="0">
                  <c:v>Class 8 - Advanced</c:v>
                </c:pt>
              </c:strCache>
            </c:strRef>
          </c:tx>
          <c:spPr>
            <a:ln>
              <a:solidFill>
                <a:srgbClr val="0070C0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70C0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40-F3EE-420C-AA25-25A54D6D6D0A}"/>
              </c:ext>
            </c:extLst>
          </c:dPt>
          <c:xVal>
            <c:numRef>
              <c:f>'ATB Land-Based Wind_SEE'!$L$164:$AS$164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Wind_SEE'!$L$186:$AS$186</c:f>
              <c:numCache>
                <c:formatCode>0%</c:formatCode>
                <c:ptCount val="34"/>
                <c:pt idx="0">
                  <c:v>0.30421100000000001</c:v>
                </c:pt>
                <c:pt idx="1">
                  <c:v>0.30974366666666669</c:v>
                </c:pt>
                <c:pt idx="2">
                  <c:v>0.31527633333333333</c:v>
                </c:pt>
                <c:pt idx="3">
                  <c:v>0.32080900000000001</c:v>
                </c:pt>
                <c:pt idx="4">
                  <c:v>0.3263416666666667</c:v>
                </c:pt>
                <c:pt idx="5">
                  <c:v>0.33187433333333333</c:v>
                </c:pt>
                <c:pt idx="6">
                  <c:v>0.33740700000000001</c:v>
                </c:pt>
                <c:pt idx="7">
                  <c:v>0.34293966666666664</c:v>
                </c:pt>
                <c:pt idx="8">
                  <c:v>0.34847233333333333</c:v>
                </c:pt>
                <c:pt idx="9">
                  <c:v>0.35400500000000007</c:v>
                </c:pt>
                <c:pt idx="10">
                  <c:v>0.3595376666666667</c:v>
                </c:pt>
                <c:pt idx="11">
                  <c:v>0.36507033333333333</c:v>
                </c:pt>
                <c:pt idx="12">
                  <c:v>0.37060300000000002</c:v>
                </c:pt>
                <c:pt idx="13">
                  <c:v>0.37227071350000002</c:v>
                </c:pt>
                <c:pt idx="14">
                  <c:v>0.37393842700000002</c:v>
                </c:pt>
                <c:pt idx="15">
                  <c:v>0.37560614050000002</c:v>
                </c:pt>
                <c:pt idx="16">
                  <c:v>0.37727385400000002</c:v>
                </c:pt>
                <c:pt idx="17">
                  <c:v>0.37894156750000002</c:v>
                </c:pt>
                <c:pt idx="18">
                  <c:v>0.38060928100000002</c:v>
                </c:pt>
                <c:pt idx="19">
                  <c:v>0.38227699450000002</c:v>
                </c:pt>
                <c:pt idx="20">
                  <c:v>0.38394470800000002</c:v>
                </c:pt>
                <c:pt idx="21">
                  <c:v>0.38561242150000002</c:v>
                </c:pt>
                <c:pt idx="22">
                  <c:v>0.38728013500000003</c:v>
                </c:pt>
                <c:pt idx="23">
                  <c:v>0.38894784850000003</c:v>
                </c:pt>
                <c:pt idx="24">
                  <c:v>0.39061556200000003</c:v>
                </c:pt>
                <c:pt idx="25">
                  <c:v>0.39228327550000003</c:v>
                </c:pt>
                <c:pt idx="26">
                  <c:v>0.39395098900000003</c:v>
                </c:pt>
                <c:pt idx="27">
                  <c:v>0.39561870250000003</c:v>
                </c:pt>
                <c:pt idx="28">
                  <c:v>0.39728641600000003</c:v>
                </c:pt>
                <c:pt idx="29">
                  <c:v>0.39895412950000003</c:v>
                </c:pt>
                <c:pt idx="30">
                  <c:v>0.40062184300000003</c:v>
                </c:pt>
                <c:pt idx="31">
                  <c:v>0.40228955650000009</c:v>
                </c:pt>
                <c:pt idx="32">
                  <c:v>0.40395727000000003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1-F3EE-420C-AA25-25A54D6D6D0A}"/>
            </c:ext>
          </c:extLst>
        </c:ser>
        <c:ser>
          <c:idx val="22"/>
          <c:order val="22"/>
          <c:tx>
            <c:strRef>
              <c:f>'ATB Land-Based Wind_SEE'!$K$187</c:f>
              <c:strCache>
                <c:ptCount val="1"/>
                <c:pt idx="0">
                  <c:v>Class 8 - Moderate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70C0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43-F3EE-420C-AA25-25A54D6D6D0A}"/>
              </c:ext>
            </c:extLst>
          </c:dPt>
          <c:xVal>
            <c:numRef>
              <c:f>'ATB Land-Based Wind_SEE'!$L$164:$AS$164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Wind_SEE'!$L$187:$AS$187</c:f>
              <c:numCache>
                <c:formatCode>0%</c:formatCode>
                <c:ptCount val="34"/>
                <c:pt idx="0">
                  <c:v>0.30421100000000001</c:v>
                </c:pt>
                <c:pt idx="1">
                  <c:v>0.30769258333333332</c:v>
                </c:pt>
                <c:pt idx="2">
                  <c:v>0.3111741666666667</c:v>
                </c:pt>
                <c:pt idx="3">
                  <c:v>0.31465575000000001</c:v>
                </c:pt>
                <c:pt idx="4">
                  <c:v>0.31813733333333333</c:v>
                </c:pt>
                <c:pt idx="5">
                  <c:v>0.3216189166666667</c:v>
                </c:pt>
                <c:pt idx="6">
                  <c:v>0.32510050000000001</c:v>
                </c:pt>
                <c:pt idx="7">
                  <c:v>0.32858208333333333</c:v>
                </c:pt>
                <c:pt idx="8">
                  <c:v>0.3320636666666667</c:v>
                </c:pt>
                <c:pt idx="9">
                  <c:v>0.33554525000000002</c:v>
                </c:pt>
                <c:pt idx="10">
                  <c:v>0.33902683333333333</c:v>
                </c:pt>
                <c:pt idx="11">
                  <c:v>0.3425084166666667</c:v>
                </c:pt>
                <c:pt idx="12">
                  <c:v>0.34599000000000002</c:v>
                </c:pt>
                <c:pt idx="13">
                  <c:v>0.34676847750000001</c:v>
                </c:pt>
                <c:pt idx="14">
                  <c:v>0.34754695499999999</c:v>
                </c:pt>
                <c:pt idx="15">
                  <c:v>0.34832543250000003</c:v>
                </c:pt>
                <c:pt idx="16">
                  <c:v>0.34910391000000002</c:v>
                </c:pt>
                <c:pt idx="17">
                  <c:v>0.3498823875</c:v>
                </c:pt>
                <c:pt idx="18">
                  <c:v>0.35066086500000004</c:v>
                </c:pt>
                <c:pt idx="19">
                  <c:v>0.35143934250000008</c:v>
                </c:pt>
                <c:pt idx="20">
                  <c:v>0.35221782000000001</c:v>
                </c:pt>
                <c:pt idx="21">
                  <c:v>0.3529962975</c:v>
                </c:pt>
                <c:pt idx="22">
                  <c:v>0.35377477500000004</c:v>
                </c:pt>
                <c:pt idx="23">
                  <c:v>0.35455325250000003</c:v>
                </c:pt>
                <c:pt idx="24">
                  <c:v>0.35533173000000001</c:v>
                </c:pt>
                <c:pt idx="25">
                  <c:v>0.3561102075</c:v>
                </c:pt>
                <c:pt idx="26">
                  <c:v>0.35688868500000004</c:v>
                </c:pt>
                <c:pt idx="27">
                  <c:v>0.35766716250000002</c:v>
                </c:pt>
                <c:pt idx="28">
                  <c:v>0.35844564000000001</c:v>
                </c:pt>
                <c:pt idx="29">
                  <c:v>0.3592241175</c:v>
                </c:pt>
                <c:pt idx="30">
                  <c:v>0.36000259499999998</c:v>
                </c:pt>
                <c:pt idx="31">
                  <c:v>0.36078107250000002</c:v>
                </c:pt>
                <c:pt idx="32">
                  <c:v>0.36155955000000001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4-F3EE-420C-AA25-25A54D6D6D0A}"/>
            </c:ext>
          </c:extLst>
        </c:ser>
        <c:ser>
          <c:idx val="23"/>
          <c:order val="23"/>
          <c:tx>
            <c:strRef>
              <c:f>'ATB Land-Based Wind_SEE'!$K$188</c:f>
              <c:strCache>
                <c:ptCount val="1"/>
                <c:pt idx="0">
                  <c:v>Class 8 - Conservative</c:v>
                </c:pt>
              </c:strCache>
            </c:strRef>
          </c:tx>
          <c:spPr>
            <a:ln>
              <a:solidFill>
                <a:srgbClr val="0070C0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70C0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46-F3EE-420C-AA25-25A54D6D6D0A}"/>
              </c:ext>
            </c:extLst>
          </c:dPt>
          <c:xVal>
            <c:numRef>
              <c:f>'ATB Land-Based Wind_SEE'!$L$164:$AS$164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Wind_SEE'!$L$188:$AS$188</c:f>
              <c:numCache>
                <c:formatCode>0%</c:formatCode>
                <c:ptCount val="34"/>
                <c:pt idx="0">
                  <c:v>0.30421100000000001</c:v>
                </c:pt>
                <c:pt idx="1">
                  <c:v>0.30569391666666668</c:v>
                </c:pt>
                <c:pt idx="2">
                  <c:v>0.30717683333333334</c:v>
                </c:pt>
                <c:pt idx="3">
                  <c:v>0.30865975000000001</c:v>
                </c:pt>
                <c:pt idx="4">
                  <c:v>0.31014266666666668</c:v>
                </c:pt>
                <c:pt idx="5">
                  <c:v>0.31162558333333334</c:v>
                </c:pt>
                <c:pt idx="6">
                  <c:v>0.31310850000000001</c:v>
                </c:pt>
                <c:pt idx="7">
                  <c:v>0.31459141666666668</c:v>
                </c:pt>
                <c:pt idx="8">
                  <c:v>0.31607433333333335</c:v>
                </c:pt>
                <c:pt idx="9">
                  <c:v>0.31755725000000001</c:v>
                </c:pt>
                <c:pt idx="10">
                  <c:v>0.31904016666666668</c:v>
                </c:pt>
                <c:pt idx="11">
                  <c:v>0.32052308333333335</c:v>
                </c:pt>
                <c:pt idx="12">
                  <c:v>0.32200600000000001</c:v>
                </c:pt>
                <c:pt idx="13">
                  <c:v>0.32236825675000003</c:v>
                </c:pt>
                <c:pt idx="14">
                  <c:v>0.32273051349999998</c:v>
                </c:pt>
                <c:pt idx="15">
                  <c:v>0.32309277025000005</c:v>
                </c:pt>
                <c:pt idx="16">
                  <c:v>0.32345502700000001</c:v>
                </c:pt>
                <c:pt idx="17">
                  <c:v>0.32381728375000002</c:v>
                </c:pt>
                <c:pt idx="18">
                  <c:v>0.32417954050000003</c:v>
                </c:pt>
                <c:pt idx="19">
                  <c:v>0.32454179725000004</c:v>
                </c:pt>
                <c:pt idx="20">
                  <c:v>0.324904054</c:v>
                </c:pt>
                <c:pt idx="21">
                  <c:v>0.32526631075000001</c:v>
                </c:pt>
                <c:pt idx="22">
                  <c:v>0.32562856750000002</c:v>
                </c:pt>
                <c:pt idx="23">
                  <c:v>0.32599082425000003</c:v>
                </c:pt>
                <c:pt idx="24">
                  <c:v>0.32635308100000004</c:v>
                </c:pt>
                <c:pt idx="25">
                  <c:v>0.32671533775</c:v>
                </c:pt>
                <c:pt idx="26">
                  <c:v>0.32707759450000007</c:v>
                </c:pt>
                <c:pt idx="27">
                  <c:v>0.32743985125000002</c:v>
                </c:pt>
                <c:pt idx="28">
                  <c:v>0.32780210800000004</c:v>
                </c:pt>
                <c:pt idx="29">
                  <c:v>0.32816436474999999</c:v>
                </c:pt>
                <c:pt idx="30">
                  <c:v>0.3285266215</c:v>
                </c:pt>
                <c:pt idx="31">
                  <c:v>0.32888887825000002</c:v>
                </c:pt>
                <c:pt idx="32">
                  <c:v>0.32925113500000003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7-F3EE-420C-AA25-25A54D6D6D0A}"/>
            </c:ext>
          </c:extLst>
        </c:ser>
        <c:ser>
          <c:idx val="24"/>
          <c:order val="24"/>
          <c:tx>
            <c:strRef>
              <c:f>'ATB Land-Based Wind_SEE'!$K$189</c:f>
              <c:strCache>
                <c:ptCount val="1"/>
                <c:pt idx="0">
                  <c:v>Class 9 - Advanced</c:v>
                </c:pt>
              </c:strCache>
            </c:strRef>
          </c:tx>
          <c:spPr>
            <a:ln>
              <a:solidFill>
                <a:srgbClr val="00B0F0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B0F0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49-F3EE-420C-AA25-25A54D6D6D0A}"/>
              </c:ext>
            </c:extLst>
          </c:dPt>
          <c:xVal>
            <c:numRef>
              <c:f>'ATB Land-Based Wind_SEE'!$L$164:$AS$164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Wind_SEE'!$L$189:$AS$189</c:f>
              <c:numCache>
                <c:formatCode>0%</c:formatCode>
                <c:ptCount val="34"/>
                <c:pt idx="0">
                  <c:v>0.26000699999999999</c:v>
                </c:pt>
                <c:pt idx="1">
                  <c:v>0.26505033333333333</c:v>
                </c:pt>
                <c:pt idx="2">
                  <c:v>0.27009366666666662</c:v>
                </c:pt>
                <c:pt idx="3">
                  <c:v>0.27513699999999996</c:v>
                </c:pt>
                <c:pt idx="4">
                  <c:v>0.28018033333333331</c:v>
                </c:pt>
                <c:pt idx="5">
                  <c:v>0.28522366666666671</c:v>
                </c:pt>
                <c:pt idx="6">
                  <c:v>0.290267</c:v>
                </c:pt>
                <c:pt idx="7">
                  <c:v>0.29531033333333329</c:v>
                </c:pt>
                <c:pt idx="8">
                  <c:v>0.30035366666666669</c:v>
                </c:pt>
                <c:pt idx="9">
                  <c:v>0.30539700000000003</c:v>
                </c:pt>
                <c:pt idx="10">
                  <c:v>0.31044033333333337</c:v>
                </c:pt>
                <c:pt idx="11">
                  <c:v>0.31548366666666666</c:v>
                </c:pt>
                <c:pt idx="12">
                  <c:v>0.32052700000000001</c:v>
                </c:pt>
                <c:pt idx="13">
                  <c:v>0.32212963499999997</c:v>
                </c:pt>
                <c:pt idx="14">
                  <c:v>0.32373227000000004</c:v>
                </c:pt>
                <c:pt idx="15">
                  <c:v>0.32533490500000001</c:v>
                </c:pt>
                <c:pt idx="16">
                  <c:v>0.32693754000000003</c:v>
                </c:pt>
                <c:pt idx="17">
                  <c:v>0.32854017499999999</c:v>
                </c:pt>
                <c:pt idx="18">
                  <c:v>0.33014281000000001</c:v>
                </c:pt>
                <c:pt idx="19">
                  <c:v>0.33174544500000003</c:v>
                </c:pt>
                <c:pt idx="20">
                  <c:v>0.33334808000000005</c:v>
                </c:pt>
                <c:pt idx="21">
                  <c:v>0.33495071500000001</c:v>
                </c:pt>
                <c:pt idx="22">
                  <c:v>0.33655335000000008</c:v>
                </c:pt>
                <c:pt idx="23">
                  <c:v>0.33815598500000005</c:v>
                </c:pt>
                <c:pt idx="24">
                  <c:v>0.33975862000000001</c:v>
                </c:pt>
                <c:pt idx="25">
                  <c:v>0.34136125500000003</c:v>
                </c:pt>
                <c:pt idx="26">
                  <c:v>0.34296389000000005</c:v>
                </c:pt>
                <c:pt idx="27">
                  <c:v>0.34456652500000007</c:v>
                </c:pt>
                <c:pt idx="28">
                  <c:v>0.34616916000000003</c:v>
                </c:pt>
                <c:pt idx="29">
                  <c:v>0.34777179499999999</c:v>
                </c:pt>
                <c:pt idx="30">
                  <c:v>0.34937443000000001</c:v>
                </c:pt>
                <c:pt idx="31">
                  <c:v>0.35097706500000003</c:v>
                </c:pt>
                <c:pt idx="32">
                  <c:v>0.35257970000000005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A-F3EE-420C-AA25-25A54D6D6D0A}"/>
            </c:ext>
          </c:extLst>
        </c:ser>
        <c:ser>
          <c:idx val="25"/>
          <c:order val="25"/>
          <c:tx>
            <c:strRef>
              <c:f>'ATB Land-Based Wind_SEE'!$K$190</c:f>
              <c:strCache>
                <c:ptCount val="1"/>
                <c:pt idx="0">
                  <c:v>Class 9 - Moderate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B0F0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4C-F3EE-420C-AA25-25A54D6D6D0A}"/>
              </c:ext>
            </c:extLst>
          </c:dPt>
          <c:xVal>
            <c:numRef>
              <c:f>'ATB Land-Based Wind_SEE'!$L$164:$AS$164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Wind_SEE'!$L$190:$AS$190</c:f>
              <c:numCache>
                <c:formatCode>0%</c:formatCode>
                <c:ptCount val="34"/>
                <c:pt idx="0">
                  <c:v>0.26000699999999999</c:v>
                </c:pt>
                <c:pt idx="1">
                  <c:v>0.26313674999999997</c:v>
                </c:pt>
                <c:pt idx="2">
                  <c:v>0.26626649999999996</c:v>
                </c:pt>
                <c:pt idx="3">
                  <c:v>0.26939625</c:v>
                </c:pt>
                <c:pt idx="4">
                  <c:v>0.27252599999999999</c:v>
                </c:pt>
                <c:pt idx="5">
                  <c:v>0.27565575000000003</c:v>
                </c:pt>
                <c:pt idx="6">
                  <c:v>0.27878549999999996</c:v>
                </c:pt>
                <c:pt idx="7">
                  <c:v>0.28191525000000001</c:v>
                </c:pt>
                <c:pt idx="8">
                  <c:v>0.28504499999999999</c:v>
                </c:pt>
                <c:pt idx="9">
                  <c:v>0.28817474999999998</c:v>
                </c:pt>
                <c:pt idx="10">
                  <c:v>0.29130450000000002</c:v>
                </c:pt>
                <c:pt idx="11">
                  <c:v>0.29443424999999995</c:v>
                </c:pt>
                <c:pt idx="12">
                  <c:v>0.297564</c:v>
                </c:pt>
                <c:pt idx="13">
                  <c:v>0.29830791000000001</c:v>
                </c:pt>
                <c:pt idx="14">
                  <c:v>0.29905181999999997</c:v>
                </c:pt>
                <c:pt idx="15">
                  <c:v>0.29979573000000004</c:v>
                </c:pt>
                <c:pt idx="16">
                  <c:v>0.30053964</c:v>
                </c:pt>
                <c:pt idx="17">
                  <c:v>0.30128354999999996</c:v>
                </c:pt>
                <c:pt idx="18">
                  <c:v>0.30202746000000003</c:v>
                </c:pt>
                <c:pt idx="19">
                  <c:v>0.30277136999999998</c:v>
                </c:pt>
                <c:pt idx="20">
                  <c:v>0.30351528</c:v>
                </c:pt>
                <c:pt idx="21">
                  <c:v>0.30425918999999996</c:v>
                </c:pt>
                <c:pt idx="22">
                  <c:v>0.30500309999999997</c:v>
                </c:pt>
                <c:pt idx="23">
                  <c:v>0.30574700999999999</c:v>
                </c:pt>
                <c:pt idx="24">
                  <c:v>0.30649092</c:v>
                </c:pt>
                <c:pt idx="25">
                  <c:v>0.30723482999999996</c:v>
                </c:pt>
                <c:pt idx="26">
                  <c:v>0.30797873999999997</c:v>
                </c:pt>
                <c:pt idx="27">
                  <c:v>0.30872265000000004</c:v>
                </c:pt>
                <c:pt idx="28">
                  <c:v>0.30946656</c:v>
                </c:pt>
                <c:pt idx="29">
                  <c:v>0.31021047000000002</c:v>
                </c:pt>
                <c:pt idx="30">
                  <c:v>0.31095437999999997</c:v>
                </c:pt>
                <c:pt idx="31">
                  <c:v>0.31169829000000004</c:v>
                </c:pt>
                <c:pt idx="32">
                  <c:v>0.3124422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D-F3EE-420C-AA25-25A54D6D6D0A}"/>
            </c:ext>
          </c:extLst>
        </c:ser>
        <c:ser>
          <c:idx val="26"/>
          <c:order val="26"/>
          <c:tx>
            <c:strRef>
              <c:f>'ATB Land-Based Wind_SEE'!$K$191</c:f>
              <c:strCache>
                <c:ptCount val="1"/>
                <c:pt idx="0">
                  <c:v>Class 9 - Conservative</c:v>
                </c:pt>
              </c:strCache>
            </c:strRef>
          </c:tx>
          <c:spPr>
            <a:ln>
              <a:solidFill>
                <a:srgbClr val="00B0F0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B0F0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4F-F3EE-420C-AA25-25A54D6D6D0A}"/>
              </c:ext>
            </c:extLst>
          </c:dPt>
          <c:xVal>
            <c:numRef>
              <c:f>'ATB Land-Based Wind_SEE'!$L$164:$AS$164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Wind_SEE'!$L$191:$AS$191</c:f>
              <c:numCache>
                <c:formatCode>0%</c:formatCode>
                <c:ptCount val="34"/>
                <c:pt idx="0">
                  <c:v>0.26000699999999999</c:v>
                </c:pt>
                <c:pt idx="1">
                  <c:v>0.26137091666666667</c:v>
                </c:pt>
                <c:pt idx="2">
                  <c:v>0.26273483333333331</c:v>
                </c:pt>
                <c:pt idx="3">
                  <c:v>0.26409874999999999</c:v>
                </c:pt>
                <c:pt idx="4">
                  <c:v>0.26546266666666668</c:v>
                </c:pt>
                <c:pt idx="5">
                  <c:v>0.26682658333333337</c:v>
                </c:pt>
                <c:pt idx="6">
                  <c:v>0.2681905</c:v>
                </c:pt>
                <c:pt idx="7">
                  <c:v>0.26955441666666663</c:v>
                </c:pt>
                <c:pt idx="8">
                  <c:v>0.27091833333333332</c:v>
                </c:pt>
                <c:pt idx="9">
                  <c:v>0.27228225</c:v>
                </c:pt>
                <c:pt idx="10">
                  <c:v>0.27364616666666669</c:v>
                </c:pt>
                <c:pt idx="11">
                  <c:v>0.27501008333333332</c:v>
                </c:pt>
                <c:pt idx="12">
                  <c:v>0.27637400000000001</c:v>
                </c:pt>
                <c:pt idx="13">
                  <c:v>0.27671946749999998</c:v>
                </c:pt>
                <c:pt idx="14">
                  <c:v>0.27706493500000001</c:v>
                </c:pt>
                <c:pt idx="15">
                  <c:v>0.27741040249999999</c:v>
                </c:pt>
                <c:pt idx="16">
                  <c:v>0.27775587000000002</c:v>
                </c:pt>
                <c:pt idx="17">
                  <c:v>0.27810133749999999</c:v>
                </c:pt>
                <c:pt idx="18">
                  <c:v>0.27844680500000002</c:v>
                </c:pt>
                <c:pt idx="19">
                  <c:v>0.27879227249999999</c:v>
                </c:pt>
                <c:pt idx="20">
                  <c:v>0.27913774000000002</c:v>
                </c:pt>
                <c:pt idx="21">
                  <c:v>0.2794832075</c:v>
                </c:pt>
                <c:pt idx="22">
                  <c:v>0.27982867499999997</c:v>
                </c:pt>
                <c:pt idx="23">
                  <c:v>0.28017414250000006</c:v>
                </c:pt>
                <c:pt idx="24">
                  <c:v>0.28051960999999997</c:v>
                </c:pt>
                <c:pt idx="25">
                  <c:v>0.2808650775</c:v>
                </c:pt>
                <c:pt idx="26">
                  <c:v>0.28121054499999998</c:v>
                </c:pt>
                <c:pt idx="27">
                  <c:v>0.28155601250000001</c:v>
                </c:pt>
                <c:pt idx="28">
                  <c:v>0.28190147999999998</c:v>
                </c:pt>
                <c:pt idx="29">
                  <c:v>0.28224694749999996</c:v>
                </c:pt>
                <c:pt idx="30">
                  <c:v>0.28259241499999999</c:v>
                </c:pt>
                <c:pt idx="31">
                  <c:v>0.28293788249999996</c:v>
                </c:pt>
                <c:pt idx="32">
                  <c:v>0.28328334999999999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0-F3EE-420C-AA25-25A54D6D6D0A}"/>
            </c:ext>
          </c:extLst>
        </c:ser>
        <c:ser>
          <c:idx val="27"/>
          <c:order val="27"/>
          <c:tx>
            <c:strRef>
              <c:f>'ATB Land-Based Wind_SEE'!$K$192</c:f>
              <c:strCache>
                <c:ptCount val="1"/>
                <c:pt idx="0">
                  <c:v>Class 10 - Advanced</c:v>
                </c:pt>
              </c:strCache>
            </c:strRef>
          </c:tx>
          <c:spPr>
            <a:ln>
              <a:solidFill>
                <a:srgbClr val="00B050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B050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52-F3EE-420C-AA25-25A54D6D6D0A}"/>
              </c:ext>
            </c:extLst>
          </c:dPt>
          <c:xVal>
            <c:numRef>
              <c:f>'ATB Land-Based Wind_SEE'!$L$164:$AS$164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Wind_SEE'!$L$192:$AS$192</c:f>
              <c:numCache>
                <c:formatCode>0%</c:formatCode>
                <c:ptCount val="34"/>
                <c:pt idx="0">
                  <c:v>0.16489999999999999</c:v>
                </c:pt>
                <c:pt idx="1">
                  <c:v>0.16826408333333331</c:v>
                </c:pt>
                <c:pt idx="2">
                  <c:v>0.17162816666666666</c:v>
                </c:pt>
                <c:pt idx="3">
                  <c:v>0.17499224999999999</c:v>
                </c:pt>
                <c:pt idx="4">
                  <c:v>0.17835633333333334</c:v>
                </c:pt>
                <c:pt idx="5">
                  <c:v>0.18172041666666669</c:v>
                </c:pt>
                <c:pt idx="6">
                  <c:v>0.18508449999999999</c:v>
                </c:pt>
                <c:pt idx="7">
                  <c:v>0.18844858333333336</c:v>
                </c:pt>
                <c:pt idx="8">
                  <c:v>0.19181266666666666</c:v>
                </c:pt>
                <c:pt idx="9">
                  <c:v>0.19517675000000001</c:v>
                </c:pt>
                <c:pt idx="10">
                  <c:v>0.19854083333333336</c:v>
                </c:pt>
                <c:pt idx="11">
                  <c:v>0.20190491666666666</c:v>
                </c:pt>
                <c:pt idx="12">
                  <c:v>0.20526900000000001</c:v>
                </c:pt>
                <c:pt idx="13">
                  <c:v>0.20639797950000002</c:v>
                </c:pt>
                <c:pt idx="14">
                  <c:v>0.20752695900000001</c:v>
                </c:pt>
                <c:pt idx="15">
                  <c:v>0.20865593850000003</c:v>
                </c:pt>
                <c:pt idx="16">
                  <c:v>0.20978491799999999</c:v>
                </c:pt>
                <c:pt idx="17">
                  <c:v>0.2109138975</c:v>
                </c:pt>
                <c:pt idx="18">
                  <c:v>0.21204287700000002</c:v>
                </c:pt>
                <c:pt idx="19">
                  <c:v>0.21317185649999998</c:v>
                </c:pt>
                <c:pt idx="20">
                  <c:v>0.21430083599999999</c:v>
                </c:pt>
                <c:pt idx="21">
                  <c:v>0.21542981550000001</c:v>
                </c:pt>
                <c:pt idx="22">
                  <c:v>0.216558795</c:v>
                </c:pt>
                <c:pt idx="23">
                  <c:v>0.21768777450000001</c:v>
                </c:pt>
                <c:pt idx="24">
                  <c:v>0.21881675400000003</c:v>
                </c:pt>
                <c:pt idx="25">
                  <c:v>0.21994573349999999</c:v>
                </c:pt>
                <c:pt idx="26">
                  <c:v>0.22107471300000001</c:v>
                </c:pt>
                <c:pt idx="27">
                  <c:v>0.22220369250000002</c:v>
                </c:pt>
                <c:pt idx="28">
                  <c:v>0.22333267200000001</c:v>
                </c:pt>
                <c:pt idx="29">
                  <c:v>0.22446165150000003</c:v>
                </c:pt>
                <c:pt idx="30">
                  <c:v>0.22559063099999999</c:v>
                </c:pt>
                <c:pt idx="31">
                  <c:v>0.22671961050000006</c:v>
                </c:pt>
                <c:pt idx="32">
                  <c:v>0.22784859000000002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3-F3EE-420C-AA25-25A54D6D6D0A}"/>
            </c:ext>
          </c:extLst>
        </c:ser>
        <c:ser>
          <c:idx val="28"/>
          <c:order val="28"/>
          <c:tx>
            <c:strRef>
              <c:f>'ATB Land-Based Wind_SEE'!$K$193</c:f>
              <c:strCache>
                <c:ptCount val="1"/>
                <c:pt idx="0">
                  <c:v>Class 10 - Moderate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B050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55-F3EE-420C-AA25-25A54D6D6D0A}"/>
              </c:ext>
            </c:extLst>
          </c:dPt>
          <c:xVal>
            <c:numRef>
              <c:f>'ATB Land-Based Wind_SEE'!$L$164:$AS$164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Wind_SEE'!$L$193:$AS$193</c:f>
              <c:numCache>
                <c:formatCode>0%</c:formatCode>
                <c:ptCount val="34"/>
                <c:pt idx="0">
                  <c:v>0.16489999999999999</c:v>
                </c:pt>
                <c:pt idx="1">
                  <c:v>0.16681266666666664</c:v>
                </c:pt>
                <c:pt idx="2">
                  <c:v>0.16872533333333331</c:v>
                </c:pt>
                <c:pt idx="3">
                  <c:v>0.17063799999999998</c:v>
                </c:pt>
                <c:pt idx="4">
                  <c:v>0.17255066666666666</c:v>
                </c:pt>
                <c:pt idx="5">
                  <c:v>0.17446333333333333</c:v>
                </c:pt>
                <c:pt idx="6">
                  <c:v>0.17637599999999998</c:v>
                </c:pt>
                <c:pt idx="7">
                  <c:v>0.17828866666666668</c:v>
                </c:pt>
                <c:pt idx="8">
                  <c:v>0.18020133333333332</c:v>
                </c:pt>
                <c:pt idx="9">
                  <c:v>0.182114</c:v>
                </c:pt>
                <c:pt idx="10">
                  <c:v>0.18402666666666667</c:v>
                </c:pt>
                <c:pt idx="11">
                  <c:v>0.18593933333333332</c:v>
                </c:pt>
                <c:pt idx="12">
                  <c:v>0.18785199999999999</c:v>
                </c:pt>
                <c:pt idx="13">
                  <c:v>0.188368593</c:v>
                </c:pt>
                <c:pt idx="14">
                  <c:v>0.18888518599999998</c:v>
                </c:pt>
                <c:pt idx="15">
                  <c:v>0.18940177899999999</c:v>
                </c:pt>
                <c:pt idx="16">
                  <c:v>0.189918372</c:v>
                </c:pt>
                <c:pt idx="17">
                  <c:v>0.19043496499999998</c:v>
                </c:pt>
                <c:pt idx="18">
                  <c:v>0.19095155799999999</c:v>
                </c:pt>
                <c:pt idx="19">
                  <c:v>0.19146815099999998</c:v>
                </c:pt>
                <c:pt idx="20">
                  <c:v>0.19198474399999998</c:v>
                </c:pt>
                <c:pt idx="21">
                  <c:v>0.19250133699999999</c:v>
                </c:pt>
                <c:pt idx="22">
                  <c:v>0.19301792999999998</c:v>
                </c:pt>
                <c:pt idx="23">
                  <c:v>0.19353452299999999</c:v>
                </c:pt>
                <c:pt idx="24">
                  <c:v>0.19405111599999997</c:v>
                </c:pt>
                <c:pt idx="25">
                  <c:v>0.19456770899999998</c:v>
                </c:pt>
                <c:pt idx="26">
                  <c:v>0.19508430199999999</c:v>
                </c:pt>
                <c:pt idx="27">
                  <c:v>0.195600895</c:v>
                </c:pt>
                <c:pt idx="28">
                  <c:v>0.19611748800000001</c:v>
                </c:pt>
                <c:pt idx="29">
                  <c:v>0.19663408099999996</c:v>
                </c:pt>
                <c:pt idx="30">
                  <c:v>0.19715067399999997</c:v>
                </c:pt>
                <c:pt idx="31">
                  <c:v>0.19766726699999998</c:v>
                </c:pt>
                <c:pt idx="32">
                  <c:v>0.19818385999999999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6-F3EE-420C-AA25-25A54D6D6D0A}"/>
            </c:ext>
          </c:extLst>
        </c:ser>
        <c:ser>
          <c:idx val="29"/>
          <c:order val="29"/>
          <c:tx>
            <c:strRef>
              <c:f>'ATB Land-Based Wind_SEE'!$K$194</c:f>
              <c:strCache>
                <c:ptCount val="1"/>
                <c:pt idx="0">
                  <c:v>Class 10 - Conservative</c:v>
                </c:pt>
              </c:strCache>
            </c:strRef>
          </c:tx>
          <c:spPr>
            <a:ln>
              <a:solidFill>
                <a:srgbClr val="00B050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B050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58-F3EE-420C-AA25-25A54D6D6D0A}"/>
              </c:ext>
            </c:extLst>
          </c:dPt>
          <c:xVal>
            <c:numRef>
              <c:f>'ATB Land-Based Wind_SEE'!$L$164:$AS$164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Wind_SEE'!$L$194:$AS$194</c:f>
              <c:numCache>
                <c:formatCode>0%</c:formatCode>
                <c:ptCount val="34"/>
                <c:pt idx="0">
                  <c:v>0.16489999999999999</c:v>
                </c:pt>
                <c:pt idx="1">
                  <c:v>0.16561866666666666</c:v>
                </c:pt>
                <c:pt idx="2">
                  <c:v>0.16633733333333334</c:v>
                </c:pt>
                <c:pt idx="3">
                  <c:v>0.16705600000000001</c:v>
                </c:pt>
                <c:pt idx="4">
                  <c:v>0.16777466666666666</c:v>
                </c:pt>
                <c:pt idx="5">
                  <c:v>0.1684933333333333</c:v>
                </c:pt>
                <c:pt idx="6">
                  <c:v>0.169212</c:v>
                </c:pt>
                <c:pt idx="7">
                  <c:v>0.16993066666666667</c:v>
                </c:pt>
                <c:pt idx="8">
                  <c:v>0.17064933333333335</c:v>
                </c:pt>
                <c:pt idx="9">
                  <c:v>0.17136799999999999</c:v>
                </c:pt>
                <c:pt idx="10">
                  <c:v>0.17208666666666669</c:v>
                </c:pt>
                <c:pt idx="11">
                  <c:v>0.17280533333333334</c:v>
                </c:pt>
                <c:pt idx="12">
                  <c:v>0.17352400000000001</c:v>
                </c:pt>
                <c:pt idx="13">
                  <c:v>0.17376259550000001</c:v>
                </c:pt>
                <c:pt idx="14">
                  <c:v>0.17400119100000003</c:v>
                </c:pt>
                <c:pt idx="15">
                  <c:v>0.17423978649999999</c:v>
                </c:pt>
                <c:pt idx="16">
                  <c:v>0.17447838200000002</c:v>
                </c:pt>
                <c:pt idx="17">
                  <c:v>0.17471697750000001</c:v>
                </c:pt>
                <c:pt idx="18">
                  <c:v>0.17495557300000003</c:v>
                </c:pt>
                <c:pt idx="19">
                  <c:v>0.17519416850000002</c:v>
                </c:pt>
                <c:pt idx="20">
                  <c:v>0.17543276400000002</c:v>
                </c:pt>
                <c:pt idx="21">
                  <c:v>0.17567135950000004</c:v>
                </c:pt>
                <c:pt idx="22">
                  <c:v>0.17590995500000001</c:v>
                </c:pt>
                <c:pt idx="23">
                  <c:v>0.17614855050000003</c:v>
                </c:pt>
                <c:pt idx="24">
                  <c:v>0.17638714600000002</c:v>
                </c:pt>
                <c:pt idx="25">
                  <c:v>0.17662574150000004</c:v>
                </c:pt>
                <c:pt idx="26">
                  <c:v>0.17686433700000001</c:v>
                </c:pt>
                <c:pt idx="27">
                  <c:v>0.17710293250000003</c:v>
                </c:pt>
                <c:pt idx="28">
                  <c:v>0.17734152800000003</c:v>
                </c:pt>
                <c:pt idx="29">
                  <c:v>0.17758012350000002</c:v>
                </c:pt>
                <c:pt idx="30">
                  <c:v>0.17781871900000004</c:v>
                </c:pt>
                <c:pt idx="31">
                  <c:v>0.17805731450000001</c:v>
                </c:pt>
                <c:pt idx="32">
                  <c:v>0.17829591000000003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9-F3EE-420C-AA25-25A54D6D6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9339008"/>
        <c:axId val="259340544"/>
      </c:scatterChart>
      <c:valAx>
        <c:axId val="259339008"/>
        <c:scaling>
          <c:orientation val="minMax"/>
          <c:max val="2051"/>
          <c:min val="2015"/>
        </c:scaling>
        <c:delete val="0"/>
        <c:axPos val="b"/>
        <c:numFmt formatCode="General" sourceLinked="1"/>
        <c:majorTickMark val="out"/>
        <c:minorTickMark val="in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259340544"/>
        <c:crosses val="autoZero"/>
        <c:crossBetween val="midCat"/>
        <c:majorUnit val="5"/>
        <c:minorUnit val="1"/>
      </c:valAx>
      <c:valAx>
        <c:axId val="259340544"/>
        <c:scaling>
          <c:orientation val="minMax"/>
          <c:max val="0.7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 baseline="0"/>
                  <a:t>Land-based Wind </a:t>
                </a:r>
                <a:r>
                  <a:rPr lang="en-US" sz="1400"/>
                  <a:t>Net Capacity</a:t>
                </a:r>
                <a:r>
                  <a:rPr lang="en-US" sz="1400" baseline="0"/>
                  <a:t> Factor (%)</a:t>
                </a:r>
                <a:endParaRPr lang="en-US" sz="1400"/>
              </a:p>
            </c:rich>
          </c:tx>
          <c:layout>
            <c:manualLayout>
              <c:xMode val="edge"/>
              <c:yMode val="edge"/>
              <c:x val="1.17388697464302E-2"/>
              <c:y val="0.268857415116945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259339008"/>
        <c:crosses val="autoZero"/>
        <c:crossBetween val="midCat"/>
        <c:majorUnit val="0.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1356590195707167"/>
          <c:y val="9.8386240251612897E-2"/>
          <c:w val="0.67321366198557919"/>
          <c:h val="0.12974077618889701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span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642276281714901"/>
          <c:y val="9.61545504486358E-2"/>
          <c:w val="0.81514933775541898"/>
          <c:h val="0.81318821339193104"/>
        </c:manualLayout>
      </c:layout>
      <c:scatterChart>
        <c:scatterStyle val="lineMarker"/>
        <c:varyColors val="0"/>
        <c:ser>
          <c:idx val="2"/>
          <c:order val="0"/>
          <c:tx>
            <c:strRef>
              <c:f>'ATB Paired Solar_SEE'!$K$287</c:f>
              <c:strCache>
                <c:ptCount val="1"/>
                <c:pt idx="0">
                  <c:v>Utility PV - Seattle - Advanced</c:v>
                </c:pt>
              </c:strCache>
            </c:strRef>
          </c:tx>
          <c:spPr>
            <a:ln>
              <a:solidFill>
                <a:schemeClr val="accent6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1-287E-4CB9-8FAA-97FB4B39A8E5}"/>
              </c:ext>
            </c:extLst>
          </c:dPt>
          <c:xVal>
            <c:numRef>
              <c:f>'ATB Paired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Solar_SEE'!$L$287:$AS$287</c:f>
              <c:numCache>
                <c:formatCode>"$"#,##0</c:formatCode>
                <c:ptCount val="34"/>
                <c:pt idx="0">
                  <c:v>50.069005720657643</c:v>
                </c:pt>
                <c:pt idx="1">
                  <c:v>43.099389442702751</c:v>
                </c:pt>
                <c:pt idx="2">
                  <c:v>40.662081208680725</c:v>
                </c:pt>
                <c:pt idx="3">
                  <c:v>38.10832944580693</c:v>
                </c:pt>
                <c:pt idx="4">
                  <c:v>35.629332254036314</c:v>
                </c:pt>
                <c:pt idx="5">
                  <c:v>33.221854607750863</c:v>
                </c:pt>
                <c:pt idx="6">
                  <c:v>30.882845489222859</c:v>
                </c:pt>
                <c:pt idx="7">
                  <c:v>28.609424989110583</c:v>
                </c:pt>
                <c:pt idx="8">
                  <c:v>26.398872477102479</c:v>
                </c:pt>
                <c:pt idx="9">
                  <c:v>24.248615740545905</c:v>
                </c:pt>
                <c:pt idx="10">
                  <c:v>22.156220999892913</c:v>
                </c:pt>
                <c:pt idx="11">
                  <c:v>20.119383719478499</c:v>
                </c:pt>
                <c:pt idx="12">
                  <c:v>18.135920140687567</c:v>
                </c:pt>
                <c:pt idx="13">
                  <c:v>17.807786599282185</c:v>
                </c:pt>
                <c:pt idx="14">
                  <c:v>17.483431314731135</c:v>
                </c:pt>
                <c:pt idx="15">
                  <c:v>17.162789404105936</c:v>
                </c:pt>
                <c:pt idx="16">
                  <c:v>16.845797461643844</c:v>
                </c:pt>
                <c:pt idx="17">
                  <c:v>16.532393516948162</c:v>
                </c:pt>
                <c:pt idx="18">
                  <c:v>16.222516994599918</c:v>
                </c:pt>
                <c:pt idx="19">
                  <c:v>15.916108675125674</c:v>
                </c:pt>
                <c:pt idx="20">
                  <c:v>15.613110657268589</c:v>
                </c:pt>
                <c:pt idx="21">
                  <c:v>15.313466321512264</c:v>
                </c:pt>
                <c:pt idx="22">
                  <c:v>15.017120294809169</c:v>
                </c:pt>
                <c:pt idx="23">
                  <c:v>14.724018416467336</c:v>
                </c:pt>
                <c:pt idx="24">
                  <c:v>14.434107705151384</c:v>
                </c:pt>
                <c:pt idx="25">
                  <c:v>14.147336326955505</c:v>
                </c:pt>
                <c:pt idx="26">
                  <c:v>13.863653564508034</c:v>
                </c:pt>
                <c:pt idx="27">
                  <c:v>13.583009787068937</c:v>
                </c:pt>
                <c:pt idx="28">
                  <c:v>13.305356421583205</c:v>
                </c:pt>
                <c:pt idx="29">
                  <c:v>13.030645924654605</c:v>
                </c:pt>
                <c:pt idx="30">
                  <c:v>12.758831755405998</c:v>
                </c:pt>
                <c:pt idx="31">
                  <c:v>12.489868349193447</c:v>
                </c:pt>
                <c:pt idx="32">
                  <c:v>12.223711092143198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87E-4CB9-8FAA-97FB4B39A8E5}"/>
            </c:ext>
          </c:extLst>
        </c:ser>
        <c:ser>
          <c:idx val="3"/>
          <c:order val="1"/>
          <c:tx>
            <c:strRef>
              <c:f>'ATB Paired Solar_SEE'!$K$288</c:f>
              <c:strCache>
                <c:ptCount val="1"/>
                <c:pt idx="0">
                  <c:v>Utility PV - Seattle - Moderate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4-287E-4CB9-8FAA-97FB4B39A8E5}"/>
              </c:ext>
            </c:extLst>
          </c:dPt>
          <c:xVal>
            <c:numRef>
              <c:f>'ATB Paired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Solar_SEE'!$L$288:$AS$288</c:f>
              <c:numCache>
                <c:formatCode>"$"#,##0</c:formatCode>
                <c:ptCount val="34"/>
                <c:pt idx="0">
                  <c:v>50.069005720657643</c:v>
                </c:pt>
                <c:pt idx="1">
                  <c:v>43.461802276446619</c:v>
                </c:pt>
                <c:pt idx="2">
                  <c:v>41.757891367571467</c:v>
                </c:pt>
                <c:pt idx="3">
                  <c:v>39.884052627213634</c:v>
                </c:pt>
                <c:pt idx="4">
                  <c:v>38.036009970381492</c:v>
                </c:pt>
                <c:pt idx="5">
                  <c:v>36.213234358314942</c:v>
                </c:pt>
                <c:pt idx="6">
                  <c:v>34.415211120413296</c:v>
                </c:pt>
                <c:pt idx="7">
                  <c:v>32.641439469744064</c:v>
                </c:pt>
                <c:pt idx="8">
                  <c:v>30.891432038024526</c:v>
                </c:pt>
                <c:pt idx="9">
                  <c:v>29.164714429169429</c:v>
                </c:pt>
                <c:pt idx="10">
                  <c:v>27.460824790545509</c:v>
                </c:pt>
                <c:pt idx="11">
                  <c:v>25.779313401118969</c:v>
                </c:pt>
                <c:pt idx="12">
                  <c:v>24.119742275724459</c:v>
                </c:pt>
                <c:pt idx="13">
                  <c:v>23.794053028400043</c:v>
                </c:pt>
                <c:pt idx="14">
                  <c:v>23.471386006349615</c:v>
                </c:pt>
                <c:pt idx="15">
                  <c:v>23.151699336855156</c:v>
                </c:pt>
                <c:pt idx="16">
                  <c:v>22.83495191716743</c:v>
                </c:pt>
                <c:pt idx="17">
                  <c:v>22.521103396888925</c:v>
                </c:pt>
                <c:pt idx="18">
                  <c:v>22.210114160838327</c:v>
                </c:pt>
                <c:pt idx="19">
                  <c:v>21.901945312381145</c:v>
                </c:pt>
                <c:pt idx="20">
                  <c:v>21.596558657211872</c:v>
                </c:pt>
                <c:pt idx="21">
                  <c:v>21.293916687573375</c:v>
                </c:pt>
                <c:pt idx="22">
                  <c:v>20.99398256689992</c:v>
                </c:pt>
                <c:pt idx="23">
                  <c:v>20.696720114870516</c:v>
                </c:pt>
                <c:pt idx="24">
                  <c:v>20.402093792859961</c:v>
                </c:pt>
                <c:pt idx="25">
                  <c:v>20.110068689775215</c:v>
                </c:pt>
                <c:pt idx="26">
                  <c:v>19.820610508265226</c:v>
                </c:pt>
                <c:pt idx="27">
                  <c:v>19.533685551292905</c:v>
                </c:pt>
                <c:pt idx="28">
                  <c:v>19.249260709058046</c:v>
                </c:pt>
                <c:pt idx="29">
                  <c:v>18.96730344626063</c:v>
                </c:pt>
                <c:pt idx="30">
                  <c:v>18.687781789694178</c:v>
                </c:pt>
                <c:pt idx="31">
                  <c:v>18.410664316159266</c:v>
                </c:pt>
                <c:pt idx="32">
                  <c:v>18.135920140687567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87E-4CB9-8FAA-97FB4B39A8E5}"/>
            </c:ext>
          </c:extLst>
        </c:ser>
        <c:ser>
          <c:idx val="4"/>
          <c:order val="2"/>
          <c:tx>
            <c:strRef>
              <c:f>'ATB Paired Solar_SEE'!$K$289</c:f>
              <c:strCache>
                <c:ptCount val="1"/>
                <c:pt idx="0">
                  <c:v>Utility PV - Seattle - Conservative</c:v>
                </c:pt>
              </c:strCache>
            </c:strRef>
          </c:tx>
          <c:spPr>
            <a:ln>
              <a:solidFill>
                <a:schemeClr val="accent6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7-287E-4CB9-8FAA-97FB4B39A8E5}"/>
              </c:ext>
            </c:extLst>
          </c:dPt>
          <c:xVal>
            <c:numRef>
              <c:f>'ATB Paired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Solar_SEE'!$L$289:$AS$289</c:f>
              <c:numCache>
                <c:formatCode>"$"#,##0</c:formatCode>
                <c:ptCount val="34"/>
                <c:pt idx="0">
                  <c:v>50.069005720657643</c:v>
                </c:pt>
                <c:pt idx="1">
                  <c:v>43.769429218410487</c:v>
                </c:pt>
                <c:pt idx="2">
                  <c:v>43.44973175525471</c:v>
                </c:pt>
                <c:pt idx="3">
                  <c:v>42.932377262127247</c:v>
                </c:pt>
                <c:pt idx="4">
                  <c:v>42.415022768999776</c:v>
                </c:pt>
                <c:pt idx="5">
                  <c:v>41.897668275872313</c:v>
                </c:pt>
                <c:pt idx="6">
                  <c:v>41.380313782744842</c:v>
                </c:pt>
                <c:pt idx="7">
                  <c:v>40.862959289617379</c:v>
                </c:pt>
                <c:pt idx="8">
                  <c:v>40.345604796489916</c:v>
                </c:pt>
                <c:pt idx="9">
                  <c:v>39.828250303362452</c:v>
                </c:pt>
                <c:pt idx="10">
                  <c:v>39.310895810234982</c:v>
                </c:pt>
                <c:pt idx="11">
                  <c:v>38.793541317107511</c:v>
                </c:pt>
                <c:pt idx="12">
                  <c:v>38.276186823980012</c:v>
                </c:pt>
                <c:pt idx="13">
                  <c:v>37.511491719056146</c:v>
                </c:pt>
                <c:pt idx="14">
                  <c:v>36.753237016412534</c:v>
                </c:pt>
                <c:pt idx="15">
                  <c:v>36.001341693868966</c:v>
                </c:pt>
                <c:pt idx="16">
                  <c:v>35.25572608261426</c:v>
                </c:pt>
                <c:pt idx="17">
                  <c:v>34.516311839065828</c:v>
                </c:pt>
                <c:pt idx="18">
                  <c:v>33.783021917428755</c:v>
                </c:pt>
                <c:pt idx="19">
                  <c:v>33.055780542933675</c:v>
                </c:pt>
                <c:pt idx="20">
                  <c:v>32.334513185734274</c:v>
                </c:pt>
                <c:pt idx="21">
                  <c:v>31.619146535445477</c:v>
                </c:pt>
                <c:pt idx="22">
                  <c:v>30.909608476303891</c:v>
                </c:pt>
                <c:pt idx="23">
                  <c:v>30.205828062933005</c:v>
                </c:pt>
                <c:pt idx="24">
                  <c:v>29.507735496695972</c:v>
                </c:pt>
                <c:pt idx="25">
                  <c:v>28.815262102619414</c:v>
                </c:pt>
                <c:pt idx="26">
                  <c:v>28.128340306872236</c:v>
                </c:pt>
                <c:pt idx="27">
                  <c:v>27.446903614783945</c:v>
                </c:pt>
                <c:pt idx="28">
                  <c:v>26.770886589387448</c:v>
                </c:pt>
                <c:pt idx="29">
                  <c:v>26.100224830471756</c:v>
                </c:pt>
                <c:pt idx="30">
                  <c:v>25.434854954130632</c:v>
                </c:pt>
                <c:pt idx="31">
                  <c:v>24.774714572793307</c:v>
                </c:pt>
                <c:pt idx="32">
                  <c:v>24.119742275724459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87E-4CB9-8FAA-97FB4B39A8E5}"/>
            </c:ext>
          </c:extLst>
        </c:ser>
        <c:ser>
          <c:idx val="6"/>
          <c:order val="3"/>
          <c:tx>
            <c:strRef>
              <c:f>'ATB Paired Solar_SEE'!$K$290</c:f>
              <c:strCache>
                <c:ptCount val="1"/>
                <c:pt idx="0">
                  <c:v>Utility PV - Chicago - Advanced</c:v>
                </c:pt>
              </c:strCache>
            </c:strRef>
          </c:tx>
          <c:spPr>
            <a:ln>
              <a:solidFill>
                <a:schemeClr val="accent5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A-287E-4CB9-8FAA-97FB4B39A8E5}"/>
              </c:ext>
            </c:extLst>
          </c:dPt>
          <c:xVal>
            <c:numRef>
              <c:f>'ATB Paired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Solar_SEE'!$L$290:$AS$290</c:f>
              <c:numCache>
                <c:formatCode>"$"#,##0</c:formatCode>
                <c:ptCount val="34"/>
                <c:pt idx="0">
                  <c:v>43.378618545856689</c:v>
                </c:pt>
                <c:pt idx="1">
                  <c:v>37.36116282263044</c:v>
                </c:pt>
                <c:pt idx="2">
                  <c:v>35.267461693787617</c:v>
                </c:pt>
                <c:pt idx="3">
                  <c:v>33.069907102431529</c:v>
                </c:pt>
                <c:pt idx="4">
                  <c:v>30.934467054523392</c:v>
                </c:pt>
                <c:pt idx="5">
                  <c:v>28.858544720683671</c:v>
                </c:pt>
                <c:pt idx="6">
                  <c:v>26.839686036567603</c:v>
                </c:pt>
                <c:pt idx="7">
                  <c:v>24.875570024947233</c:v>
                </c:pt>
                <c:pt idx="8">
                  <c:v>22.963999894531632</c:v>
                </c:pt>
                <c:pt idx="9">
                  <c:v>21.102894843755475</c:v>
                </c:pt>
                <c:pt idx="10">
                  <c:v>19.290282505245859</c:v>
                </c:pt>
                <c:pt idx="11">
                  <c:v>17.524291973291785</c:v>
                </c:pt>
                <c:pt idx="12">
                  <c:v>15.803147362499139</c:v>
                </c:pt>
                <c:pt idx="13">
                  <c:v>15.525321624350871</c:v>
                </c:pt>
                <c:pt idx="14">
                  <c:v>15.250409640509462</c:v>
                </c:pt>
                <c:pt idx="15">
                  <c:v>14.978365812195948</c:v>
                </c:pt>
                <c:pt idx="16">
                  <c:v>14.70914548715756</c:v>
                </c:pt>
                <c:pt idx="17">
                  <c:v>14.442704935234826</c:v>
                </c:pt>
                <c:pt idx="18">
                  <c:v>14.179001324681693</c:v>
                </c:pt>
                <c:pt idx="19">
                  <c:v>13.917992699211631</c:v>
                </c:pt>
                <c:pt idx="20">
                  <c:v>13.659637955743866</c:v>
                </c:pt>
                <c:pt idx="21">
                  <c:v>13.403896822825065</c:v>
                </c:pt>
                <c:pt idx="22">
                  <c:v>13.150729839702562</c:v>
                </c:pt>
                <c:pt idx="23">
                  <c:v>12.900098336026341</c:v>
                </c:pt>
                <c:pt idx="24">
                  <c:v>12.651964412157838</c:v>
                </c:pt>
                <c:pt idx="25">
                  <c:v>12.4062909200645</c:v>
                </c:pt>
                <c:pt idx="26">
                  <c:v>12.163041444779896</c:v>
                </c:pt>
                <c:pt idx="27">
                  <c:v>11.922180286409871</c:v>
                </c:pt>
                <c:pt idx="28">
                  <c:v>11.683672442666202</c:v>
                </c:pt>
                <c:pt idx="29">
                  <c:v>11.447483591909615</c:v>
                </c:pt>
                <c:pt idx="30">
                  <c:v>11.213580076685155</c:v>
                </c:pt>
                <c:pt idx="31">
                  <c:v>10.981928887733069</c:v>
                </c:pt>
                <c:pt idx="32">
                  <c:v>10.752497648459451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287E-4CB9-8FAA-97FB4B39A8E5}"/>
            </c:ext>
          </c:extLst>
        </c:ser>
        <c:ser>
          <c:idx val="7"/>
          <c:order val="4"/>
          <c:tx>
            <c:strRef>
              <c:f>'ATB Paired Solar_SEE'!$K$291</c:f>
              <c:strCache>
                <c:ptCount val="1"/>
                <c:pt idx="0">
                  <c:v>Utility PV - Chicago - Moderate</c:v>
                </c:pt>
              </c:strCache>
            </c:strRef>
          </c:tx>
          <c:spPr>
            <a:ln>
              <a:solidFill>
                <a:schemeClr val="accent5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D-287E-4CB9-8FAA-97FB4B39A8E5}"/>
              </c:ext>
            </c:extLst>
          </c:dPt>
          <c:xVal>
            <c:numRef>
              <c:f>'ATB Paired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Solar_SEE'!$L$291:$AS$291</c:f>
              <c:numCache>
                <c:formatCode>"$"#,##0</c:formatCode>
                <c:ptCount val="34"/>
                <c:pt idx="0">
                  <c:v>43.378618545856689</c:v>
                </c:pt>
                <c:pt idx="1">
                  <c:v>37.663572708239101</c:v>
                </c:pt>
                <c:pt idx="2">
                  <c:v>36.195777245753462</c:v>
                </c:pt>
                <c:pt idx="3">
                  <c:v>34.57982200005786</c:v>
                </c:pt>
                <c:pt idx="4">
                  <c:v>32.985353477839276</c:v>
                </c:pt>
                <c:pt idx="5">
                  <c:v>31.411945958607443</c:v>
                </c:pt>
                <c:pt idx="6">
                  <c:v>29.859184894589816</c:v>
                </c:pt>
                <c:pt idx="7">
                  <c:v>28.326666546596101</c:v>
                </c:pt>
                <c:pt idx="8">
                  <c:v>26.813997634031832</c:v>
                </c:pt>
                <c:pt idx="9">
                  <c:v>25.320794998423633</c:v>
                </c:pt>
                <c:pt idx="10">
                  <c:v>23.846685279851645</c:v>
                </c:pt>
                <c:pt idx="11">
                  <c:v>22.391304605714922</c:v>
                </c:pt>
                <c:pt idx="12">
                  <c:v>20.954298291285081</c:v>
                </c:pt>
                <c:pt idx="13">
                  <c:v>20.674724579791235</c:v>
                </c:pt>
                <c:pt idx="14">
                  <c:v>20.397655192905685</c:v>
                </c:pt>
                <c:pt idx="15">
                  <c:v>20.123056631355418</c:v>
                </c:pt>
                <c:pt idx="16">
                  <c:v>19.850895990689008</c:v>
                </c:pt>
                <c:pt idx="17">
                  <c:v>19.581140948132735</c:v>
                </c:pt>
                <c:pt idx="18">
                  <c:v>19.31375974979364</c:v>
                </c:pt>
                <c:pt idx="19">
                  <c:v>19.048721198199015</c:v>
                </c:pt>
                <c:pt idx="20">
                  <c:v>18.785994640161906</c:v>
                </c:pt>
                <c:pt idx="21">
                  <c:v>18.525549954962841</c:v>
                </c:pt>
                <c:pt idx="22">
                  <c:v>18.267357542838166</c:v>
                </c:pt>
                <c:pt idx="23">
                  <c:v>18.011388313765714</c:v>
                </c:pt>
                <c:pt idx="24">
                  <c:v>17.757613676538934</c:v>
                </c:pt>
                <c:pt idx="25">
                  <c:v>17.50600552812088</c:v>
                </c:pt>
                <c:pt idx="26">
                  <c:v>17.256536243269608</c:v>
                </c:pt>
                <c:pt idx="27">
                  <c:v>17.009178664427147</c:v>
                </c:pt>
                <c:pt idx="28">
                  <c:v>16.763906091864033</c:v>
                </c:pt>
                <c:pt idx="29">
                  <c:v>16.520692274072118</c:v>
                </c:pt>
                <c:pt idx="30">
                  <c:v>16.27951139839822</c:v>
                </c:pt>
                <c:pt idx="31">
                  <c:v>16.040338081911695</c:v>
                </c:pt>
                <c:pt idx="32">
                  <c:v>15.803147362499139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287E-4CB9-8FAA-97FB4B39A8E5}"/>
            </c:ext>
          </c:extLst>
        </c:ser>
        <c:ser>
          <c:idx val="9"/>
          <c:order val="5"/>
          <c:tx>
            <c:strRef>
              <c:f>'ATB Paired Solar_SEE'!$K$292</c:f>
              <c:strCache>
                <c:ptCount val="1"/>
                <c:pt idx="0">
                  <c:v>Utility PV - Chicago - Conservative</c:v>
                </c:pt>
              </c:strCache>
            </c:strRef>
          </c:tx>
          <c:spPr>
            <a:ln>
              <a:solidFill>
                <a:schemeClr val="accent5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0-287E-4CB9-8FAA-97FB4B39A8E5}"/>
              </c:ext>
            </c:extLst>
          </c:dPt>
          <c:xVal>
            <c:numRef>
              <c:f>'ATB Paired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Solar_SEE'!$L$292:$AS$292</c:f>
              <c:numCache>
                <c:formatCode>"$"#,##0</c:formatCode>
                <c:ptCount val="34"/>
                <c:pt idx="0">
                  <c:v>43.378618545856689</c:v>
                </c:pt>
                <c:pt idx="1">
                  <c:v>37.920812420925472</c:v>
                </c:pt>
                <c:pt idx="2">
                  <c:v>37.643833996754552</c:v>
                </c:pt>
                <c:pt idx="3">
                  <c:v>37.19561013276234</c:v>
                </c:pt>
                <c:pt idx="4">
                  <c:v>36.747386268770121</c:v>
                </c:pt>
                <c:pt idx="5">
                  <c:v>36.299162404777917</c:v>
                </c:pt>
                <c:pt idx="6">
                  <c:v>35.850938540785698</c:v>
                </c:pt>
                <c:pt idx="7">
                  <c:v>35.402714676793487</c:v>
                </c:pt>
                <c:pt idx="8">
                  <c:v>34.954490812801275</c:v>
                </c:pt>
                <c:pt idx="9">
                  <c:v>34.506266948809063</c:v>
                </c:pt>
                <c:pt idx="10">
                  <c:v>34.058043084816852</c:v>
                </c:pt>
                <c:pt idx="11">
                  <c:v>33.609819220824633</c:v>
                </c:pt>
                <c:pt idx="12">
                  <c:v>33.161595356832393</c:v>
                </c:pt>
                <c:pt idx="13">
                  <c:v>32.503900690858977</c:v>
                </c:pt>
                <c:pt idx="14">
                  <c:v>31.851552617960326</c:v>
                </c:pt>
                <c:pt idx="15">
                  <c:v>31.2044862060248</c:v>
                </c:pt>
                <c:pt idx="16">
                  <c:v>30.562637570132271</c:v>
                </c:pt>
                <c:pt idx="17">
                  <c:v>29.925943851528093</c:v>
                </c:pt>
                <c:pt idx="18">
                  <c:v>29.294343197101892</c:v>
                </c:pt>
                <c:pt idx="19">
                  <c:v>28.667774739356592</c:v>
                </c:pt>
                <c:pt idx="20">
                  <c:v>28.046178576854508</c:v>
                </c:pt>
                <c:pt idx="21">
                  <c:v>27.429495755127036</c:v>
                </c:pt>
                <c:pt idx="22">
                  <c:v>26.817668248035307</c:v>
                </c:pt>
                <c:pt idx="23">
                  <c:v>26.2106389395693</c:v>
                </c:pt>
                <c:pt idx="24">
                  <c:v>25.608351606073583</c:v>
                </c:pt>
                <c:pt idx="25">
                  <c:v>25.01075089888792</c:v>
                </c:pt>
                <c:pt idx="26">
                  <c:v>24.417782327391571</c:v>
                </c:pt>
                <c:pt idx="27">
                  <c:v>23.829392242440338</c:v>
                </c:pt>
                <c:pt idx="28">
                  <c:v>23.245527820185838</c:v>
                </c:pt>
                <c:pt idx="29">
                  <c:v>22.666137046266627</c:v>
                </c:pt>
                <c:pt idx="30">
                  <c:v>22.091168700361436</c:v>
                </c:pt>
                <c:pt idx="31">
                  <c:v>21.520572341094681</c:v>
                </c:pt>
                <c:pt idx="32">
                  <c:v>20.954298291285081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287E-4CB9-8FAA-97FB4B39A8E5}"/>
            </c:ext>
          </c:extLst>
        </c:ser>
        <c:ser>
          <c:idx val="0"/>
          <c:order val="6"/>
          <c:tx>
            <c:strRef>
              <c:f>'ATB Paired Solar_SEE'!$K$299</c:f>
              <c:strCache>
                <c:ptCount val="1"/>
                <c:pt idx="0">
                  <c:v>Utility PV - Daggett, CA - Advanced</c:v>
                </c:pt>
              </c:strCache>
            </c:strRef>
          </c:tx>
          <c:spPr>
            <a:ln>
              <a:solidFill>
                <a:schemeClr val="accent2"/>
              </a:solidFill>
              <a:prstDash val="sysDot"/>
            </a:ln>
          </c:spPr>
          <c:marker>
            <c:symbol val="none"/>
          </c:marker>
          <c:xVal>
            <c:numRef>
              <c:f>'ATB Paired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Solar_SEE'!$L$299:$AS$299</c:f>
              <c:numCache>
                <c:formatCode>"$"#,##0</c:formatCode>
                <c:ptCount val="34"/>
                <c:pt idx="0">
                  <c:v>31.060151805378911</c:v>
                </c:pt>
                <c:pt idx="1">
                  <c:v>26.875405418455614</c:v>
                </c:pt>
                <c:pt idx="2">
                  <c:v>25.483916079452378</c:v>
                </c:pt>
                <c:pt idx="3">
                  <c:v>24.001292351196494</c:v>
                </c:pt>
                <c:pt idx="4">
                  <c:v>22.548002847908183</c:v>
                </c:pt>
                <c:pt idx="5">
                  <c:v>21.123185515872471</c:v>
                </c:pt>
                <c:pt idx="6">
                  <c:v>19.726011751613566</c:v>
                </c:pt>
                <c:pt idx="7">
                  <c:v>18.355684795022253</c:v>
                </c:pt>
                <c:pt idx="8">
                  <c:v>17.011438214230264</c:v>
                </c:pt>
                <c:pt idx="9">
                  <c:v>15.692534476177906</c:v>
                </c:pt>
                <c:pt idx="10">
                  <c:v>14.398263597273209</c:v>
                </c:pt>
                <c:pt idx="11">
                  <c:v>13.127941868955551</c:v>
                </c:pt>
                <c:pt idx="12">
                  <c:v>11.88091065335713</c:v>
                </c:pt>
                <c:pt idx="13">
                  <c:v>11.679209843239407</c:v>
                </c:pt>
                <c:pt idx="14">
                  <c:v>11.479380328862389</c:v>
                </c:pt>
                <c:pt idx="15">
                  <c:v>11.281396188821429</c:v>
                </c:pt>
                <c:pt idx="16">
                  <c:v>11.085231978266505</c:v>
                </c:pt>
                <c:pt idx="17">
                  <c:v>10.890862718000735</c:v>
                </c:pt>
                <c:pt idx="18">
                  <c:v>10.698263883876802</c:v>
                </c:pt>
                <c:pt idx="19">
                  <c:v>10.507411396481801</c:v>
                </c:pt>
                <c:pt idx="20">
                  <c:v>10.31828161110141</c:v>
                </c:pt>
                <c:pt idx="21">
                  <c:v>10.130851307954597</c:v>
                </c:pt>
                <c:pt idx="22">
                  <c:v>9.945097682690438</c:v>
                </c:pt>
                <c:pt idx="23">
                  <c:v>9.7609983371387514</c:v>
                </c:pt>
                <c:pt idx="24">
                  <c:v>9.5785312703068488</c:v>
                </c:pt>
                <c:pt idx="25">
                  <c:v>9.3976748696146259</c:v>
                </c:pt>
                <c:pt idx="26">
                  <c:v>9.2184079023608092</c:v>
                </c:pt>
                <c:pt idx="27">
                  <c:v>9.0407095074131458</c:v>
                </c:pt>
                <c:pt idx="28">
                  <c:v>8.8645591871158427</c:v>
                </c:pt>
                <c:pt idx="29">
                  <c:v>8.6899367994075138</c:v>
                </c:pt>
                <c:pt idx="30">
                  <c:v>8.5168225501434289</c:v>
                </c:pt>
                <c:pt idx="31">
                  <c:v>8.3451969856157753</c:v>
                </c:pt>
                <c:pt idx="32">
                  <c:v>8.1750409852660919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287E-4CB9-8FAA-97FB4B39A8E5}"/>
            </c:ext>
          </c:extLst>
        </c:ser>
        <c:ser>
          <c:idx val="1"/>
          <c:order val="7"/>
          <c:tx>
            <c:strRef>
              <c:f>'ATB Paired Solar_SEE'!$K$300</c:f>
              <c:strCache>
                <c:ptCount val="1"/>
                <c:pt idx="0">
                  <c:v>Utility PV - Daggett, CA - Moderate</c:v>
                </c:pt>
              </c:strCache>
            </c:strRef>
          </c:tx>
          <c:marker>
            <c:symbol val="none"/>
          </c:marker>
          <c:xVal>
            <c:numRef>
              <c:f>'ATB Paired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Solar_SEE'!$L$300:$AS$300</c:f>
              <c:numCache>
                <c:formatCode>"$"#,##0</c:formatCode>
                <c:ptCount val="34"/>
                <c:pt idx="0">
                  <c:v>31.060151805378911</c:v>
                </c:pt>
                <c:pt idx="1">
                  <c:v>27.019098162047491</c:v>
                </c:pt>
                <c:pt idx="2">
                  <c:v>22.80001228318217</c:v>
                </c:pt>
                <c:pt idx="3">
                  <c:v>21.082939429016058</c:v>
                </c:pt>
                <c:pt idx="4">
                  <c:v>19.634375759066938</c:v>
                </c:pt>
                <c:pt idx="5">
                  <c:v>18.52965435810605</c:v>
                </c:pt>
                <c:pt idx="6">
                  <c:v>17.513350558992236</c:v>
                </c:pt>
                <c:pt idx="7">
                  <c:v>16.572740278023321</c:v>
                </c:pt>
                <c:pt idx="8">
                  <c:v>15.696946846556799</c:v>
                </c:pt>
                <c:pt idx="9">
                  <c:v>14.878391568458911</c:v>
                </c:pt>
                <c:pt idx="10">
                  <c:v>14.112639106163082</c:v>
                </c:pt>
                <c:pt idx="11">
                  <c:v>13.393668769614514</c:v>
                </c:pt>
                <c:pt idx="12">
                  <c:v>12.930580729041838</c:v>
                </c:pt>
                <c:pt idx="13">
                  <c:v>12.663389161119827</c:v>
                </c:pt>
                <c:pt idx="14">
                  <c:v>12.423809538749278</c:v>
                </c:pt>
                <c:pt idx="15">
                  <c:v>12.195753951182411</c:v>
                </c:pt>
                <c:pt idx="16">
                  <c:v>11.973376459634279</c:v>
                </c:pt>
                <c:pt idx="17">
                  <c:v>11.748038854918779</c:v>
                </c:pt>
                <c:pt idx="18">
                  <c:v>11.522621505138272</c:v>
                </c:pt>
                <c:pt idx="19">
                  <c:v>11.309929052306307</c:v>
                </c:pt>
                <c:pt idx="20">
                  <c:v>11.095663747958168</c:v>
                </c:pt>
                <c:pt idx="21">
                  <c:v>10.884082258819742</c:v>
                </c:pt>
                <c:pt idx="22">
                  <c:v>10.682211059795462</c:v>
                </c:pt>
                <c:pt idx="23">
                  <c:v>10.489964354687185</c:v>
                </c:pt>
                <c:pt idx="24">
                  <c:v>10.29183788246208</c:v>
                </c:pt>
                <c:pt idx="25">
                  <c:v>10.101859949363647</c:v>
                </c:pt>
                <c:pt idx="26">
                  <c:v>9.914384846478459</c:v>
                </c:pt>
                <c:pt idx="27">
                  <c:v>9.7266116593489915</c:v>
                </c:pt>
                <c:pt idx="28">
                  <c:v>9.5385429835053781</c:v>
                </c:pt>
                <c:pt idx="29">
                  <c:v>9.3598517879835406</c:v>
                </c:pt>
                <c:pt idx="30">
                  <c:v>9.1821918928827131</c:v>
                </c:pt>
                <c:pt idx="31">
                  <c:v>9.0069279318421067</c:v>
                </c:pt>
                <c:pt idx="32">
                  <c:v>8.8326696868408892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287E-4CB9-8FAA-97FB4B39A8E5}"/>
            </c:ext>
          </c:extLst>
        </c:ser>
        <c:ser>
          <c:idx val="5"/>
          <c:order val="8"/>
          <c:tx>
            <c:strRef>
              <c:f>'ATB Paired Solar_SEE'!$K$301</c:f>
              <c:strCache>
                <c:ptCount val="1"/>
                <c:pt idx="0">
                  <c:v>Utility PV - Daggett, CA - Conservative</c:v>
                </c:pt>
              </c:strCache>
            </c:strRef>
          </c:tx>
          <c:spPr>
            <a:ln>
              <a:solidFill>
                <a:schemeClr val="accent2"/>
              </a:solidFill>
              <a:prstDash val="dash"/>
            </a:ln>
          </c:spPr>
          <c:marker>
            <c:symbol val="none"/>
          </c:marker>
          <c:xVal>
            <c:numRef>
              <c:f>'ATB Paired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Solar_SEE'!$L$301:$AS$301</c:f>
              <c:numCache>
                <c:formatCode>"$"#,##0</c:formatCode>
                <c:ptCount val="34"/>
                <c:pt idx="0">
                  <c:v>31.060151805378911</c:v>
                </c:pt>
                <c:pt idx="1">
                  <c:v>27.152229136391977</c:v>
                </c:pt>
                <c:pt idx="2">
                  <c:v>26.953905810524212</c:v>
                </c:pt>
                <c:pt idx="3">
                  <c:v>26.632966561532815</c:v>
                </c:pt>
                <c:pt idx="4">
                  <c:v>26.312027312541414</c:v>
                </c:pt>
                <c:pt idx="5">
                  <c:v>25.991088063550016</c:v>
                </c:pt>
                <c:pt idx="6">
                  <c:v>25.670148814558612</c:v>
                </c:pt>
                <c:pt idx="7">
                  <c:v>25.349209565567214</c:v>
                </c:pt>
                <c:pt idx="8">
                  <c:v>25.028270316575817</c:v>
                </c:pt>
                <c:pt idx="9">
                  <c:v>24.70733106758442</c:v>
                </c:pt>
                <c:pt idx="10">
                  <c:v>24.386391818593019</c:v>
                </c:pt>
                <c:pt idx="11">
                  <c:v>24.065452569601614</c:v>
                </c:pt>
                <c:pt idx="12">
                  <c:v>23.744513320610192</c:v>
                </c:pt>
                <c:pt idx="13">
                  <c:v>23.300078326956282</c:v>
                </c:pt>
                <c:pt idx="14">
                  <c:v>22.858255719866126</c:v>
                </c:pt>
                <c:pt idx="15">
                  <c:v>22.419022533444618</c:v>
                </c:pt>
                <c:pt idx="16">
                  <c:v>21.9823560702058</c:v>
                </c:pt>
                <c:pt idx="17">
                  <c:v>21.548233897162994</c:v>
                </c:pt>
                <c:pt idx="18">
                  <c:v>21.116633841987223</c:v>
                </c:pt>
                <c:pt idx="19">
                  <c:v>20.687533989232264</c:v>
                </c:pt>
                <c:pt idx="20">
                  <c:v>20.260912676625207</c:v>
                </c:pt>
                <c:pt idx="21">
                  <c:v>19.836748491421059</c:v>
                </c:pt>
                <c:pt idx="22">
                  <c:v>19.415020266820182</c:v>
                </c:pt>
                <c:pt idx="23">
                  <c:v>18.995707078447232</c:v>
                </c:pt>
                <c:pt idx="24">
                  <c:v>18.578788240890482</c:v>
                </c:pt>
                <c:pt idx="25">
                  <c:v>18.164243304300214</c:v>
                </c:pt>
                <c:pt idx="26">
                  <c:v>17.752052051045045</c:v>
                </c:pt>
                <c:pt idx="27">
                  <c:v>17.342194492425087</c:v>
                </c:pt>
                <c:pt idx="28">
                  <c:v>16.934650865440748</c:v>
                </c:pt>
                <c:pt idx="29">
                  <c:v>16.529401629616093</c:v>
                </c:pt>
                <c:pt idx="30">
                  <c:v>16.12642746387575</c:v>
                </c:pt>
                <c:pt idx="31">
                  <c:v>15.725709263474197</c:v>
                </c:pt>
                <c:pt idx="32">
                  <c:v>15.327228136976602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287E-4CB9-8FAA-97FB4B39A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701120"/>
        <c:axId val="99702656"/>
      </c:scatterChart>
      <c:valAx>
        <c:axId val="99701120"/>
        <c:scaling>
          <c:orientation val="minMax"/>
          <c:max val="2050"/>
        </c:scaling>
        <c:delete val="0"/>
        <c:axPos val="b"/>
        <c:numFmt formatCode="General" sourceLinked="1"/>
        <c:majorTickMark val="out"/>
        <c:minorTickMark val="in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99702656"/>
        <c:crosses val="autoZero"/>
        <c:crossBetween val="midCat"/>
        <c:majorUnit val="5"/>
        <c:minorUnit val="1"/>
      </c:valAx>
      <c:valAx>
        <c:axId val="99702656"/>
        <c:scaling>
          <c:orientation val="minMax"/>
          <c:max val="220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400" baseline="0"/>
                  <a:t>Solar PV Levelized Cost of Energy </a:t>
                </a:r>
                <a:r>
                  <a:rPr lang="en-US" sz="1400"/>
                  <a:t>($/MWh)</a:t>
                </a:r>
              </a:p>
            </c:rich>
          </c:tx>
          <c:layout>
            <c:manualLayout>
              <c:xMode val="edge"/>
              <c:yMode val="edge"/>
              <c:x val="5.7254024301872597E-2"/>
              <c:y val="0.17042824445158"/>
            </c:manualLayout>
          </c:layout>
          <c:overlay val="0"/>
        </c:title>
        <c:numFmt formatCode="&quot;$&quot;#,##0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99701120"/>
        <c:crosses val="autoZero"/>
        <c:crossBetween val="midCat"/>
      </c:valAx>
    </c:plotArea>
    <c:legend>
      <c:legendPos val="t"/>
      <c:layout>
        <c:manualLayout>
          <c:xMode val="edge"/>
          <c:yMode val="edge"/>
          <c:x val="0.42910606648953298"/>
          <c:y val="0.37797177665401499"/>
          <c:w val="0.57089392058071098"/>
          <c:h val="6.7249809304288699E-2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span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642276281714901"/>
          <c:y val="9.61545504486358E-2"/>
          <c:w val="0.81514933775541898"/>
          <c:h val="0.81318821339193104"/>
        </c:manualLayout>
      </c:layout>
      <c:scatterChart>
        <c:scatterStyle val="lineMarker"/>
        <c:varyColors val="0"/>
        <c:ser>
          <c:idx val="2"/>
          <c:order val="0"/>
          <c:tx>
            <c:v>Utility PV - 14% - Low</c:v>
          </c:tx>
          <c:spPr>
            <a:ln>
              <a:solidFill>
                <a:schemeClr val="accent6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1-6AFC-4D60-903D-1F89E524705F}"/>
              </c:ext>
            </c:extLst>
          </c:dPt>
          <c:xVal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xVal>
          <c:yVal>
            <c:numLit>
              <c:formatCode>General</c:formatCode>
              <c:ptCount val="36"/>
              <c:pt idx="0">
                <c:v>139.37842498997651</c:v>
              </c:pt>
              <c:pt idx="1">
                <c:v>116.691526280966</c:v>
              </c:pt>
              <c:pt idx="2">
                <c:v>100.4931189433501</c:v>
              </c:pt>
              <c:pt idx="3">
                <c:v>89.797427695549302</c:v>
              </c:pt>
              <c:pt idx="4">
                <c:v>81.841854294709066</c:v>
              </c:pt>
              <c:pt idx="5">
                <c:v>77.876059855644499</c:v>
              </c:pt>
              <c:pt idx="6">
                <c:v>76.035496590497658</c:v>
              </c:pt>
              <c:pt idx="7">
                <c:v>74.194933325350846</c:v>
              </c:pt>
              <c:pt idx="8">
                <c:v>72.354370060203991</c:v>
              </c:pt>
              <c:pt idx="9">
                <c:v>70.513806795057164</c:v>
              </c:pt>
              <c:pt idx="10">
                <c:v>68.673243529910323</c:v>
              </c:pt>
              <c:pt idx="11">
                <c:v>66.832680264763468</c:v>
              </c:pt>
              <c:pt idx="12">
                <c:v>64.992116999616655</c:v>
              </c:pt>
              <c:pt idx="13">
                <c:v>63.1515537344698</c:v>
              </c:pt>
              <c:pt idx="14">
                <c:v>61.310990469322903</c:v>
              </c:pt>
              <c:pt idx="15">
                <c:v>59.470427204176133</c:v>
              </c:pt>
              <c:pt idx="16">
                <c:v>58.44333588067277</c:v>
              </c:pt>
              <c:pt idx="17">
                <c:v>57.416244557169357</c:v>
              </c:pt>
              <c:pt idx="18">
                <c:v>56.389153233666043</c:v>
              </c:pt>
              <c:pt idx="19">
                <c:v>55.362061910162709</c:v>
              </c:pt>
              <c:pt idx="20">
                <c:v>54.334970586659352</c:v>
              </c:pt>
              <c:pt idx="21">
                <c:v>53.307879263155982</c:v>
              </c:pt>
              <c:pt idx="22">
                <c:v>52.280787939652619</c:v>
              </c:pt>
              <c:pt idx="23">
                <c:v>51.253696616149313</c:v>
              </c:pt>
              <c:pt idx="24">
                <c:v>50.226605292645957</c:v>
              </c:pt>
              <c:pt idx="25">
                <c:v>49.199513969142558</c:v>
              </c:pt>
              <c:pt idx="26">
                <c:v>48.178355387201862</c:v>
              </c:pt>
              <c:pt idx="27">
                <c:v>47.15719680526108</c:v>
              </c:pt>
              <c:pt idx="28">
                <c:v>46.136038223320377</c:v>
              </c:pt>
              <c:pt idx="29">
                <c:v>45.114879641379623</c:v>
              </c:pt>
              <c:pt idx="30">
                <c:v>44.09372105943892</c:v>
              </c:pt>
              <c:pt idx="31">
                <c:v>43.07256247749816</c:v>
              </c:pt>
              <c:pt idx="32">
                <c:v>42.051403895557421</c:v>
              </c:pt>
              <c:pt idx="33">
                <c:v>41.030245313616703</c:v>
              </c:pt>
              <c:pt idx="34">
                <c:v>40.009086731676</c:v>
              </c:pt>
              <c:pt idx="35">
                <c:v>38.987928149735247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6AFC-4D60-903D-1F89E524705F}"/>
            </c:ext>
          </c:extLst>
        </c:ser>
        <c:ser>
          <c:idx val="3"/>
          <c:order val="1"/>
          <c:tx>
            <c:v>Utility PV - 14% - Mid</c:v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4-6AFC-4D60-903D-1F89E524705F}"/>
              </c:ext>
            </c:extLst>
          </c:dPt>
          <c:xVal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xVal>
          <c:yVal>
            <c:numLit>
              <c:formatCode>General</c:formatCode>
              <c:ptCount val="36"/>
              <c:pt idx="0">
                <c:v>173.27409522765521</c:v>
              </c:pt>
              <c:pt idx="1">
                <c:v>126.17519550057381</c:v>
              </c:pt>
              <c:pt idx="2">
                <c:v>103.4251395887195</c:v>
              </c:pt>
              <c:pt idx="3">
                <c:v>97.737864150106176</c:v>
              </c:pt>
              <c:pt idx="4">
                <c:v>94.383156015768549</c:v>
              </c:pt>
              <c:pt idx="5">
                <c:v>89.461849266759643</c:v>
              </c:pt>
              <c:pt idx="6">
                <c:v>88.258443559464141</c:v>
              </c:pt>
              <c:pt idx="7">
                <c:v>87.055037852168624</c:v>
              </c:pt>
              <c:pt idx="8">
                <c:v>85.851632144873292</c:v>
              </c:pt>
              <c:pt idx="9">
                <c:v>84.648226437577904</c:v>
              </c:pt>
              <c:pt idx="10">
                <c:v>83.444820730282501</c:v>
              </c:pt>
              <c:pt idx="11">
                <c:v>82.486033418290333</c:v>
              </c:pt>
              <c:pt idx="12">
                <c:v>81.52724610629825</c:v>
              </c:pt>
              <c:pt idx="13">
                <c:v>80.568458794306139</c:v>
              </c:pt>
              <c:pt idx="14">
                <c:v>79.609671482314013</c:v>
              </c:pt>
              <c:pt idx="15">
                <c:v>78.650884170321817</c:v>
              </c:pt>
              <c:pt idx="16">
                <c:v>77.867584862986249</c:v>
              </c:pt>
              <c:pt idx="17">
                <c:v>77.084285555650553</c:v>
              </c:pt>
              <c:pt idx="18">
                <c:v>76.300986248314885</c:v>
              </c:pt>
              <c:pt idx="19">
                <c:v>75.517686940979274</c:v>
              </c:pt>
              <c:pt idx="20">
                <c:v>74.734387633643493</c:v>
              </c:pt>
              <c:pt idx="21">
                <c:v>73.951088326307868</c:v>
              </c:pt>
              <c:pt idx="22">
                <c:v>73.167789018972172</c:v>
              </c:pt>
              <c:pt idx="23">
                <c:v>72.38448971163649</c:v>
              </c:pt>
              <c:pt idx="24">
                <c:v>71.601190404300823</c:v>
              </c:pt>
              <c:pt idx="25">
                <c:v>70.817891096965155</c:v>
              </c:pt>
              <c:pt idx="26">
                <c:v>70.220429129286273</c:v>
              </c:pt>
              <c:pt idx="27">
                <c:v>69.622967161607349</c:v>
              </c:pt>
              <c:pt idx="28">
                <c:v>69.025505193928396</c:v>
              </c:pt>
              <c:pt idx="29">
                <c:v>68.428043226249628</c:v>
              </c:pt>
              <c:pt idx="30">
                <c:v>67.830581258570689</c:v>
              </c:pt>
              <c:pt idx="31">
                <c:v>67.233119290891864</c:v>
              </c:pt>
              <c:pt idx="32">
                <c:v>66.635657323212968</c:v>
              </c:pt>
              <c:pt idx="33">
                <c:v>66.038195355534029</c:v>
              </c:pt>
              <c:pt idx="34">
                <c:v>65.626570727511861</c:v>
              </c:pt>
              <c:pt idx="35">
                <c:v>63.680947243895559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6AFC-4D60-903D-1F89E524705F}"/>
            </c:ext>
          </c:extLst>
        </c:ser>
        <c:ser>
          <c:idx val="4"/>
          <c:order val="2"/>
          <c:tx>
            <c:v>Utility PV - 14% - High</c:v>
          </c:tx>
          <c:spPr>
            <a:ln>
              <a:solidFill>
                <a:schemeClr val="accent6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7-6AFC-4D60-903D-1F89E524705F}"/>
              </c:ext>
            </c:extLst>
          </c:dPt>
          <c:xVal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xVal>
          <c:yVal>
            <c:numLit>
              <c:formatCode>General</c:formatCode>
              <c:ptCount val="36"/>
              <c:pt idx="0">
                <c:v>212.25884217714281</c:v>
              </c:pt>
              <c:pt idx="1">
                <c:v>176.75910861252481</c:v>
              </c:pt>
              <c:pt idx="2">
                <c:v>168.19995109908251</c:v>
              </c:pt>
              <c:pt idx="3">
                <c:v>158.48703968812021</c:v>
              </c:pt>
              <c:pt idx="4">
                <c:v>148.7741282771577</c:v>
              </c:pt>
              <c:pt idx="5">
                <c:v>140.62781548086679</c:v>
              </c:pt>
              <c:pt idx="6">
                <c:v>140.537947187897</c:v>
              </c:pt>
              <c:pt idx="7">
                <c:v>140.44807889492719</c:v>
              </c:pt>
              <c:pt idx="8">
                <c:v>140.35821060195741</c:v>
              </c:pt>
              <c:pt idx="9">
                <c:v>140.26834230898771</c:v>
              </c:pt>
              <c:pt idx="10">
                <c:v>140.17847401601799</c:v>
              </c:pt>
              <c:pt idx="11">
                <c:v>140.08860572304781</c:v>
              </c:pt>
              <c:pt idx="12">
                <c:v>139.99873743007839</c:v>
              </c:pt>
              <c:pt idx="13">
                <c:v>139.90886913710861</c:v>
              </c:pt>
              <c:pt idx="14">
                <c:v>139.8190008441388</c:v>
              </c:pt>
              <c:pt idx="15">
                <c:v>139.72913255116899</c:v>
              </c:pt>
              <c:pt idx="16">
                <c:v>138.57673598667341</c:v>
              </c:pt>
              <c:pt idx="17">
                <c:v>137.42433942217781</c:v>
              </c:pt>
              <c:pt idx="18">
                <c:v>136.27194285768221</c:v>
              </c:pt>
              <c:pt idx="19">
                <c:v>135.1195462931862</c:v>
              </c:pt>
              <c:pt idx="20">
                <c:v>133.967149728691</c:v>
              </c:pt>
              <c:pt idx="21">
                <c:v>132.81475316419511</c:v>
              </c:pt>
              <c:pt idx="22">
                <c:v>131.66235659969959</c:v>
              </c:pt>
              <c:pt idx="23">
                <c:v>130.50996003520399</c:v>
              </c:pt>
              <c:pt idx="24">
                <c:v>129.3575634707083</c:v>
              </c:pt>
              <c:pt idx="25">
                <c:v>128.2051669062127</c:v>
              </c:pt>
              <c:pt idx="26">
                <c:v>125.5308997456161</c:v>
              </c:pt>
              <c:pt idx="27">
                <c:v>122.8566325850194</c:v>
              </c:pt>
              <c:pt idx="28">
                <c:v>120.1823654244228</c:v>
              </c:pt>
              <c:pt idx="29">
                <c:v>117.5080982638262</c:v>
              </c:pt>
              <c:pt idx="30">
                <c:v>114.8338311032295</c:v>
              </c:pt>
              <c:pt idx="31">
                <c:v>112.159563942633</c:v>
              </c:pt>
              <c:pt idx="32">
                <c:v>109.4852967820363</c:v>
              </c:pt>
              <c:pt idx="33">
                <c:v>106.8110296214397</c:v>
              </c:pt>
              <c:pt idx="34">
                <c:v>104.136762460843</c:v>
              </c:pt>
              <c:pt idx="35">
                <c:v>101.4624953002464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6AFC-4D60-903D-1F89E524705F}"/>
            </c:ext>
          </c:extLst>
        </c:ser>
        <c:ser>
          <c:idx val="6"/>
          <c:order val="3"/>
          <c:tx>
            <c:v>Utility PV - 20% - Low</c:v>
          </c:tx>
          <c:spPr>
            <a:ln>
              <a:solidFill>
                <a:schemeClr val="accent5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A-6AFC-4D60-903D-1F89E524705F}"/>
              </c:ext>
            </c:extLst>
          </c:dPt>
          <c:xVal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xVal>
          <c:yVal>
            <c:numLit>
              <c:formatCode>General</c:formatCode>
              <c:ptCount val="36"/>
              <c:pt idx="0">
                <c:v>97.564897492983548</c:v>
              </c:pt>
              <c:pt idx="1">
                <c:v>81.684068396676096</c:v>
              </c:pt>
              <c:pt idx="2">
                <c:v>70.345183260345095</c:v>
              </c:pt>
              <c:pt idx="3">
                <c:v>62.858199386884522</c:v>
              </c:pt>
              <c:pt idx="4">
                <c:v>57.289298006296313</c:v>
              </c:pt>
              <c:pt idx="5">
                <c:v>54.5132418989512</c:v>
              </c:pt>
              <c:pt idx="6">
                <c:v>53.224847613348352</c:v>
              </c:pt>
              <c:pt idx="7">
                <c:v>51.936453327745603</c:v>
              </c:pt>
              <c:pt idx="8">
                <c:v>50.648059042142819</c:v>
              </c:pt>
              <c:pt idx="9">
                <c:v>49.359664756539971</c:v>
              </c:pt>
              <c:pt idx="10">
                <c:v>48.071270470937193</c:v>
              </c:pt>
              <c:pt idx="11">
                <c:v>46.782876185334423</c:v>
              </c:pt>
              <c:pt idx="12">
                <c:v>45.494481899731603</c:v>
              </c:pt>
              <c:pt idx="13">
                <c:v>44.206087614128862</c:v>
              </c:pt>
              <c:pt idx="14">
                <c:v>42.917693328526063</c:v>
              </c:pt>
              <c:pt idx="15">
                <c:v>41.6292990429233</c:v>
              </c:pt>
              <c:pt idx="16">
                <c:v>40.910335116470961</c:v>
              </c:pt>
              <c:pt idx="17">
                <c:v>40.1913711900186</c:v>
              </c:pt>
              <c:pt idx="18">
                <c:v>39.472407263566197</c:v>
              </c:pt>
              <c:pt idx="19">
                <c:v>38.7534433371139</c:v>
              </c:pt>
              <c:pt idx="20">
                <c:v>38.034479410661518</c:v>
              </c:pt>
              <c:pt idx="21">
                <c:v>37.3155154842092</c:v>
              </c:pt>
              <c:pt idx="22">
                <c:v>36.596551557756847</c:v>
              </c:pt>
              <c:pt idx="23">
                <c:v>35.877587631304458</c:v>
              </c:pt>
              <c:pt idx="24">
                <c:v>35.158623704852182</c:v>
              </c:pt>
              <c:pt idx="25">
                <c:v>34.4396597783998</c:v>
              </c:pt>
              <c:pt idx="26">
                <c:v>33.724848771041273</c:v>
              </c:pt>
              <c:pt idx="27">
                <c:v>33.010037763682718</c:v>
              </c:pt>
              <c:pt idx="28">
                <c:v>32.295226756324269</c:v>
              </c:pt>
              <c:pt idx="29">
                <c:v>31.58041574896572</c:v>
              </c:pt>
              <c:pt idx="30">
                <c:v>30.865604741607239</c:v>
              </c:pt>
              <c:pt idx="31">
                <c:v>30.15079373424873</c:v>
              </c:pt>
              <c:pt idx="32">
                <c:v>29.435982726890231</c:v>
              </c:pt>
              <c:pt idx="33">
                <c:v>28.721171719531711</c:v>
              </c:pt>
              <c:pt idx="34">
                <c:v>28.006360712173201</c:v>
              </c:pt>
              <c:pt idx="35">
                <c:v>27.291549704814688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6AFC-4D60-903D-1F89E524705F}"/>
            </c:ext>
          </c:extLst>
        </c:ser>
        <c:ser>
          <c:idx val="7"/>
          <c:order val="4"/>
          <c:tx>
            <c:v>Utility PV - 20% - Mid</c:v>
          </c:tx>
          <c:spPr>
            <a:ln>
              <a:solidFill>
                <a:schemeClr val="accent5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D-6AFC-4D60-903D-1F89E524705F}"/>
              </c:ext>
            </c:extLst>
          </c:dPt>
          <c:xVal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xVal>
          <c:yVal>
            <c:numLit>
              <c:formatCode>General</c:formatCode>
              <c:ptCount val="36"/>
              <c:pt idx="0">
                <c:v>121.2918666593588</c:v>
              </c:pt>
              <c:pt idx="1">
                <c:v>88.322636850401523</c:v>
              </c:pt>
              <c:pt idx="2">
                <c:v>72.39759771210359</c:v>
              </c:pt>
              <c:pt idx="3">
                <c:v>68.416504905074376</c:v>
              </c:pt>
              <c:pt idx="4">
                <c:v>66.068209211038024</c:v>
              </c:pt>
              <c:pt idx="5">
                <c:v>62.623294486731751</c:v>
              </c:pt>
              <c:pt idx="6">
                <c:v>61.780910491624951</c:v>
              </c:pt>
              <c:pt idx="7">
                <c:v>60.938526496518143</c:v>
              </c:pt>
              <c:pt idx="8">
                <c:v>60.096142501411343</c:v>
              </c:pt>
              <c:pt idx="9">
                <c:v>59.253758506304543</c:v>
              </c:pt>
              <c:pt idx="10">
                <c:v>58.4113745111977</c:v>
              </c:pt>
              <c:pt idx="11">
                <c:v>57.740223392803252</c:v>
              </c:pt>
              <c:pt idx="12">
                <c:v>57.069072274408782</c:v>
              </c:pt>
              <c:pt idx="13">
                <c:v>56.397921156014263</c:v>
              </c:pt>
              <c:pt idx="14">
                <c:v>55.726770037619822</c:v>
              </c:pt>
              <c:pt idx="15">
                <c:v>55.055618919225353</c:v>
              </c:pt>
              <c:pt idx="16">
                <c:v>54.50730940409035</c:v>
              </c:pt>
              <c:pt idx="17">
                <c:v>53.958999888955411</c:v>
              </c:pt>
              <c:pt idx="18">
                <c:v>53.410690373820422</c:v>
              </c:pt>
              <c:pt idx="19">
                <c:v>52.862380858685462</c:v>
              </c:pt>
              <c:pt idx="20">
                <c:v>52.314071343550452</c:v>
              </c:pt>
              <c:pt idx="21">
                <c:v>51.765761828415513</c:v>
              </c:pt>
              <c:pt idx="22">
                <c:v>51.217452313280504</c:v>
              </c:pt>
              <c:pt idx="23">
                <c:v>50.669142798145572</c:v>
              </c:pt>
              <c:pt idx="24">
                <c:v>50.120833283010583</c:v>
              </c:pt>
              <c:pt idx="25">
                <c:v>49.572523767875609</c:v>
              </c:pt>
              <c:pt idx="26">
                <c:v>49.154300390500403</c:v>
              </c:pt>
              <c:pt idx="27">
                <c:v>48.736077013125183</c:v>
              </c:pt>
              <c:pt idx="28">
                <c:v>48.317853635749913</c:v>
              </c:pt>
              <c:pt idx="29">
                <c:v>47.899630258374742</c:v>
              </c:pt>
              <c:pt idx="30">
                <c:v>47.481406880999479</c:v>
              </c:pt>
              <c:pt idx="31">
                <c:v>47.063183503624273</c:v>
              </c:pt>
              <c:pt idx="32">
                <c:v>46.644960126249053</c:v>
              </c:pt>
              <c:pt idx="33">
                <c:v>46.226736748873897</c:v>
              </c:pt>
              <c:pt idx="34">
                <c:v>45.93859950925836</c:v>
              </c:pt>
              <c:pt idx="35">
                <c:v>44.57666307072688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6AFC-4D60-903D-1F89E524705F}"/>
            </c:ext>
          </c:extLst>
        </c:ser>
        <c:ser>
          <c:idx val="9"/>
          <c:order val="5"/>
          <c:tx>
            <c:v>Utility PV - 20% - High</c:v>
          </c:tx>
          <c:spPr>
            <a:ln>
              <a:solidFill>
                <a:schemeClr val="accent5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0-6AFC-4D60-903D-1F89E524705F}"/>
              </c:ext>
            </c:extLst>
          </c:dPt>
          <c:xVal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xVal>
          <c:yVal>
            <c:numLit>
              <c:formatCode>General</c:formatCode>
              <c:ptCount val="36"/>
              <c:pt idx="0">
                <c:v>148.581189524</c:v>
              </c:pt>
              <c:pt idx="1">
                <c:v>123.7313760287674</c:v>
              </c:pt>
              <c:pt idx="2">
                <c:v>117.73996576935799</c:v>
              </c:pt>
              <c:pt idx="3">
                <c:v>110.94092778168419</c:v>
              </c:pt>
              <c:pt idx="4">
                <c:v>104.1418897940105</c:v>
              </c:pt>
              <c:pt idx="5">
                <c:v>98.439470836606617</c:v>
              </c:pt>
              <c:pt idx="6">
                <c:v>98.37656303152788</c:v>
              </c:pt>
              <c:pt idx="7">
                <c:v>98.313655226449043</c:v>
              </c:pt>
              <c:pt idx="8">
                <c:v>98.250747421370207</c:v>
              </c:pt>
              <c:pt idx="9">
                <c:v>98.187839616291328</c:v>
              </c:pt>
              <c:pt idx="10">
                <c:v>98.124931811212548</c:v>
              </c:pt>
              <c:pt idx="11">
                <c:v>98.062024006133711</c:v>
              </c:pt>
              <c:pt idx="12">
                <c:v>97.999116201054861</c:v>
              </c:pt>
              <c:pt idx="13">
                <c:v>97.936208395976024</c:v>
              </c:pt>
              <c:pt idx="14">
                <c:v>97.873300590897159</c:v>
              </c:pt>
              <c:pt idx="15">
                <c:v>97.810392785818365</c:v>
              </c:pt>
              <c:pt idx="16">
                <c:v>97.003715190671329</c:v>
              </c:pt>
              <c:pt idx="17">
                <c:v>96.197037595524336</c:v>
              </c:pt>
              <c:pt idx="18">
                <c:v>95.390360000377527</c:v>
              </c:pt>
              <c:pt idx="19">
                <c:v>94.583682405230562</c:v>
              </c:pt>
              <c:pt idx="20">
                <c:v>93.777004810083525</c:v>
              </c:pt>
              <c:pt idx="21">
                <c:v>92.970327214936589</c:v>
              </c:pt>
              <c:pt idx="22">
                <c:v>92.163649619789709</c:v>
              </c:pt>
              <c:pt idx="23">
                <c:v>91.356972024642729</c:v>
              </c:pt>
              <c:pt idx="24">
                <c:v>90.550294429495821</c:v>
              </c:pt>
              <c:pt idx="25">
                <c:v>89.743616834348913</c:v>
              </c:pt>
              <c:pt idx="26">
                <c:v>87.871629821931265</c:v>
              </c:pt>
              <c:pt idx="27">
                <c:v>85.999642809513617</c:v>
              </c:pt>
              <c:pt idx="28">
                <c:v>84.127655797095983</c:v>
              </c:pt>
              <c:pt idx="29">
                <c:v>82.255668784678335</c:v>
              </c:pt>
              <c:pt idx="30">
                <c:v>80.383681772260658</c:v>
              </c:pt>
              <c:pt idx="31">
                <c:v>78.511694759843095</c:v>
              </c:pt>
              <c:pt idx="32">
                <c:v>76.639707747425305</c:v>
              </c:pt>
              <c:pt idx="33">
                <c:v>74.767720735007799</c:v>
              </c:pt>
              <c:pt idx="34">
                <c:v>72.895733722590037</c:v>
              </c:pt>
              <c:pt idx="35">
                <c:v>71.023746710172432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6AFC-4D60-903D-1F89E524705F}"/>
            </c:ext>
          </c:extLst>
        </c:ser>
        <c:ser>
          <c:idx val="0"/>
          <c:order val="6"/>
          <c:tx>
            <c:v>Utility PV - 28% - Low</c:v>
          </c:tx>
          <c:spPr>
            <a:ln>
              <a:solidFill>
                <a:schemeClr val="accent2"/>
              </a:solidFill>
              <a:prstDash val="sysDot"/>
            </a:ln>
          </c:spPr>
          <c:marker>
            <c:symbol val="none"/>
          </c:marker>
          <c:xVal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xVal>
          <c:yVal>
            <c:numLit>
              <c:formatCode>General</c:formatCode>
              <c:ptCount val="36"/>
              <c:pt idx="0">
                <c:v>69.689212494988254</c:v>
              </c:pt>
              <c:pt idx="1">
                <c:v>58.345763140483001</c:v>
              </c:pt>
              <c:pt idx="2">
                <c:v>50.246559471675042</c:v>
              </c:pt>
              <c:pt idx="3">
                <c:v>44.898713847774651</c:v>
              </c:pt>
              <c:pt idx="4">
                <c:v>40.920927147354533</c:v>
              </c:pt>
              <c:pt idx="5">
                <c:v>38.938029927822278</c:v>
              </c:pt>
              <c:pt idx="6">
                <c:v>38.017748295248843</c:v>
              </c:pt>
              <c:pt idx="7">
                <c:v>37.097466662675423</c:v>
              </c:pt>
              <c:pt idx="8">
                <c:v>36.177185030102009</c:v>
              </c:pt>
              <c:pt idx="9">
                <c:v>35.256903397528582</c:v>
              </c:pt>
              <c:pt idx="10">
                <c:v>34.336621764955147</c:v>
              </c:pt>
              <c:pt idx="11">
                <c:v>33.416340132381741</c:v>
              </c:pt>
              <c:pt idx="12">
                <c:v>32.496058499808321</c:v>
              </c:pt>
              <c:pt idx="13">
                <c:v>31.5757768672349</c:v>
              </c:pt>
              <c:pt idx="14">
                <c:v>30.655495234661469</c:v>
              </c:pt>
              <c:pt idx="15">
                <c:v>29.735213602088059</c:v>
              </c:pt>
              <c:pt idx="16">
                <c:v>29.221667940336381</c:v>
              </c:pt>
              <c:pt idx="17">
                <c:v>28.708122278584671</c:v>
              </c:pt>
              <c:pt idx="18">
                <c:v>28.194576616833029</c:v>
              </c:pt>
              <c:pt idx="19">
                <c:v>27.681030955081351</c:v>
              </c:pt>
              <c:pt idx="20">
                <c:v>27.16748529332968</c:v>
              </c:pt>
              <c:pt idx="21">
                <c:v>26.65393963157798</c:v>
              </c:pt>
              <c:pt idx="22">
                <c:v>26.140393969826331</c:v>
              </c:pt>
              <c:pt idx="23">
                <c:v>25.62684830807466</c:v>
              </c:pt>
              <c:pt idx="24">
                <c:v>25.113302646322971</c:v>
              </c:pt>
              <c:pt idx="25">
                <c:v>24.599756984571279</c:v>
              </c:pt>
              <c:pt idx="26">
                <c:v>24.08917769360092</c:v>
              </c:pt>
              <c:pt idx="27">
                <c:v>23.578598402630551</c:v>
              </c:pt>
              <c:pt idx="28">
                <c:v>23.068019111660181</c:v>
              </c:pt>
              <c:pt idx="29">
                <c:v>22.557439820689819</c:v>
              </c:pt>
              <c:pt idx="30">
                <c:v>22.04686052971946</c:v>
              </c:pt>
              <c:pt idx="31">
                <c:v>21.536281238749091</c:v>
              </c:pt>
              <c:pt idx="32">
                <c:v>21.025701947778721</c:v>
              </c:pt>
              <c:pt idx="33">
                <c:v>20.515122656808359</c:v>
              </c:pt>
              <c:pt idx="34">
                <c:v>20.004543365838</c:v>
              </c:pt>
              <c:pt idx="35">
                <c:v>19.49396407486763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6AFC-4D60-903D-1F89E524705F}"/>
            </c:ext>
          </c:extLst>
        </c:ser>
        <c:ser>
          <c:idx val="1"/>
          <c:order val="7"/>
          <c:tx>
            <c:v>Utility PV - 28% - Mid</c:v>
          </c:tx>
          <c:marker>
            <c:symbol val="none"/>
          </c:marker>
          <c:xVal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xVal>
          <c:yVal>
            <c:numLit>
              <c:formatCode>General</c:formatCode>
              <c:ptCount val="36"/>
              <c:pt idx="0">
                <c:v>86.637047613827633</c:v>
              </c:pt>
              <c:pt idx="1">
                <c:v>63.087597750286847</c:v>
              </c:pt>
              <c:pt idx="2">
                <c:v>51.71256979435973</c:v>
              </c:pt>
              <c:pt idx="3">
                <c:v>48.868932075053102</c:v>
              </c:pt>
              <c:pt idx="4">
                <c:v>47.191578007884303</c:v>
              </c:pt>
              <c:pt idx="5">
                <c:v>44.730924633379821</c:v>
              </c:pt>
              <c:pt idx="6">
                <c:v>44.12922177973207</c:v>
              </c:pt>
              <c:pt idx="7">
                <c:v>43.527518926084397</c:v>
              </c:pt>
              <c:pt idx="8">
                <c:v>42.925816072436653</c:v>
              </c:pt>
              <c:pt idx="9">
                <c:v>42.324113218788952</c:v>
              </c:pt>
              <c:pt idx="10">
                <c:v>41.722410365141251</c:v>
              </c:pt>
              <c:pt idx="11">
                <c:v>41.243016709145181</c:v>
              </c:pt>
              <c:pt idx="12">
                <c:v>40.763623053149097</c:v>
              </c:pt>
              <c:pt idx="13">
                <c:v>40.284229397153062</c:v>
              </c:pt>
              <c:pt idx="14">
                <c:v>39.804835741157007</c:v>
              </c:pt>
              <c:pt idx="15">
                <c:v>39.325442085160972</c:v>
              </c:pt>
              <c:pt idx="16">
                <c:v>38.933792431493103</c:v>
              </c:pt>
              <c:pt idx="17">
                <c:v>38.542142777825283</c:v>
              </c:pt>
              <c:pt idx="18">
                <c:v>38.150493124157443</c:v>
              </c:pt>
              <c:pt idx="19">
                <c:v>37.75884347048958</c:v>
              </c:pt>
              <c:pt idx="20">
                <c:v>37.367193816821782</c:v>
              </c:pt>
              <c:pt idx="21">
                <c:v>36.975544163153927</c:v>
              </c:pt>
              <c:pt idx="22">
                <c:v>36.583894509486029</c:v>
              </c:pt>
              <c:pt idx="23">
                <c:v>36.192244855818252</c:v>
              </c:pt>
              <c:pt idx="24">
                <c:v>35.800595202150411</c:v>
              </c:pt>
              <c:pt idx="25">
                <c:v>35.408945548482578</c:v>
              </c:pt>
              <c:pt idx="26">
                <c:v>35.110214564643073</c:v>
              </c:pt>
              <c:pt idx="27">
                <c:v>34.811483580803618</c:v>
              </c:pt>
              <c:pt idx="28">
                <c:v>34.512752596964248</c:v>
              </c:pt>
              <c:pt idx="29">
                <c:v>34.214021613124807</c:v>
              </c:pt>
              <c:pt idx="30">
                <c:v>33.91529062928533</c:v>
              </c:pt>
              <c:pt idx="31">
                <c:v>33.616559645445932</c:v>
              </c:pt>
              <c:pt idx="32">
                <c:v>33.317828661606377</c:v>
              </c:pt>
              <c:pt idx="33">
                <c:v>33.019097677766979</c:v>
              </c:pt>
              <c:pt idx="34">
                <c:v>32.813285363755973</c:v>
              </c:pt>
              <c:pt idx="35">
                <c:v>31.84047362194779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6AFC-4D60-903D-1F89E524705F}"/>
            </c:ext>
          </c:extLst>
        </c:ser>
        <c:ser>
          <c:idx val="5"/>
          <c:order val="8"/>
          <c:tx>
            <c:v>Utility PV - 28% - High</c:v>
          </c:tx>
          <c:spPr>
            <a:ln>
              <a:solidFill>
                <a:schemeClr val="accent2"/>
              </a:solidFill>
              <a:prstDash val="dash"/>
            </a:ln>
          </c:spPr>
          <c:marker>
            <c:symbol val="none"/>
          </c:marker>
          <c:xVal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xVal>
          <c:yVal>
            <c:numLit>
              <c:formatCode>General</c:formatCode>
              <c:ptCount val="36"/>
              <c:pt idx="0">
                <c:v>106.12942108857141</c:v>
              </c:pt>
              <c:pt idx="1">
                <c:v>88.379554306262378</c:v>
              </c:pt>
              <c:pt idx="2">
                <c:v>84.099975549541313</c:v>
              </c:pt>
              <c:pt idx="3">
                <c:v>79.243519844060103</c:v>
              </c:pt>
              <c:pt idx="4">
                <c:v>74.387064138578879</c:v>
              </c:pt>
              <c:pt idx="5">
                <c:v>70.313907740433379</c:v>
              </c:pt>
              <c:pt idx="6">
                <c:v>70.268973593948502</c:v>
              </c:pt>
              <c:pt idx="7">
                <c:v>70.224039447463582</c:v>
              </c:pt>
              <c:pt idx="8">
                <c:v>70.179105300978691</c:v>
              </c:pt>
              <c:pt idx="9">
                <c:v>70.134171154493728</c:v>
              </c:pt>
              <c:pt idx="10">
                <c:v>70.089237008008951</c:v>
              </c:pt>
              <c:pt idx="11">
                <c:v>70.044302861524031</c:v>
              </c:pt>
              <c:pt idx="12">
                <c:v>69.999368715039182</c:v>
              </c:pt>
              <c:pt idx="13">
                <c:v>69.954434568554248</c:v>
              </c:pt>
              <c:pt idx="14">
                <c:v>69.909500422069414</c:v>
              </c:pt>
              <c:pt idx="15">
                <c:v>69.864566275584508</c:v>
              </c:pt>
              <c:pt idx="16">
                <c:v>69.288367993336678</c:v>
              </c:pt>
              <c:pt idx="17">
                <c:v>68.712169711088876</c:v>
              </c:pt>
              <c:pt idx="18">
                <c:v>68.135971428841032</c:v>
              </c:pt>
              <c:pt idx="19">
                <c:v>67.559773146593159</c:v>
              </c:pt>
              <c:pt idx="20">
                <c:v>66.983574864345485</c:v>
              </c:pt>
              <c:pt idx="21">
                <c:v>66.407376582097598</c:v>
              </c:pt>
              <c:pt idx="22">
                <c:v>65.831178299849782</c:v>
              </c:pt>
              <c:pt idx="23">
                <c:v>65.254980017601866</c:v>
              </c:pt>
              <c:pt idx="24">
                <c:v>64.678781735354022</c:v>
              </c:pt>
              <c:pt idx="25">
                <c:v>64.102583453106348</c:v>
              </c:pt>
              <c:pt idx="26">
                <c:v>62.765449872808041</c:v>
              </c:pt>
              <c:pt idx="27">
                <c:v>61.428316292509798</c:v>
              </c:pt>
              <c:pt idx="28">
                <c:v>60.09118271221142</c:v>
              </c:pt>
              <c:pt idx="29">
                <c:v>58.754049131913092</c:v>
              </c:pt>
              <c:pt idx="30">
                <c:v>57.416915551614743</c:v>
              </c:pt>
              <c:pt idx="31">
                <c:v>56.079781971316407</c:v>
              </c:pt>
              <c:pt idx="32">
                <c:v>54.742648391018143</c:v>
              </c:pt>
              <c:pt idx="33">
                <c:v>53.405514810719829</c:v>
              </c:pt>
              <c:pt idx="34">
                <c:v>52.068381230421508</c:v>
              </c:pt>
              <c:pt idx="35">
                <c:v>50.731247650123173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6AFC-4D60-903D-1F89E5247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670080"/>
        <c:axId val="100671872"/>
      </c:scatterChart>
      <c:valAx>
        <c:axId val="100670080"/>
        <c:scaling>
          <c:orientation val="minMax"/>
          <c:max val="2050"/>
        </c:scaling>
        <c:delete val="0"/>
        <c:axPos val="b"/>
        <c:numFmt formatCode="General" sourceLinked="1"/>
        <c:majorTickMark val="out"/>
        <c:minorTickMark val="in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00671872"/>
        <c:crosses val="autoZero"/>
        <c:crossBetween val="midCat"/>
        <c:majorUnit val="5"/>
        <c:minorUnit val="1"/>
      </c:valAx>
      <c:valAx>
        <c:axId val="100671872"/>
        <c:scaling>
          <c:orientation val="minMax"/>
          <c:max val="220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400" baseline="0"/>
                  <a:t>Solar PV Levelized Cost of Energy </a:t>
                </a:r>
                <a:r>
                  <a:rPr lang="en-US" sz="1400"/>
                  <a:t>($/MWh)</a:t>
                </a:r>
              </a:p>
            </c:rich>
          </c:tx>
          <c:layout>
            <c:manualLayout>
              <c:xMode val="edge"/>
              <c:yMode val="edge"/>
              <c:x val="5.7254024301872597E-2"/>
              <c:y val="0.1704282444515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00670080"/>
        <c:crosses val="autoZero"/>
        <c:crossBetween val="midCat"/>
      </c:valAx>
    </c:plotArea>
    <c:legend>
      <c:legendPos val="t"/>
      <c:layout>
        <c:manualLayout>
          <c:xMode val="edge"/>
          <c:yMode val="edge"/>
          <c:x val="0.42910606648953298"/>
          <c:y val="0.37797177665401499"/>
          <c:w val="0.57089392058071098"/>
          <c:h val="6.7249809304288699E-2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span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604052954811"/>
          <c:y val="0.115216962491349"/>
          <c:w val="0.83281684603830097"/>
          <c:h val="0.7845945267461760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'ATB Paired Solar_SEE'!$K$184</c:f>
              <c:strCache>
                <c:ptCount val="1"/>
                <c:pt idx="0">
                  <c:v>Utility PV - Seattle - Advanced</c:v>
                </c:pt>
              </c:strCache>
            </c:strRef>
          </c:tx>
          <c:spPr>
            <a:ln>
              <a:solidFill>
                <a:schemeClr val="accent6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1-9006-403E-85AE-569F9A578C08}"/>
              </c:ext>
            </c:extLst>
          </c:dPt>
          <c:xVal>
            <c:numRef>
              <c:f>'ATB Paired Solar_SEE'!$L$183:$AS$183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Solar_SEE'!$L$184:$AS$184</c:f>
              <c:numCache>
                <c:formatCode>"$"#,##0_);\("$"#,##0\)</c:formatCode>
                <c:ptCount val="34"/>
                <c:pt idx="0">
                  <c:v>18.760000000000002</c:v>
                </c:pt>
                <c:pt idx="1">
                  <c:v>16.080000000000002</c:v>
                </c:pt>
                <c:pt idx="2">
                  <c:v>15.693644368025145</c:v>
                </c:pt>
                <c:pt idx="3">
                  <c:v>14.9297780480883</c:v>
                </c:pt>
                <c:pt idx="4">
                  <c:v>14.165911728151457</c:v>
                </c:pt>
                <c:pt idx="5">
                  <c:v>13.402045408214615</c:v>
                </c:pt>
                <c:pt idx="6">
                  <c:v>12.63817908827777</c:v>
                </c:pt>
                <c:pt idx="7">
                  <c:v>11.874312768340927</c:v>
                </c:pt>
                <c:pt idx="8">
                  <c:v>11.110446448404085</c:v>
                </c:pt>
                <c:pt idx="9">
                  <c:v>10.34658012846724</c:v>
                </c:pt>
                <c:pt idx="10">
                  <c:v>9.5827138085303964</c:v>
                </c:pt>
                <c:pt idx="11">
                  <c:v>8.8188474885935548</c:v>
                </c:pt>
                <c:pt idx="12">
                  <c:v>8.0549811686567026</c:v>
                </c:pt>
                <c:pt idx="13">
                  <c:v>7.9553077009561122</c:v>
                </c:pt>
                <c:pt idx="14">
                  <c:v>7.8556342332555209</c:v>
                </c:pt>
                <c:pt idx="15">
                  <c:v>7.7559607655549305</c:v>
                </c:pt>
                <c:pt idx="16">
                  <c:v>7.6562872978543393</c:v>
                </c:pt>
                <c:pt idx="17">
                  <c:v>7.556613830153748</c:v>
                </c:pt>
                <c:pt idx="18">
                  <c:v>7.4569403624531576</c:v>
                </c:pt>
                <c:pt idx="19">
                  <c:v>7.3572668947525663</c:v>
                </c:pt>
                <c:pt idx="20">
                  <c:v>7.257593427051976</c:v>
                </c:pt>
                <c:pt idx="21">
                  <c:v>7.1579199593513856</c:v>
                </c:pt>
                <c:pt idx="22">
                  <c:v>7.0582464916507943</c:v>
                </c:pt>
                <c:pt idx="23">
                  <c:v>6.9585730239502039</c:v>
                </c:pt>
                <c:pt idx="24">
                  <c:v>6.8588995562496127</c:v>
                </c:pt>
                <c:pt idx="25">
                  <c:v>6.7592260885490214</c:v>
                </c:pt>
                <c:pt idx="26">
                  <c:v>6.659552620848431</c:v>
                </c:pt>
                <c:pt idx="27">
                  <c:v>6.5598791531478398</c:v>
                </c:pt>
                <c:pt idx="28">
                  <c:v>6.4602056854472494</c:v>
                </c:pt>
                <c:pt idx="29">
                  <c:v>6.360532217746659</c:v>
                </c:pt>
                <c:pt idx="30">
                  <c:v>6.2608587500460677</c:v>
                </c:pt>
                <c:pt idx="31">
                  <c:v>6.1611852823454765</c:v>
                </c:pt>
                <c:pt idx="32">
                  <c:v>6.061511814644895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006-403E-85AE-569F9A578C08}"/>
            </c:ext>
          </c:extLst>
        </c:ser>
        <c:ser>
          <c:idx val="2"/>
          <c:order val="1"/>
          <c:tx>
            <c:strRef>
              <c:f>'ATB Paired Solar_SEE'!$K$185</c:f>
              <c:strCache>
                <c:ptCount val="1"/>
                <c:pt idx="0">
                  <c:v>Utility PV - Seattle - Moderate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4-9006-403E-85AE-569F9A578C08}"/>
              </c:ext>
            </c:extLst>
          </c:dPt>
          <c:xVal>
            <c:numRef>
              <c:f>'ATB Paired Solar_SEE'!$L$183:$AS$183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Solar_SEE'!$L$185:$AS$185</c:f>
              <c:numCache>
                <c:formatCode>"$"#,##0_);\("$"#,##0\)</c:formatCode>
                <c:ptCount val="34"/>
                <c:pt idx="0">
                  <c:v>18.760000000000002</c:v>
                </c:pt>
                <c:pt idx="1">
                  <c:v>16.080000000000002</c:v>
                </c:pt>
                <c:pt idx="2">
                  <c:v>15.851846923524111</c:v>
                </c:pt>
                <c:pt idx="3">
                  <c:v>15.246183159086234</c:v>
                </c:pt>
                <c:pt idx="4">
                  <c:v>14.640519394648356</c:v>
                </c:pt>
                <c:pt idx="5">
                  <c:v>14.03485563021048</c:v>
                </c:pt>
                <c:pt idx="6">
                  <c:v>13.429191865772605</c:v>
                </c:pt>
                <c:pt idx="7">
                  <c:v>12.823528101334729</c:v>
                </c:pt>
                <c:pt idx="8">
                  <c:v>12.21786433689685</c:v>
                </c:pt>
                <c:pt idx="9">
                  <c:v>11.612200572458974</c:v>
                </c:pt>
                <c:pt idx="10">
                  <c:v>11.006536808021099</c:v>
                </c:pt>
                <c:pt idx="11">
                  <c:v>10.400873043583221</c:v>
                </c:pt>
                <c:pt idx="12">
                  <c:v>9.7952092791453467</c:v>
                </c:pt>
                <c:pt idx="13">
                  <c:v>9.7081978736209145</c:v>
                </c:pt>
                <c:pt idx="14">
                  <c:v>9.6211864680964823</c:v>
                </c:pt>
                <c:pt idx="15">
                  <c:v>9.5341750625720483</c:v>
                </c:pt>
                <c:pt idx="16">
                  <c:v>9.4471636570476178</c:v>
                </c:pt>
                <c:pt idx="17">
                  <c:v>9.3601522515231839</c:v>
                </c:pt>
                <c:pt idx="18">
                  <c:v>9.2731408459987517</c:v>
                </c:pt>
                <c:pt idx="19">
                  <c:v>9.1861294404743195</c:v>
                </c:pt>
                <c:pt idx="20">
                  <c:v>9.0991180349498872</c:v>
                </c:pt>
                <c:pt idx="21">
                  <c:v>9.0121066294254533</c:v>
                </c:pt>
                <c:pt idx="22">
                  <c:v>8.9250952239010211</c:v>
                </c:pt>
                <c:pt idx="23">
                  <c:v>8.8380838183765889</c:v>
                </c:pt>
                <c:pt idx="24">
                  <c:v>8.7510724128521549</c:v>
                </c:pt>
                <c:pt idx="25">
                  <c:v>8.6640610073277227</c:v>
                </c:pt>
                <c:pt idx="26">
                  <c:v>8.5770496018032905</c:v>
                </c:pt>
                <c:pt idx="27">
                  <c:v>8.4900381962788583</c:v>
                </c:pt>
                <c:pt idx="28">
                  <c:v>8.4030267907544243</c:v>
                </c:pt>
                <c:pt idx="29">
                  <c:v>8.3160153852299938</c:v>
                </c:pt>
                <c:pt idx="30">
                  <c:v>8.2290039797055599</c:v>
                </c:pt>
                <c:pt idx="31">
                  <c:v>8.1419925741811277</c:v>
                </c:pt>
                <c:pt idx="32">
                  <c:v>8.0549811686567026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006-403E-85AE-569F9A578C08}"/>
            </c:ext>
          </c:extLst>
        </c:ser>
        <c:ser>
          <c:idx val="3"/>
          <c:order val="2"/>
          <c:tx>
            <c:strRef>
              <c:f>'ATB Paired Solar_SEE'!$K$186</c:f>
              <c:strCache>
                <c:ptCount val="1"/>
                <c:pt idx="0">
                  <c:v>Utility PV - Seattle - Conservative</c:v>
                </c:pt>
              </c:strCache>
            </c:strRef>
          </c:tx>
          <c:spPr>
            <a:ln>
              <a:solidFill>
                <a:schemeClr val="accent6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7-9006-403E-85AE-569F9A578C08}"/>
              </c:ext>
            </c:extLst>
          </c:dPt>
          <c:xVal>
            <c:numRef>
              <c:f>'ATB Paired Solar_SEE'!$L$183:$AS$183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Solar_SEE'!$L$186:$AS$186</c:f>
              <c:numCache>
                <c:formatCode>"$"#,##0_);\("$"#,##0\)</c:formatCode>
                <c:ptCount val="34"/>
                <c:pt idx="0">
                  <c:v>18.760000000000002</c:v>
                </c:pt>
                <c:pt idx="1">
                  <c:v>16.080000000000002</c:v>
                </c:pt>
                <c:pt idx="2">
                  <c:v>16.263857484472211</c:v>
                </c:pt>
                <c:pt idx="3">
                  <c:v>16.070204280982438</c:v>
                </c:pt>
                <c:pt idx="4">
                  <c:v>15.87655107749266</c:v>
                </c:pt>
                <c:pt idx="5">
                  <c:v>15.682897874002888</c:v>
                </c:pt>
                <c:pt idx="6">
                  <c:v>15.489244670513113</c:v>
                </c:pt>
                <c:pt idx="7">
                  <c:v>15.295591467023337</c:v>
                </c:pt>
                <c:pt idx="8">
                  <c:v>15.101938263533562</c:v>
                </c:pt>
                <c:pt idx="9">
                  <c:v>14.908285060043788</c:v>
                </c:pt>
                <c:pt idx="10">
                  <c:v>14.714631856554012</c:v>
                </c:pt>
                <c:pt idx="11">
                  <c:v>14.520978653064239</c:v>
                </c:pt>
                <c:pt idx="12">
                  <c:v>14.327325449574449</c:v>
                </c:pt>
                <c:pt idx="13">
                  <c:v>14.100719641052994</c:v>
                </c:pt>
                <c:pt idx="14">
                  <c:v>13.874113832531537</c:v>
                </c:pt>
                <c:pt idx="15">
                  <c:v>13.647508024010081</c:v>
                </c:pt>
                <c:pt idx="16">
                  <c:v>13.420902215488624</c:v>
                </c:pt>
                <c:pt idx="17">
                  <c:v>13.194296406967167</c:v>
                </c:pt>
                <c:pt idx="18">
                  <c:v>12.967690598445712</c:v>
                </c:pt>
                <c:pt idx="19">
                  <c:v>12.741084789924257</c:v>
                </c:pt>
                <c:pt idx="20">
                  <c:v>12.514478981402799</c:v>
                </c:pt>
                <c:pt idx="21">
                  <c:v>12.287873172881342</c:v>
                </c:pt>
                <c:pt idx="22">
                  <c:v>12.061267364359887</c:v>
                </c:pt>
                <c:pt idx="23">
                  <c:v>11.834661555838432</c:v>
                </c:pt>
                <c:pt idx="24">
                  <c:v>11.608055747316977</c:v>
                </c:pt>
                <c:pt idx="25">
                  <c:v>11.381449938795523</c:v>
                </c:pt>
                <c:pt idx="26">
                  <c:v>11.154844130274066</c:v>
                </c:pt>
                <c:pt idx="27">
                  <c:v>10.928238321752612</c:v>
                </c:pt>
                <c:pt idx="28">
                  <c:v>10.701632513231157</c:v>
                </c:pt>
                <c:pt idx="29">
                  <c:v>10.475026704709702</c:v>
                </c:pt>
                <c:pt idx="30">
                  <c:v>10.248420896188247</c:v>
                </c:pt>
                <c:pt idx="31">
                  <c:v>10.021815087666791</c:v>
                </c:pt>
                <c:pt idx="32">
                  <c:v>9.7952092791453467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006-403E-85AE-569F9A578C08}"/>
            </c:ext>
          </c:extLst>
        </c:ser>
        <c:ser>
          <c:idx val="4"/>
          <c:order val="3"/>
          <c:tx>
            <c:strRef>
              <c:f>'ATB Paired Solar_SEE'!$K$187</c:f>
              <c:strCache>
                <c:ptCount val="1"/>
                <c:pt idx="0">
                  <c:v>Utility PV - Chicago - Advanced</c:v>
                </c:pt>
              </c:strCache>
            </c:strRef>
          </c:tx>
          <c:spPr>
            <a:ln>
              <a:solidFill>
                <a:schemeClr val="accent5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A-9006-403E-85AE-569F9A578C08}"/>
              </c:ext>
            </c:extLst>
          </c:dPt>
          <c:xVal>
            <c:numRef>
              <c:f>'ATB Paired Solar_SEE'!$L$183:$AS$183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Solar_SEE'!$L$187:$AS$187</c:f>
              <c:numCache>
                <c:formatCode>"$"#,##0_);\("$"#,##0\)</c:formatCode>
                <c:ptCount val="34"/>
                <c:pt idx="0">
                  <c:v>18.760000000000002</c:v>
                </c:pt>
                <c:pt idx="1">
                  <c:v>16.080000000000002</c:v>
                </c:pt>
                <c:pt idx="2">
                  <c:v>15.693644368025145</c:v>
                </c:pt>
                <c:pt idx="3">
                  <c:v>14.9297780480883</c:v>
                </c:pt>
                <c:pt idx="4">
                  <c:v>14.165911728151457</c:v>
                </c:pt>
                <c:pt idx="5">
                  <c:v>13.402045408214615</c:v>
                </c:pt>
                <c:pt idx="6">
                  <c:v>12.63817908827777</c:v>
                </c:pt>
                <c:pt idx="7">
                  <c:v>11.874312768340927</c:v>
                </c:pt>
                <c:pt idx="8">
                  <c:v>11.110446448404085</c:v>
                </c:pt>
                <c:pt idx="9">
                  <c:v>10.34658012846724</c:v>
                </c:pt>
                <c:pt idx="10">
                  <c:v>9.5827138085303964</c:v>
                </c:pt>
                <c:pt idx="11">
                  <c:v>8.8188474885935548</c:v>
                </c:pt>
                <c:pt idx="12">
                  <c:v>8.0549811686567026</c:v>
                </c:pt>
                <c:pt idx="13">
                  <c:v>7.9553077009561122</c:v>
                </c:pt>
                <c:pt idx="14">
                  <c:v>7.8556342332555209</c:v>
                </c:pt>
                <c:pt idx="15">
                  <c:v>7.7559607655549305</c:v>
                </c:pt>
                <c:pt idx="16">
                  <c:v>7.6562872978543393</c:v>
                </c:pt>
                <c:pt idx="17">
                  <c:v>7.556613830153748</c:v>
                </c:pt>
                <c:pt idx="18">
                  <c:v>7.4569403624531576</c:v>
                </c:pt>
                <c:pt idx="19">
                  <c:v>7.3572668947525663</c:v>
                </c:pt>
                <c:pt idx="20">
                  <c:v>7.257593427051976</c:v>
                </c:pt>
                <c:pt idx="21">
                  <c:v>7.1579199593513856</c:v>
                </c:pt>
                <c:pt idx="22">
                  <c:v>7.0582464916507943</c:v>
                </c:pt>
                <c:pt idx="23">
                  <c:v>6.9585730239502039</c:v>
                </c:pt>
                <c:pt idx="24">
                  <c:v>6.8588995562496127</c:v>
                </c:pt>
                <c:pt idx="25">
                  <c:v>6.7592260885490214</c:v>
                </c:pt>
                <c:pt idx="26">
                  <c:v>6.659552620848431</c:v>
                </c:pt>
                <c:pt idx="27">
                  <c:v>6.5598791531478398</c:v>
                </c:pt>
                <c:pt idx="28">
                  <c:v>6.4602056854472494</c:v>
                </c:pt>
                <c:pt idx="29">
                  <c:v>6.360532217746659</c:v>
                </c:pt>
                <c:pt idx="30">
                  <c:v>6.2608587500460677</c:v>
                </c:pt>
                <c:pt idx="31">
                  <c:v>6.1611852823454765</c:v>
                </c:pt>
                <c:pt idx="32">
                  <c:v>6.061511814644895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9006-403E-85AE-569F9A578C08}"/>
            </c:ext>
          </c:extLst>
        </c:ser>
        <c:ser>
          <c:idx val="6"/>
          <c:order val="4"/>
          <c:tx>
            <c:strRef>
              <c:f>'ATB Paired Solar_SEE'!$K$188</c:f>
              <c:strCache>
                <c:ptCount val="1"/>
                <c:pt idx="0">
                  <c:v>Utility PV - Chicago - Moderate</c:v>
                </c:pt>
              </c:strCache>
            </c:strRef>
          </c:tx>
          <c:spPr>
            <a:ln>
              <a:solidFill>
                <a:schemeClr val="accent5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D-9006-403E-85AE-569F9A578C08}"/>
              </c:ext>
            </c:extLst>
          </c:dPt>
          <c:xVal>
            <c:numRef>
              <c:f>'ATB Paired Solar_SEE'!$L$183:$AS$183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Solar_SEE'!$L$188:$AS$188</c:f>
              <c:numCache>
                <c:formatCode>"$"#,##0_);\("$"#,##0\)</c:formatCode>
                <c:ptCount val="34"/>
                <c:pt idx="0">
                  <c:v>18.760000000000002</c:v>
                </c:pt>
                <c:pt idx="1">
                  <c:v>16.080000000000002</c:v>
                </c:pt>
                <c:pt idx="2">
                  <c:v>15.851846923524111</c:v>
                </c:pt>
                <c:pt idx="3">
                  <c:v>15.246183159086234</c:v>
                </c:pt>
                <c:pt idx="4">
                  <c:v>14.640519394648356</c:v>
                </c:pt>
                <c:pt idx="5">
                  <c:v>14.03485563021048</c:v>
                </c:pt>
                <c:pt idx="6">
                  <c:v>13.429191865772605</c:v>
                </c:pt>
                <c:pt idx="7">
                  <c:v>12.823528101334729</c:v>
                </c:pt>
                <c:pt idx="8">
                  <c:v>12.21786433689685</c:v>
                </c:pt>
                <c:pt idx="9">
                  <c:v>11.612200572458974</c:v>
                </c:pt>
                <c:pt idx="10">
                  <c:v>11.006536808021099</c:v>
                </c:pt>
                <c:pt idx="11">
                  <c:v>10.400873043583221</c:v>
                </c:pt>
                <c:pt idx="12">
                  <c:v>9.7952092791453467</c:v>
                </c:pt>
                <c:pt idx="13">
                  <c:v>9.7081978736209145</c:v>
                </c:pt>
                <c:pt idx="14">
                  <c:v>9.6211864680964823</c:v>
                </c:pt>
                <c:pt idx="15">
                  <c:v>9.5341750625720483</c:v>
                </c:pt>
                <c:pt idx="16">
                  <c:v>9.4471636570476178</c:v>
                </c:pt>
                <c:pt idx="17">
                  <c:v>9.3601522515231839</c:v>
                </c:pt>
                <c:pt idx="18">
                  <c:v>9.2731408459987517</c:v>
                </c:pt>
                <c:pt idx="19">
                  <c:v>9.1861294404743195</c:v>
                </c:pt>
                <c:pt idx="20">
                  <c:v>9.0991180349498872</c:v>
                </c:pt>
                <c:pt idx="21">
                  <c:v>9.0121066294254533</c:v>
                </c:pt>
                <c:pt idx="22">
                  <c:v>8.9250952239010211</c:v>
                </c:pt>
                <c:pt idx="23">
                  <c:v>8.8380838183765889</c:v>
                </c:pt>
                <c:pt idx="24">
                  <c:v>8.7510724128521549</c:v>
                </c:pt>
                <c:pt idx="25">
                  <c:v>8.6640610073277227</c:v>
                </c:pt>
                <c:pt idx="26">
                  <c:v>8.5770496018032905</c:v>
                </c:pt>
                <c:pt idx="27">
                  <c:v>8.4900381962788583</c:v>
                </c:pt>
                <c:pt idx="28">
                  <c:v>8.4030267907544243</c:v>
                </c:pt>
                <c:pt idx="29">
                  <c:v>8.3160153852299938</c:v>
                </c:pt>
                <c:pt idx="30">
                  <c:v>8.2290039797055599</c:v>
                </c:pt>
                <c:pt idx="31">
                  <c:v>8.1419925741811277</c:v>
                </c:pt>
                <c:pt idx="32">
                  <c:v>8.0549811686567026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9006-403E-85AE-569F9A578C08}"/>
            </c:ext>
          </c:extLst>
        </c:ser>
        <c:ser>
          <c:idx val="7"/>
          <c:order val="5"/>
          <c:tx>
            <c:strRef>
              <c:f>'ATB Paired Solar_SEE'!$K$189</c:f>
              <c:strCache>
                <c:ptCount val="1"/>
                <c:pt idx="0">
                  <c:v>Utility PV - Chicago - Conservative</c:v>
                </c:pt>
              </c:strCache>
            </c:strRef>
          </c:tx>
          <c:spPr>
            <a:ln>
              <a:solidFill>
                <a:schemeClr val="accent5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0-9006-403E-85AE-569F9A578C08}"/>
              </c:ext>
            </c:extLst>
          </c:dPt>
          <c:xVal>
            <c:numRef>
              <c:f>'ATB Paired Solar_SEE'!$L$183:$AS$183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Solar_SEE'!$L$189:$AS$189</c:f>
              <c:numCache>
                <c:formatCode>"$"#,##0_);\("$"#,##0\)</c:formatCode>
                <c:ptCount val="34"/>
                <c:pt idx="0">
                  <c:v>18.760000000000002</c:v>
                </c:pt>
                <c:pt idx="1">
                  <c:v>16.080000000000002</c:v>
                </c:pt>
                <c:pt idx="2">
                  <c:v>16.263857484472211</c:v>
                </c:pt>
                <c:pt idx="3">
                  <c:v>16.070204280982438</c:v>
                </c:pt>
                <c:pt idx="4">
                  <c:v>15.87655107749266</c:v>
                </c:pt>
                <c:pt idx="5">
                  <c:v>15.682897874002888</c:v>
                </c:pt>
                <c:pt idx="6">
                  <c:v>15.489244670513113</c:v>
                </c:pt>
                <c:pt idx="7">
                  <c:v>15.295591467023337</c:v>
                </c:pt>
                <c:pt idx="8">
                  <c:v>15.101938263533562</c:v>
                </c:pt>
                <c:pt idx="9">
                  <c:v>14.908285060043788</c:v>
                </c:pt>
                <c:pt idx="10">
                  <c:v>14.714631856554012</c:v>
                </c:pt>
                <c:pt idx="11">
                  <c:v>14.520978653064239</c:v>
                </c:pt>
                <c:pt idx="12">
                  <c:v>14.327325449574449</c:v>
                </c:pt>
                <c:pt idx="13">
                  <c:v>14.100719641052994</c:v>
                </c:pt>
                <c:pt idx="14">
                  <c:v>13.874113832531537</c:v>
                </c:pt>
                <c:pt idx="15">
                  <c:v>13.647508024010081</c:v>
                </c:pt>
                <c:pt idx="16">
                  <c:v>13.420902215488624</c:v>
                </c:pt>
                <c:pt idx="17">
                  <c:v>13.194296406967167</c:v>
                </c:pt>
                <c:pt idx="18">
                  <c:v>12.967690598445712</c:v>
                </c:pt>
                <c:pt idx="19">
                  <c:v>12.741084789924257</c:v>
                </c:pt>
                <c:pt idx="20">
                  <c:v>12.514478981402799</c:v>
                </c:pt>
                <c:pt idx="21">
                  <c:v>12.287873172881342</c:v>
                </c:pt>
                <c:pt idx="22">
                  <c:v>12.061267364359887</c:v>
                </c:pt>
                <c:pt idx="23">
                  <c:v>11.834661555838432</c:v>
                </c:pt>
                <c:pt idx="24">
                  <c:v>11.608055747316977</c:v>
                </c:pt>
                <c:pt idx="25">
                  <c:v>11.381449938795523</c:v>
                </c:pt>
                <c:pt idx="26">
                  <c:v>11.154844130274066</c:v>
                </c:pt>
                <c:pt idx="27">
                  <c:v>10.928238321752612</c:v>
                </c:pt>
                <c:pt idx="28">
                  <c:v>10.701632513231157</c:v>
                </c:pt>
                <c:pt idx="29">
                  <c:v>10.475026704709702</c:v>
                </c:pt>
                <c:pt idx="30">
                  <c:v>10.248420896188247</c:v>
                </c:pt>
                <c:pt idx="31">
                  <c:v>10.021815087666791</c:v>
                </c:pt>
                <c:pt idx="32">
                  <c:v>9.7952092791453467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9006-403E-85AE-569F9A578C08}"/>
            </c:ext>
          </c:extLst>
        </c:ser>
        <c:ser>
          <c:idx val="9"/>
          <c:order val="6"/>
          <c:tx>
            <c:strRef>
              <c:f>'ATB Paired Solar_SEE'!$K$196</c:f>
              <c:strCache>
                <c:ptCount val="1"/>
                <c:pt idx="0">
                  <c:v>Utility PV - Daggett, CA - Advanced</c:v>
                </c:pt>
              </c:strCache>
            </c:strRef>
          </c:tx>
          <c:spPr>
            <a:ln>
              <a:solidFill>
                <a:schemeClr val="accent4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4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3-9006-403E-85AE-569F9A578C08}"/>
              </c:ext>
            </c:extLst>
          </c:dPt>
          <c:xVal>
            <c:numRef>
              <c:f>'ATB Paired Solar_SEE'!$L$183:$AS$183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Solar_SEE'!$L$196:$AS$196</c:f>
              <c:numCache>
                <c:formatCode>"$"#,##0_);\("$"#,##0\)</c:formatCode>
                <c:ptCount val="34"/>
                <c:pt idx="0">
                  <c:v>18.760000000000002</c:v>
                </c:pt>
                <c:pt idx="1">
                  <c:v>16.080000000000002</c:v>
                </c:pt>
                <c:pt idx="2">
                  <c:v>15.693644368025145</c:v>
                </c:pt>
                <c:pt idx="3">
                  <c:v>14.9297780480883</c:v>
                </c:pt>
                <c:pt idx="4">
                  <c:v>14.165911728151457</c:v>
                </c:pt>
                <c:pt idx="5">
                  <c:v>13.402045408214615</c:v>
                </c:pt>
                <c:pt idx="6">
                  <c:v>12.63817908827777</c:v>
                </c:pt>
                <c:pt idx="7">
                  <c:v>11.874312768340927</c:v>
                </c:pt>
                <c:pt idx="8">
                  <c:v>11.110446448404085</c:v>
                </c:pt>
                <c:pt idx="9">
                  <c:v>10.34658012846724</c:v>
                </c:pt>
                <c:pt idx="10">
                  <c:v>9.5827138085303964</c:v>
                </c:pt>
                <c:pt idx="11">
                  <c:v>8.8188474885935548</c:v>
                </c:pt>
                <c:pt idx="12">
                  <c:v>8.0549811686567026</c:v>
                </c:pt>
                <c:pt idx="13">
                  <c:v>7.9553077009561122</c:v>
                </c:pt>
                <c:pt idx="14">
                  <c:v>7.8556342332555209</c:v>
                </c:pt>
                <c:pt idx="15">
                  <c:v>7.7559607655549305</c:v>
                </c:pt>
                <c:pt idx="16">
                  <c:v>7.6562872978543393</c:v>
                </c:pt>
                <c:pt idx="17">
                  <c:v>7.556613830153748</c:v>
                </c:pt>
                <c:pt idx="18">
                  <c:v>7.4569403624531576</c:v>
                </c:pt>
                <c:pt idx="19">
                  <c:v>7.3572668947525663</c:v>
                </c:pt>
                <c:pt idx="20">
                  <c:v>7.257593427051976</c:v>
                </c:pt>
                <c:pt idx="21">
                  <c:v>7.1579199593513856</c:v>
                </c:pt>
                <c:pt idx="22">
                  <c:v>7.0582464916507943</c:v>
                </c:pt>
                <c:pt idx="23">
                  <c:v>6.9585730239502039</c:v>
                </c:pt>
                <c:pt idx="24">
                  <c:v>6.8588995562496127</c:v>
                </c:pt>
                <c:pt idx="25">
                  <c:v>6.7592260885490214</c:v>
                </c:pt>
                <c:pt idx="26">
                  <c:v>6.659552620848431</c:v>
                </c:pt>
                <c:pt idx="27">
                  <c:v>6.5598791531478398</c:v>
                </c:pt>
                <c:pt idx="28">
                  <c:v>6.4602056854472494</c:v>
                </c:pt>
                <c:pt idx="29">
                  <c:v>6.360532217746659</c:v>
                </c:pt>
                <c:pt idx="30">
                  <c:v>6.2608587500460677</c:v>
                </c:pt>
                <c:pt idx="31">
                  <c:v>6.1611852823454765</c:v>
                </c:pt>
                <c:pt idx="32">
                  <c:v>6.061511814644895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9006-403E-85AE-569F9A578C08}"/>
            </c:ext>
          </c:extLst>
        </c:ser>
        <c:ser>
          <c:idx val="10"/>
          <c:order val="7"/>
          <c:tx>
            <c:strRef>
              <c:f>'ATB Paired Solar_SEE'!$K$197</c:f>
              <c:strCache>
                <c:ptCount val="1"/>
                <c:pt idx="0">
                  <c:v>Utility PV - Daggett, CA - Moderate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4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6-9006-403E-85AE-569F9A578C08}"/>
              </c:ext>
            </c:extLst>
          </c:dPt>
          <c:xVal>
            <c:numRef>
              <c:f>'ATB Paired Solar_SEE'!$L$183:$AS$183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Solar_SEE'!$L$197:$AS$197</c:f>
              <c:numCache>
                <c:formatCode>"$"#,##0_);\("$"#,##0\)</c:formatCode>
                <c:ptCount val="34"/>
                <c:pt idx="0">
                  <c:v>18.760000000000002</c:v>
                </c:pt>
                <c:pt idx="1">
                  <c:v>16.080000000000002</c:v>
                </c:pt>
                <c:pt idx="2">
                  <c:v>15.851846923524111</c:v>
                </c:pt>
                <c:pt idx="3">
                  <c:v>15.246183159086234</c:v>
                </c:pt>
                <c:pt idx="4">
                  <c:v>14.640519394648356</c:v>
                </c:pt>
                <c:pt idx="5">
                  <c:v>14.03485563021048</c:v>
                </c:pt>
                <c:pt idx="6">
                  <c:v>13.429191865772605</c:v>
                </c:pt>
                <c:pt idx="7">
                  <c:v>12.823528101334729</c:v>
                </c:pt>
                <c:pt idx="8">
                  <c:v>12.21786433689685</c:v>
                </c:pt>
                <c:pt idx="9">
                  <c:v>11.612200572458974</c:v>
                </c:pt>
                <c:pt idx="10">
                  <c:v>11.006536808021099</c:v>
                </c:pt>
                <c:pt idx="11">
                  <c:v>10.400873043583221</c:v>
                </c:pt>
                <c:pt idx="12">
                  <c:v>9.7952092791453467</c:v>
                </c:pt>
                <c:pt idx="13">
                  <c:v>9.7081978736209145</c:v>
                </c:pt>
                <c:pt idx="14">
                  <c:v>9.6211864680964823</c:v>
                </c:pt>
                <c:pt idx="15">
                  <c:v>9.5341750625720483</c:v>
                </c:pt>
                <c:pt idx="16">
                  <c:v>9.4471636570476178</c:v>
                </c:pt>
                <c:pt idx="17">
                  <c:v>9.3601522515231839</c:v>
                </c:pt>
                <c:pt idx="18">
                  <c:v>9.2731408459987517</c:v>
                </c:pt>
                <c:pt idx="19">
                  <c:v>9.1861294404743195</c:v>
                </c:pt>
                <c:pt idx="20">
                  <c:v>9.0991180349498872</c:v>
                </c:pt>
                <c:pt idx="21">
                  <c:v>9.0121066294254533</c:v>
                </c:pt>
                <c:pt idx="22">
                  <c:v>8.9250952239010211</c:v>
                </c:pt>
                <c:pt idx="23">
                  <c:v>8.8380838183765889</c:v>
                </c:pt>
                <c:pt idx="24">
                  <c:v>8.7510724128521549</c:v>
                </c:pt>
                <c:pt idx="25">
                  <c:v>8.6640610073277227</c:v>
                </c:pt>
                <c:pt idx="26">
                  <c:v>8.5770496018032905</c:v>
                </c:pt>
                <c:pt idx="27">
                  <c:v>8.4900381962788583</c:v>
                </c:pt>
                <c:pt idx="28">
                  <c:v>8.4030267907544243</c:v>
                </c:pt>
                <c:pt idx="29">
                  <c:v>8.3160153852299938</c:v>
                </c:pt>
                <c:pt idx="30">
                  <c:v>8.2290039797055599</c:v>
                </c:pt>
                <c:pt idx="31">
                  <c:v>8.1419925741811277</c:v>
                </c:pt>
                <c:pt idx="32">
                  <c:v>8.0549811686567026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9006-403E-85AE-569F9A578C08}"/>
            </c:ext>
          </c:extLst>
        </c:ser>
        <c:ser>
          <c:idx val="12"/>
          <c:order val="8"/>
          <c:tx>
            <c:strRef>
              <c:f>'ATB Paired Solar_SEE'!$K$198</c:f>
              <c:strCache>
                <c:ptCount val="1"/>
                <c:pt idx="0">
                  <c:v>Utility PV - Daggett, CA - Conservative</c:v>
                </c:pt>
              </c:strCache>
            </c:strRef>
          </c:tx>
          <c:spPr>
            <a:ln>
              <a:solidFill>
                <a:schemeClr val="accent4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4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9-9006-403E-85AE-569F9A578C08}"/>
              </c:ext>
            </c:extLst>
          </c:dPt>
          <c:xVal>
            <c:numRef>
              <c:f>'ATB Paired Solar_SEE'!$L$183:$AS$183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Solar_SEE'!$L$198:$AS$198</c:f>
              <c:numCache>
                <c:formatCode>"$"#,##0_);\("$"#,##0\)</c:formatCode>
                <c:ptCount val="34"/>
                <c:pt idx="0">
                  <c:v>18.760000000000002</c:v>
                </c:pt>
                <c:pt idx="1">
                  <c:v>16.080000000000002</c:v>
                </c:pt>
                <c:pt idx="2">
                  <c:v>16.263857484472211</c:v>
                </c:pt>
                <c:pt idx="3">
                  <c:v>16.070204280982438</c:v>
                </c:pt>
                <c:pt idx="4">
                  <c:v>15.87655107749266</c:v>
                </c:pt>
                <c:pt idx="5">
                  <c:v>15.682897874002888</c:v>
                </c:pt>
                <c:pt idx="6">
                  <c:v>15.489244670513113</c:v>
                </c:pt>
                <c:pt idx="7">
                  <c:v>15.295591467023337</c:v>
                </c:pt>
                <c:pt idx="8">
                  <c:v>15.101938263533562</c:v>
                </c:pt>
                <c:pt idx="9">
                  <c:v>14.908285060043788</c:v>
                </c:pt>
                <c:pt idx="10">
                  <c:v>14.714631856554012</c:v>
                </c:pt>
                <c:pt idx="11">
                  <c:v>14.520978653064239</c:v>
                </c:pt>
                <c:pt idx="12">
                  <c:v>14.327325449574449</c:v>
                </c:pt>
                <c:pt idx="13">
                  <c:v>14.100719641052994</c:v>
                </c:pt>
                <c:pt idx="14">
                  <c:v>13.874113832531537</c:v>
                </c:pt>
                <c:pt idx="15">
                  <c:v>13.647508024010081</c:v>
                </c:pt>
                <c:pt idx="16">
                  <c:v>13.420902215488624</c:v>
                </c:pt>
                <c:pt idx="17">
                  <c:v>13.194296406967167</c:v>
                </c:pt>
                <c:pt idx="18">
                  <c:v>12.967690598445712</c:v>
                </c:pt>
                <c:pt idx="19">
                  <c:v>12.741084789924257</c:v>
                </c:pt>
                <c:pt idx="20">
                  <c:v>12.514478981402799</c:v>
                </c:pt>
                <c:pt idx="21">
                  <c:v>12.287873172881342</c:v>
                </c:pt>
                <c:pt idx="22">
                  <c:v>12.061267364359887</c:v>
                </c:pt>
                <c:pt idx="23">
                  <c:v>11.834661555838432</c:v>
                </c:pt>
                <c:pt idx="24">
                  <c:v>11.608055747316977</c:v>
                </c:pt>
                <c:pt idx="25">
                  <c:v>11.381449938795523</c:v>
                </c:pt>
                <c:pt idx="26">
                  <c:v>11.154844130274066</c:v>
                </c:pt>
                <c:pt idx="27">
                  <c:v>10.928238321752612</c:v>
                </c:pt>
                <c:pt idx="28">
                  <c:v>10.701632513231157</c:v>
                </c:pt>
                <c:pt idx="29">
                  <c:v>10.475026704709702</c:v>
                </c:pt>
                <c:pt idx="30">
                  <c:v>10.248420896188247</c:v>
                </c:pt>
                <c:pt idx="31">
                  <c:v>10.021815087666791</c:v>
                </c:pt>
                <c:pt idx="32">
                  <c:v>9.7952092791453467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9006-403E-85AE-569F9A578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880960"/>
        <c:axId val="105899136"/>
      </c:scatterChart>
      <c:valAx>
        <c:axId val="105880960"/>
        <c:scaling>
          <c:orientation val="minMax"/>
          <c:max val="2050"/>
          <c:min val="2015"/>
        </c:scaling>
        <c:delete val="0"/>
        <c:axPos val="b"/>
        <c:numFmt formatCode="General" sourceLinked="1"/>
        <c:majorTickMark val="out"/>
        <c:minorTickMark val="in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05899136"/>
        <c:crosses val="autoZero"/>
        <c:crossBetween val="midCat"/>
        <c:majorUnit val="5"/>
        <c:minorUnit val="1"/>
      </c:valAx>
      <c:valAx>
        <c:axId val="105899136"/>
        <c:scaling>
          <c:orientation val="minMax"/>
          <c:max val="25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400" baseline="0"/>
                  <a:t>Solar PV Fixed Operations and Maintenance Costs </a:t>
                </a:r>
                <a:r>
                  <a:rPr lang="en-US" sz="1400"/>
                  <a:t>($/kW/yr)</a:t>
                </a:r>
              </a:p>
            </c:rich>
          </c:tx>
          <c:layout>
            <c:manualLayout>
              <c:xMode val="edge"/>
              <c:yMode val="edge"/>
              <c:x val="3.6967868258700201E-2"/>
              <c:y val="0.153876991317698"/>
            </c:manualLayout>
          </c:layout>
          <c:overlay val="0"/>
        </c:title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05880960"/>
        <c:crosses val="autoZero"/>
        <c:crossBetween val="midCat"/>
      </c:valAx>
    </c:plotArea>
    <c:legend>
      <c:legendPos val="t"/>
      <c:layout>
        <c:manualLayout>
          <c:xMode val="edge"/>
          <c:yMode val="edge"/>
          <c:x val="0.37816032897344598"/>
          <c:y val="0.35703976553182898"/>
          <c:w val="0.62183968107439302"/>
          <c:h val="7.7534705569786297E-2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span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642276281714901"/>
          <c:y val="9.61545504486358E-2"/>
          <c:w val="0.81514933775541898"/>
          <c:h val="0.81318821339193104"/>
        </c:manualLayout>
      </c:layout>
      <c:scatterChart>
        <c:scatterStyle val="lineMarker"/>
        <c:varyColors val="0"/>
        <c:ser>
          <c:idx val="2"/>
          <c:order val="0"/>
          <c:tx>
            <c:strRef>
              <c:f>'ATB Paired Solar_SEE'!$K$287</c:f>
              <c:strCache>
                <c:ptCount val="1"/>
                <c:pt idx="0">
                  <c:v>Utility PV - Seattle - Advanced</c:v>
                </c:pt>
              </c:strCache>
            </c:strRef>
          </c:tx>
          <c:spPr>
            <a:ln>
              <a:solidFill>
                <a:schemeClr val="accent6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1-A198-4AEB-80B8-2BCCA0FC80A8}"/>
              </c:ext>
            </c:extLst>
          </c:dPt>
          <c:xVal>
            <c:numRef>
              <c:f>'ATB Paired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Solar_SEE'!$L$287:$AS$287</c:f>
              <c:numCache>
                <c:formatCode>"$"#,##0</c:formatCode>
                <c:ptCount val="34"/>
                <c:pt idx="0">
                  <c:v>50.069005720657643</c:v>
                </c:pt>
                <c:pt idx="1">
                  <c:v>43.099389442702751</c:v>
                </c:pt>
                <c:pt idx="2">
                  <c:v>40.662081208680725</c:v>
                </c:pt>
                <c:pt idx="3">
                  <c:v>38.10832944580693</c:v>
                </c:pt>
                <c:pt idx="4">
                  <c:v>35.629332254036314</c:v>
                </c:pt>
                <c:pt idx="5">
                  <c:v>33.221854607750863</c:v>
                </c:pt>
                <c:pt idx="6">
                  <c:v>30.882845489222859</c:v>
                </c:pt>
                <c:pt idx="7">
                  <c:v>28.609424989110583</c:v>
                </c:pt>
                <c:pt idx="8">
                  <c:v>26.398872477102479</c:v>
                </c:pt>
                <c:pt idx="9">
                  <c:v>24.248615740545905</c:v>
                </c:pt>
                <c:pt idx="10">
                  <c:v>22.156220999892913</c:v>
                </c:pt>
                <c:pt idx="11">
                  <c:v>20.119383719478499</c:v>
                </c:pt>
                <c:pt idx="12">
                  <c:v>18.135920140687567</c:v>
                </c:pt>
                <c:pt idx="13">
                  <c:v>17.807786599282185</c:v>
                </c:pt>
                <c:pt idx="14">
                  <c:v>17.483431314731135</c:v>
                </c:pt>
                <c:pt idx="15">
                  <c:v>17.162789404105936</c:v>
                </c:pt>
                <c:pt idx="16">
                  <c:v>16.845797461643844</c:v>
                </c:pt>
                <c:pt idx="17">
                  <c:v>16.532393516948162</c:v>
                </c:pt>
                <c:pt idx="18">
                  <c:v>16.222516994599918</c:v>
                </c:pt>
                <c:pt idx="19">
                  <c:v>15.916108675125674</c:v>
                </c:pt>
                <c:pt idx="20">
                  <c:v>15.613110657268589</c:v>
                </c:pt>
                <c:pt idx="21">
                  <c:v>15.313466321512264</c:v>
                </c:pt>
                <c:pt idx="22">
                  <c:v>15.017120294809169</c:v>
                </c:pt>
                <c:pt idx="23">
                  <c:v>14.724018416467336</c:v>
                </c:pt>
                <c:pt idx="24">
                  <c:v>14.434107705151384</c:v>
                </c:pt>
                <c:pt idx="25">
                  <c:v>14.147336326955505</c:v>
                </c:pt>
                <c:pt idx="26">
                  <c:v>13.863653564508034</c:v>
                </c:pt>
                <c:pt idx="27">
                  <c:v>13.583009787068937</c:v>
                </c:pt>
                <c:pt idx="28">
                  <c:v>13.305356421583205</c:v>
                </c:pt>
                <c:pt idx="29">
                  <c:v>13.030645924654605</c:v>
                </c:pt>
                <c:pt idx="30">
                  <c:v>12.758831755405998</c:v>
                </c:pt>
                <c:pt idx="31">
                  <c:v>12.489868349193447</c:v>
                </c:pt>
                <c:pt idx="32">
                  <c:v>12.223711092143198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198-4AEB-80B8-2BCCA0FC80A8}"/>
            </c:ext>
          </c:extLst>
        </c:ser>
        <c:ser>
          <c:idx val="3"/>
          <c:order val="1"/>
          <c:tx>
            <c:strRef>
              <c:f>'ATB Paired Solar_SEE'!$K$288</c:f>
              <c:strCache>
                <c:ptCount val="1"/>
                <c:pt idx="0">
                  <c:v>Utility PV - Seattle - Moderate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4-A198-4AEB-80B8-2BCCA0FC80A8}"/>
              </c:ext>
            </c:extLst>
          </c:dPt>
          <c:xVal>
            <c:numRef>
              <c:f>'ATB Paired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Solar_SEE'!$L$288:$AS$288</c:f>
              <c:numCache>
                <c:formatCode>"$"#,##0</c:formatCode>
                <c:ptCount val="34"/>
                <c:pt idx="0">
                  <c:v>50.069005720657643</c:v>
                </c:pt>
                <c:pt idx="1">
                  <c:v>43.461802276446619</c:v>
                </c:pt>
                <c:pt idx="2">
                  <c:v>41.757891367571467</c:v>
                </c:pt>
                <c:pt idx="3">
                  <c:v>39.884052627213634</c:v>
                </c:pt>
                <c:pt idx="4">
                  <c:v>38.036009970381492</c:v>
                </c:pt>
                <c:pt idx="5">
                  <c:v>36.213234358314942</c:v>
                </c:pt>
                <c:pt idx="6">
                  <c:v>34.415211120413296</c:v>
                </c:pt>
                <c:pt idx="7">
                  <c:v>32.641439469744064</c:v>
                </c:pt>
                <c:pt idx="8">
                  <c:v>30.891432038024526</c:v>
                </c:pt>
                <c:pt idx="9">
                  <c:v>29.164714429169429</c:v>
                </c:pt>
                <c:pt idx="10">
                  <c:v>27.460824790545509</c:v>
                </c:pt>
                <c:pt idx="11">
                  <c:v>25.779313401118969</c:v>
                </c:pt>
                <c:pt idx="12">
                  <c:v>24.119742275724459</c:v>
                </c:pt>
                <c:pt idx="13">
                  <c:v>23.794053028400043</c:v>
                </c:pt>
                <c:pt idx="14">
                  <c:v>23.471386006349615</c:v>
                </c:pt>
                <c:pt idx="15">
                  <c:v>23.151699336855156</c:v>
                </c:pt>
                <c:pt idx="16">
                  <c:v>22.83495191716743</c:v>
                </c:pt>
                <c:pt idx="17">
                  <c:v>22.521103396888925</c:v>
                </c:pt>
                <c:pt idx="18">
                  <c:v>22.210114160838327</c:v>
                </c:pt>
                <c:pt idx="19">
                  <c:v>21.901945312381145</c:v>
                </c:pt>
                <c:pt idx="20">
                  <c:v>21.596558657211872</c:v>
                </c:pt>
                <c:pt idx="21">
                  <c:v>21.293916687573375</c:v>
                </c:pt>
                <c:pt idx="22">
                  <c:v>20.99398256689992</c:v>
                </c:pt>
                <c:pt idx="23">
                  <c:v>20.696720114870516</c:v>
                </c:pt>
                <c:pt idx="24">
                  <c:v>20.402093792859961</c:v>
                </c:pt>
                <c:pt idx="25">
                  <c:v>20.110068689775215</c:v>
                </c:pt>
                <c:pt idx="26">
                  <c:v>19.820610508265226</c:v>
                </c:pt>
                <c:pt idx="27">
                  <c:v>19.533685551292905</c:v>
                </c:pt>
                <c:pt idx="28">
                  <c:v>19.249260709058046</c:v>
                </c:pt>
                <c:pt idx="29">
                  <c:v>18.96730344626063</c:v>
                </c:pt>
                <c:pt idx="30">
                  <c:v>18.687781789694178</c:v>
                </c:pt>
                <c:pt idx="31">
                  <c:v>18.410664316159266</c:v>
                </c:pt>
                <c:pt idx="32">
                  <c:v>18.135920140687567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198-4AEB-80B8-2BCCA0FC80A8}"/>
            </c:ext>
          </c:extLst>
        </c:ser>
        <c:ser>
          <c:idx val="4"/>
          <c:order val="2"/>
          <c:tx>
            <c:strRef>
              <c:f>'ATB Paired Solar_SEE'!$K$289</c:f>
              <c:strCache>
                <c:ptCount val="1"/>
                <c:pt idx="0">
                  <c:v>Utility PV - Seattle - Conservative</c:v>
                </c:pt>
              </c:strCache>
            </c:strRef>
          </c:tx>
          <c:spPr>
            <a:ln>
              <a:solidFill>
                <a:schemeClr val="accent6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7-A198-4AEB-80B8-2BCCA0FC80A8}"/>
              </c:ext>
            </c:extLst>
          </c:dPt>
          <c:xVal>
            <c:numRef>
              <c:f>'ATB Paired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Solar_SEE'!$L$289:$AS$289</c:f>
              <c:numCache>
                <c:formatCode>"$"#,##0</c:formatCode>
                <c:ptCount val="34"/>
                <c:pt idx="0">
                  <c:v>50.069005720657643</c:v>
                </c:pt>
                <c:pt idx="1">
                  <c:v>43.769429218410487</c:v>
                </c:pt>
                <c:pt idx="2">
                  <c:v>43.44973175525471</c:v>
                </c:pt>
                <c:pt idx="3">
                  <c:v>42.932377262127247</c:v>
                </c:pt>
                <c:pt idx="4">
                  <c:v>42.415022768999776</c:v>
                </c:pt>
                <c:pt idx="5">
                  <c:v>41.897668275872313</c:v>
                </c:pt>
                <c:pt idx="6">
                  <c:v>41.380313782744842</c:v>
                </c:pt>
                <c:pt idx="7">
                  <c:v>40.862959289617379</c:v>
                </c:pt>
                <c:pt idx="8">
                  <c:v>40.345604796489916</c:v>
                </c:pt>
                <c:pt idx="9">
                  <c:v>39.828250303362452</c:v>
                </c:pt>
                <c:pt idx="10">
                  <c:v>39.310895810234982</c:v>
                </c:pt>
                <c:pt idx="11">
                  <c:v>38.793541317107511</c:v>
                </c:pt>
                <c:pt idx="12">
                  <c:v>38.276186823980012</c:v>
                </c:pt>
                <c:pt idx="13">
                  <c:v>37.511491719056146</c:v>
                </c:pt>
                <c:pt idx="14">
                  <c:v>36.753237016412534</c:v>
                </c:pt>
                <c:pt idx="15">
                  <c:v>36.001341693868966</c:v>
                </c:pt>
                <c:pt idx="16">
                  <c:v>35.25572608261426</c:v>
                </c:pt>
                <c:pt idx="17">
                  <c:v>34.516311839065828</c:v>
                </c:pt>
                <c:pt idx="18">
                  <c:v>33.783021917428755</c:v>
                </c:pt>
                <c:pt idx="19">
                  <c:v>33.055780542933675</c:v>
                </c:pt>
                <c:pt idx="20">
                  <c:v>32.334513185734274</c:v>
                </c:pt>
                <c:pt idx="21">
                  <c:v>31.619146535445477</c:v>
                </c:pt>
                <c:pt idx="22">
                  <c:v>30.909608476303891</c:v>
                </c:pt>
                <c:pt idx="23">
                  <c:v>30.205828062933005</c:v>
                </c:pt>
                <c:pt idx="24">
                  <c:v>29.507735496695972</c:v>
                </c:pt>
                <c:pt idx="25">
                  <c:v>28.815262102619414</c:v>
                </c:pt>
                <c:pt idx="26">
                  <c:v>28.128340306872236</c:v>
                </c:pt>
                <c:pt idx="27">
                  <c:v>27.446903614783945</c:v>
                </c:pt>
                <c:pt idx="28">
                  <c:v>26.770886589387448</c:v>
                </c:pt>
                <c:pt idx="29">
                  <c:v>26.100224830471756</c:v>
                </c:pt>
                <c:pt idx="30">
                  <c:v>25.434854954130632</c:v>
                </c:pt>
                <c:pt idx="31">
                  <c:v>24.774714572793307</c:v>
                </c:pt>
                <c:pt idx="32">
                  <c:v>24.119742275724459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198-4AEB-80B8-2BCCA0FC80A8}"/>
            </c:ext>
          </c:extLst>
        </c:ser>
        <c:ser>
          <c:idx val="6"/>
          <c:order val="3"/>
          <c:tx>
            <c:strRef>
              <c:f>'ATB Paired Solar_SEE'!$K$290</c:f>
              <c:strCache>
                <c:ptCount val="1"/>
                <c:pt idx="0">
                  <c:v>Utility PV - Chicago - Advanced</c:v>
                </c:pt>
              </c:strCache>
            </c:strRef>
          </c:tx>
          <c:spPr>
            <a:ln>
              <a:solidFill>
                <a:schemeClr val="accent5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A-A198-4AEB-80B8-2BCCA0FC80A8}"/>
              </c:ext>
            </c:extLst>
          </c:dPt>
          <c:xVal>
            <c:numRef>
              <c:f>'ATB Paired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Solar_SEE'!$L$290:$AS$290</c:f>
              <c:numCache>
                <c:formatCode>"$"#,##0</c:formatCode>
                <c:ptCount val="34"/>
                <c:pt idx="0">
                  <c:v>43.378618545856689</c:v>
                </c:pt>
                <c:pt idx="1">
                  <c:v>37.36116282263044</c:v>
                </c:pt>
                <c:pt idx="2">
                  <c:v>35.267461693787617</c:v>
                </c:pt>
                <c:pt idx="3">
                  <c:v>33.069907102431529</c:v>
                </c:pt>
                <c:pt idx="4">
                  <c:v>30.934467054523392</c:v>
                </c:pt>
                <c:pt idx="5">
                  <c:v>28.858544720683671</c:v>
                </c:pt>
                <c:pt idx="6">
                  <c:v>26.839686036567603</c:v>
                </c:pt>
                <c:pt idx="7">
                  <c:v>24.875570024947233</c:v>
                </c:pt>
                <c:pt idx="8">
                  <c:v>22.963999894531632</c:v>
                </c:pt>
                <c:pt idx="9">
                  <c:v>21.102894843755475</c:v>
                </c:pt>
                <c:pt idx="10">
                  <c:v>19.290282505245859</c:v>
                </c:pt>
                <c:pt idx="11">
                  <c:v>17.524291973291785</c:v>
                </c:pt>
                <c:pt idx="12">
                  <c:v>15.803147362499139</c:v>
                </c:pt>
                <c:pt idx="13">
                  <c:v>15.525321624350871</c:v>
                </c:pt>
                <c:pt idx="14">
                  <c:v>15.250409640509462</c:v>
                </c:pt>
                <c:pt idx="15">
                  <c:v>14.978365812195948</c:v>
                </c:pt>
                <c:pt idx="16">
                  <c:v>14.70914548715756</c:v>
                </c:pt>
                <c:pt idx="17">
                  <c:v>14.442704935234826</c:v>
                </c:pt>
                <c:pt idx="18">
                  <c:v>14.179001324681693</c:v>
                </c:pt>
                <c:pt idx="19">
                  <c:v>13.917992699211631</c:v>
                </c:pt>
                <c:pt idx="20">
                  <c:v>13.659637955743866</c:v>
                </c:pt>
                <c:pt idx="21">
                  <c:v>13.403896822825065</c:v>
                </c:pt>
                <c:pt idx="22">
                  <c:v>13.150729839702562</c:v>
                </c:pt>
                <c:pt idx="23">
                  <c:v>12.900098336026341</c:v>
                </c:pt>
                <c:pt idx="24">
                  <c:v>12.651964412157838</c:v>
                </c:pt>
                <c:pt idx="25">
                  <c:v>12.4062909200645</c:v>
                </c:pt>
                <c:pt idx="26">
                  <c:v>12.163041444779896</c:v>
                </c:pt>
                <c:pt idx="27">
                  <c:v>11.922180286409871</c:v>
                </c:pt>
                <c:pt idx="28">
                  <c:v>11.683672442666202</c:v>
                </c:pt>
                <c:pt idx="29">
                  <c:v>11.447483591909615</c:v>
                </c:pt>
                <c:pt idx="30">
                  <c:v>11.213580076685155</c:v>
                </c:pt>
                <c:pt idx="31">
                  <c:v>10.981928887733069</c:v>
                </c:pt>
                <c:pt idx="32">
                  <c:v>10.752497648459451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A198-4AEB-80B8-2BCCA0FC80A8}"/>
            </c:ext>
          </c:extLst>
        </c:ser>
        <c:ser>
          <c:idx val="7"/>
          <c:order val="4"/>
          <c:tx>
            <c:strRef>
              <c:f>'ATB Paired Solar_SEE'!$K$291</c:f>
              <c:strCache>
                <c:ptCount val="1"/>
                <c:pt idx="0">
                  <c:v>Utility PV - Chicago - Moderate</c:v>
                </c:pt>
              </c:strCache>
            </c:strRef>
          </c:tx>
          <c:spPr>
            <a:ln>
              <a:solidFill>
                <a:schemeClr val="accent5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D-A198-4AEB-80B8-2BCCA0FC80A8}"/>
              </c:ext>
            </c:extLst>
          </c:dPt>
          <c:xVal>
            <c:numRef>
              <c:f>'ATB Paired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Solar_SEE'!$L$291:$AS$291</c:f>
              <c:numCache>
                <c:formatCode>"$"#,##0</c:formatCode>
                <c:ptCount val="34"/>
                <c:pt idx="0">
                  <c:v>43.378618545856689</c:v>
                </c:pt>
                <c:pt idx="1">
                  <c:v>37.663572708239101</c:v>
                </c:pt>
                <c:pt idx="2">
                  <c:v>36.195777245753462</c:v>
                </c:pt>
                <c:pt idx="3">
                  <c:v>34.57982200005786</c:v>
                </c:pt>
                <c:pt idx="4">
                  <c:v>32.985353477839276</c:v>
                </c:pt>
                <c:pt idx="5">
                  <c:v>31.411945958607443</c:v>
                </c:pt>
                <c:pt idx="6">
                  <c:v>29.859184894589816</c:v>
                </c:pt>
                <c:pt idx="7">
                  <c:v>28.326666546596101</c:v>
                </c:pt>
                <c:pt idx="8">
                  <c:v>26.813997634031832</c:v>
                </c:pt>
                <c:pt idx="9">
                  <c:v>25.320794998423633</c:v>
                </c:pt>
                <c:pt idx="10">
                  <c:v>23.846685279851645</c:v>
                </c:pt>
                <c:pt idx="11">
                  <c:v>22.391304605714922</c:v>
                </c:pt>
                <c:pt idx="12">
                  <c:v>20.954298291285081</c:v>
                </c:pt>
                <c:pt idx="13">
                  <c:v>20.674724579791235</c:v>
                </c:pt>
                <c:pt idx="14">
                  <c:v>20.397655192905685</c:v>
                </c:pt>
                <c:pt idx="15">
                  <c:v>20.123056631355418</c:v>
                </c:pt>
                <c:pt idx="16">
                  <c:v>19.850895990689008</c:v>
                </c:pt>
                <c:pt idx="17">
                  <c:v>19.581140948132735</c:v>
                </c:pt>
                <c:pt idx="18">
                  <c:v>19.31375974979364</c:v>
                </c:pt>
                <c:pt idx="19">
                  <c:v>19.048721198199015</c:v>
                </c:pt>
                <c:pt idx="20">
                  <c:v>18.785994640161906</c:v>
                </c:pt>
                <c:pt idx="21">
                  <c:v>18.525549954962841</c:v>
                </c:pt>
                <c:pt idx="22">
                  <c:v>18.267357542838166</c:v>
                </c:pt>
                <c:pt idx="23">
                  <c:v>18.011388313765714</c:v>
                </c:pt>
                <c:pt idx="24">
                  <c:v>17.757613676538934</c:v>
                </c:pt>
                <c:pt idx="25">
                  <c:v>17.50600552812088</c:v>
                </c:pt>
                <c:pt idx="26">
                  <c:v>17.256536243269608</c:v>
                </c:pt>
                <c:pt idx="27">
                  <c:v>17.009178664427147</c:v>
                </c:pt>
                <c:pt idx="28">
                  <c:v>16.763906091864033</c:v>
                </c:pt>
                <c:pt idx="29">
                  <c:v>16.520692274072118</c:v>
                </c:pt>
                <c:pt idx="30">
                  <c:v>16.27951139839822</c:v>
                </c:pt>
                <c:pt idx="31">
                  <c:v>16.040338081911695</c:v>
                </c:pt>
                <c:pt idx="32">
                  <c:v>15.803147362499139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A198-4AEB-80B8-2BCCA0FC80A8}"/>
            </c:ext>
          </c:extLst>
        </c:ser>
        <c:ser>
          <c:idx val="9"/>
          <c:order val="5"/>
          <c:tx>
            <c:strRef>
              <c:f>'ATB Paired Solar_SEE'!$K$292</c:f>
              <c:strCache>
                <c:ptCount val="1"/>
                <c:pt idx="0">
                  <c:v>Utility PV - Chicago - Conservative</c:v>
                </c:pt>
              </c:strCache>
            </c:strRef>
          </c:tx>
          <c:spPr>
            <a:ln>
              <a:solidFill>
                <a:schemeClr val="accent5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0-A198-4AEB-80B8-2BCCA0FC80A8}"/>
              </c:ext>
            </c:extLst>
          </c:dPt>
          <c:xVal>
            <c:numRef>
              <c:f>'ATB Paired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Solar_SEE'!$L$292:$AS$292</c:f>
              <c:numCache>
                <c:formatCode>"$"#,##0</c:formatCode>
                <c:ptCount val="34"/>
                <c:pt idx="0">
                  <c:v>43.378618545856689</c:v>
                </c:pt>
                <c:pt idx="1">
                  <c:v>37.920812420925472</c:v>
                </c:pt>
                <c:pt idx="2">
                  <c:v>37.643833996754552</c:v>
                </c:pt>
                <c:pt idx="3">
                  <c:v>37.19561013276234</c:v>
                </c:pt>
                <c:pt idx="4">
                  <c:v>36.747386268770121</c:v>
                </c:pt>
                <c:pt idx="5">
                  <c:v>36.299162404777917</c:v>
                </c:pt>
                <c:pt idx="6">
                  <c:v>35.850938540785698</c:v>
                </c:pt>
                <c:pt idx="7">
                  <c:v>35.402714676793487</c:v>
                </c:pt>
                <c:pt idx="8">
                  <c:v>34.954490812801275</c:v>
                </c:pt>
                <c:pt idx="9">
                  <c:v>34.506266948809063</c:v>
                </c:pt>
                <c:pt idx="10">
                  <c:v>34.058043084816852</c:v>
                </c:pt>
                <c:pt idx="11">
                  <c:v>33.609819220824633</c:v>
                </c:pt>
                <c:pt idx="12">
                  <c:v>33.161595356832393</c:v>
                </c:pt>
                <c:pt idx="13">
                  <c:v>32.503900690858977</c:v>
                </c:pt>
                <c:pt idx="14">
                  <c:v>31.851552617960326</c:v>
                </c:pt>
                <c:pt idx="15">
                  <c:v>31.2044862060248</c:v>
                </c:pt>
                <c:pt idx="16">
                  <c:v>30.562637570132271</c:v>
                </c:pt>
                <c:pt idx="17">
                  <c:v>29.925943851528093</c:v>
                </c:pt>
                <c:pt idx="18">
                  <c:v>29.294343197101892</c:v>
                </c:pt>
                <c:pt idx="19">
                  <c:v>28.667774739356592</c:v>
                </c:pt>
                <c:pt idx="20">
                  <c:v>28.046178576854508</c:v>
                </c:pt>
                <c:pt idx="21">
                  <c:v>27.429495755127036</c:v>
                </c:pt>
                <c:pt idx="22">
                  <c:v>26.817668248035307</c:v>
                </c:pt>
                <c:pt idx="23">
                  <c:v>26.2106389395693</c:v>
                </c:pt>
                <c:pt idx="24">
                  <c:v>25.608351606073583</c:v>
                </c:pt>
                <c:pt idx="25">
                  <c:v>25.01075089888792</c:v>
                </c:pt>
                <c:pt idx="26">
                  <c:v>24.417782327391571</c:v>
                </c:pt>
                <c:pt idx="27">
                  <c:v>23.829392242440338</c:v>
                </c:pt>
                <c:pt idx="28">
                  <c:v>23.245527820185838</c:v>
                </c:pt>
                <c:pt idx="29">
                  <c:v>22.666137046266627</c:v>
                </c:pt>
                <c:pt idx="30">
                  <c:v>22.091168700361436</c:v>
                </c:pt>
                <c:pt idx="31">
                  <c:v>21.520572341094681</c:v>
                </c:pt>
                <c:pt idx="32">
                  <c:v>20.954298291285081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A198-4AEB-80B8-2BCCA0FC80A8}"/>
            </c:ext>
          </c:extLst>
        </c:ser>
        <c:ser>
          <c:idx val="0"/>
          <c:order val="6"/>
          <c:tx>
            <c:strRef>
              <c:f>'ATB Paired Solar_SEE'!$K$299</c:f>
              <c:strCache>
                <c:ptCount val="1"/>
                <c:pt idx="0">
                  <c:v>Utility PV - Daggett, CA - Advanced</c:v>
                </c:pt>
              </c:strCache>
            </c:strRef>
          </c:tx>
          <c:spPr>
            <a:ln>
              <a:solidFill>
                <a:schemeClr val="accent2"/>
              </a:solidFill>
              <a:prstDash val="sysDot"/>
            </a:ln>
          </c:spPr>
          <c:marker>
            <c:symbol val="none"/>
          </c:marker>
          <c:xVal>
            <c:numRef>
              <c:f>'ATB Paired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Solar_SEE'!$L$299:$AS$299</c:f>
              <c:numCache>
                <c:formatCode>"$"#,##0</c:formatCode>
                <c:ptCount val="34"/>
                <c:pt idx="0">
                  <c:v>31.060151805378911</c:v>
                </c:pt>
                <c:pt idx="1">
                  <c:v>26.875405418455614</c:v>
                </c:pt>
                <c:pt idx="2">
                  <c:v>25.483916079452378</c:v>
                </c:pt>
                <c:pt idx="3">
                  <c:v>24.001292351196494</c:v>
                </c:pt>
                <c:pt idx="4">
                  <c:v>22.548002847908183</c:v>
                </c:pt>
                <c:pt idx="5">
                  <c:v>21.123185515872471</c:v>
                </c:pt>
                <c:pt idx="6">
                  <c:v>19.726011751613566</c:v>
                </c:pt>
                <c:pt idx="7">
                  <c:v>18.355684795022253</c:v>
                </c:pt>
                <c:pt idx="8">
                  <c:v>17.011438214230264</c:v>
                </c:pt>
                <c:pt idx="9">
                  <c:v>15.692534476177906</c:v>
                </c:pt>
                <c:pt idx="10">
                  <c:v>14.398263597273209</c:v>
                </c:pt>
                <c:pt idx="11">
                  <c:v>13.127941868955551</c:v>
                </c:pt>
                <c:pt idx="12">
                  <c:v>11.88091065335713</c:v>
                </c:pt>
                <c:pt idx="13">
                  <c:v>11.679209843239407</c:v>
                </c:pt>
                <c:pt idx="14">
                  <c:v>11.479380328862389</c:v>
                </c:pt>
                <c:pt idx="15">
                  <c:v>11.281396188821429</c:v>
                </c:pt>
                <c:pt idx="16">
                  <c:v>11.085231978266505</c:v>
                </c:pt>
                <c:pt idx="17">
                  <c:v>10.890862718000735</c:v>
                </c:pt>
                <c:pt idx="18">
                  <c:v>10.698263883876802</c:v>
                </c:pt>
                <c:pt idx="19">
                  <c:v>10.507411396481801</c:v>
                </c:pt>
                <c:pt idx="20">
                  <c:v>10.31828161110141</c:v>
                </c:pt>
                <c:pt idx="21">
                  <c:v>10.130851307954597</c:v>
                </c:pt>
                <c:pt idx="22">
                  <c:v>9.945097682690438</c:v>
                </c:pt>
                <c:pt idx="23">
                  <c:v>9.7609983371387514</c:v>
                </c:pt>
                <c:pt idx="24">
                  <c:v>9.5785312703068488</c:v>
                </c:pt>
                <c:pt idx="25">
                  <c:v>9.3976748696146259</c:v>
                </c:pt>
                <c:pt idx="26">
                  <c:v>9.2184079023608092</c:v>
                </c:pt>
                <c:pt idx="27">
                  <c:v>9.0407095074131458</c:v>
                </c:pt>
                <c:pt idx="28">
                  <c:v>8.8645591871158427</c:v>
                </c:pt>
                <c:pt idx="29">
                  <c:v>8.6899367994075138</c:v>
                </c:pt>
                <c:pt idx="30">
                  <c:v>8.5168225501434289</c:v>
                </c:pt>
                <c:pt idx="31">
                  <c:v>8.3451969856157753</c:v>
                </c:pt>
                <c:pt idx="32">
                  <c:v>8.1750409852660919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A198-4AEB-80B8-2BCCA0FC80A8}"/>
            </c:ext>
          </c:extLst>
        </c:ser>
        <c:ser>
          <c:idx val="1"/>
          <c:order val="7"/>
          <c:tx>
            <c:strRef>
              <c:f>'ATB Paired Solar_SEE'!$K$300</c:f>
              <c:strCache>
                <c:ptCount val="1"/>
                <c:pt idx="0">
                  <c:v>Utility PV - Daggett, CA - Moderate</c:v>
                </c:pt>
              </c:strCache>
            </c:strRef>
          </c:tx>
          <c:marker>
            <c:symbol val="none"/>
          </c:marker>
          <c:xVal>
            <c:numRef>
              <c:f>'ATB Paired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Solar_SEE'!$L$300:$AS$300</c:f>
              <c:numCache>
                <c:formatCode>"$"#,##0</c:formatCode>
                <c:ptCount val="34"/>
                <c:pt idx="0">
                  <c:v>31.060151805378911</c:v>
                </c:pt>
                <c:pt idx="1">
                  <c:v>27.019098162047491</c:v>
                </c:pt>
                <c:pt idx="2">
                  <c:v>22.80001228318217</c:v>
                </c:pt>
                <c:pt idx="3">
                  <c:v>21.082939429016058</c:v>
                </c:pt>
                <c:pt idx="4">
                  <c:v>19.634375759066938</c:v>
                </c:pt>
                <c:pt idx="5">
                  <c:v>18.52965435810605</c:v>
                </c:pt>
                <c:pt idx="6">
                  <c:v>17.513350558992236</c:v>
                </c:pt>
                <c:pt idx="7">
                  <c:v>16.572740278023321</c:v>
                </c:pt>
                <c:pt idx="8">
                  <c:v>15.696946846556799</c:v>
                </c:pt>
                <c:pt idx="9">
                  <c:v>14.878391568458911</c:v>
                </c:pt>
                <c:pt idx="10">
                  <c:v>14.112639106163082</c:v>
                </c:pt>
                <c:pt idx="11">
                  <c:v>13.393668769614514</c:v>
                </c:pt>
                <c:pt idx="12">
                  <c:v>12.930580729041838</c:v>
                </c:pt>
                <c:pt idx="13">
                  <c:v>12.663389161119827</c:v>
                </c:pt>
                <c:pt idx="14">
                  <c:v>12.423809538749278</c:v>
                </c:pt>
                <c:pt idx="15">
                  <c:v>12.195753951182411</c:v>
                </c:pt>
                <c:pt idx="16">
                  <c:v>11.973376459634279</c:v>
                </c:pt>
                <c:pt idx="17">
                  <c:v>11.748038854918779</c:v>
                </c:pt>
                <c:pt idx="18">
                  <c:v>11.522621505138272</c:v>
                </c:pt>
                <c:pt idx="19">
                  <c:v>11.309929052306307</c:v>
                </c:pt>
                <c:pt idx="20">
                  <c:v>11.095663747958168</c:v>
                </c:pt>
                <c:pt idx="21">
                  <c:v>10.884082258819742</c:v>
                </c:pt>
                <c:pt idx="22">
                  <c:v>10.682211059795462</c:v>
                </c:pt>
                <c:pt idx="23">
                  <c:v>10.489964354687185</c:v>
                </c:pt>
                <c:pt idx="24">
                  <c:v>10.29183788246208</c:v>
                </c:pt>
                <c:pt idx="25">
                  <c:v>10.101859949363647</c:v>
                </c:pt>
                <c:pt idx="26">
                  <c:v>9.914384846478459</c:v>
                </c:pt>
                <c:pt idx="27">
                  <c:v>9.7266116593489915</c:v>
                </c:pt>
                <c:pt idx="28">
                  <c:v>9.5385429835053781</c:v>
                </c:pt>
                <c:pt idx="29">
                  <c:v>9.3598517879835406</c:v>
                </c:pt>
                <c:pt idx="30">
                  <c:v>9.1821918928827131</c:v>
                </c:pt>
                <c:pt idx="31">
                  <c:v>9.0069279318421067</c:v>
                </c:pt>
                <c:pt idx="32">
                  <c:v>8.8326696868408892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A198-4AEB-80B8-2BCCA0FC80A8}"/>
            </c:ext>
          </c:extLst>
        </c:ser>
        <c:ser>
          <c:idx val="5"/>
          <c:order val="8"/>
          <c:tx>
            <c:strRef>
              <c:f>'ATB Paired Solar_SEE'!$K$301</c:f>
              <c:strCache>
                <c:ptCount val="1"/>
                <c:pt idx="0">
                  <c:v>Utility PV - Daggett, CA - Conservative</c:v>
                </c:pt>
              </c:strCache>
            </c:strRef>
          </c:tx>
          <c:spPr>
            <a:ln>
              <a:solidFill>
                <a:schemeClr val="accent2"/>
              </a:solidFill>
              <a:prstDash val="dash"/>
            </a:ln>
          </c:spPr>
          <c:marker>
            <c:symbol val="none"/>
          </c:marker>
          <c:xVal>
            <c:numRef>
              <c:f>'ATB Paired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Solar_SEE'!$L$301:$AS$301</c:f>
              <c:numCache>
                <c:formatCode>"$"#,##0</c:formatCode>
                <c:ptCount val="34"/>
                <c:pt idx="0">
                  <c:v>31.060151805378911</c:v>
                </c:pt>
                <c:pt idx="1">
                  <c:v>27.152229136391977</c:v>
                </c:pt>
                <c:pt idx="2">
                  <c:v>26.953905810524212</c:v>
                </c:pt>
                <c:pt idx="3">
                  <c:v>26.632966561532815</c:v>
                </c:pt>
                <c:pt idx="4">
                  <c:v>26.312027312541414</c:v>
                </c:pt>
                <c:pt idx="5">
                  <c:v>25.991088063550016</c:v>
                </c:pt>
                <c:pt idx="6">
                  <c:v>25.670148814558612</c:v>
                </c:pt>
                <c:pt idx="7">
                  <c:v>25.349209565567214</c:v>
                </c:pt>
                <c:pt idx="8">
                  <c:v>25.028270316575817</c:v>
                </c:pt>
                <c:pt idx="9">
                  <c:v>24.70733106758442</c:v>
                </c:pt>
                <c:pt idx="10">
                  <c:v>24.386391818593019</c:v>
                </c:pt>
                <c:pt idx="11">
                  <c:v>24.065452569601614</c:v>
                </c:pt>
                <c:pt idx="12">
                  <c:v>23.744513320610192</c:v>
                </c:pt>
                <c:pt idx="13">
                  <c:v>23.300078326956282</c:v>
                </c:pt>
                <c:pt idx="14">
                  <c:v>22.858255719866126</c:v>
                </c:pt>
                <c:pt idx="15">
                  <c:v>22.419022533444618</c:v>
                </c:pt>
                <c:pt idx="16">
                  <c:v>21.9823560702058</c:v>
                </c:pt>
                <c:pt idx="17">
                  <c:v>21.548233897162994</c:v>
                </c:pt>
                <c:pt idx="18">
                  <c:v>21.116633841987223</c:v>
                </c:pt>
                <c:pt idx="19">
                  <c:v>20.687533989232264</c:v>
                </c:pt>
                <c:pt idx="20">
                  <c:v>20.260912676625207</c:v>
                </c:pt>
                <c:pt idx="21">
                  <c:v>19.836748491421059</c:v>
                </c:pt>
                <c:pt idx="22">
                  <c:v>19.415020266820182</c:v>
                </c:pt>
                <c:pt idx="23">
                  <c:v>18.995707078447232</c:v>
                </c:pt>
                <c:pt idx="24">
                  <c:v>18.578788240890482</c:v>
                </c:pt>
                <c:pt idx="25">
                  <c:v>18.164243304300214</c:v>
                </c:pt>
                <c:pt idx="26">
                  <c:v>17.752052051045045</c:v>
                </c:pt>
                <c:pt idx="27">
                  <c:v>17.342194492425087</c:v>
                </c:pt>
                <c:pt idx="28">
                  <c:v>16.934650865440748</c:v>
                </c:pt>
                <c:pt idx="29">
                  <c:v>16.529401629616093</c:v>
                </c:pt>
                <c:pt idx="30">
                  <c:v>16.12642746387575</c:v>
                </c:pt>
                <c:pt idx="31">
                  <c:v>15.725709263474197</c:v>
                </c:pt>
                <c:pt idx="32">
                  <c:v>15.327228136976602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A198-4AEB-80B8-2BCCA0FC8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162816"/>
        <c:axId val="106180992"/>
      </c:scatterChart>
      <c:valAx>
        <c:axId val="106162816"/>
        <c:scaling>
          <c:orientation val="minMax"/>
          <c:max val="2050"/>
        </c:scaling>
        <c:delete val="0"/>
        <c:axPos val="b"/>
        <c:numFmt formatCode="General" sourceLinked="1"/>
        <c:majorTickMark val="out"/>
        <c:minorTickMark val="in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06180992"/>
        <c:crosses val="autoZero"/>
        <c:crossBetween val="midCat"/>
        <c:majorUnit val="5"/>
        <c:minorUnit val="1"/>
      </c:valAx>
      <c:valAx>
        <c:axId val="106180992"/>
        <c:scaling>
          <c:orientation val="minMax"/>
          <c:max val="220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400" baseline="0"/>
                  <a:t>Solar PV Levelized Cost of Energy </a:t>
                </a:r>
                <a:r>
                  <a:rPr lang="en-US" sz="1400"/>
                  <a:t>($/MWh)</a:t>
                </a:r>
              </a:p>
            </c:rich>
          </c:tx>
          <c:layout>
            <c:manualLayout>
              <c:xMode val="edge"/>
              <c:yMode val="edge"/>
              <c:x val="5.7254024301872597E-2"/>
              <c:y val="0.17042824445158"/>
            </c:manualLayout>
          </c:layout>
          <c:overlay val="0"/>
        </c:title>
        <c:numFmt formatCode="&quot;$&quot;#,##0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06162816"/>
        <c:crosses val="autoZero"/>
        <c:crossBetween val="midCat"/>
      </c:valAx>
    </c:plotArea>
    <c:legend>
      <c:legendPos val="t"/>
      <c:layout>
        <c:manualLayout>
          <c:xMode val="edge"/>
          <c:yMode val="edge"/>
          <c:x val="0.42910606648953298"/>
          <c:y val="0.37797177665401499"/>
          <c:w val="0.57089392058071098"/>
          <c:h val="6.7249809304288699E-2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span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211126646552301E-2"/>
          <c:y val="9.6154479849738003E-2"/>
          <c:w val="0.86106350724851"/>
          <c:h val="0.813188213391931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'ATB Paired Solar_SEE'!$K$99</c:f>
              <c:strCache>
                <c:ptCount val="1"/>
                <c:pt idx="0">
                  <c:v>Utility PV - Seattle - Advanced</c:v>
                </c:pt>
              </c:strCache>
            </c:strRef>
          </c:tx>
          <c:spPr>
            <a:ln>
              <a:solidFill>
                <a:schemeClr val="accent6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1-6486-4F22-8D58-247B3C775CE7}"/>
              </c:ext>
            </c:extLst>
          </c:dPt>
          <c:xVal>
            <c:numRef>
              <c:f>'ATB Paired Solar_SEE'!$L$98:$AS$98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Solar_SEE'!$L$99:$AS$99</c:f>
              <c:numCache>
                <c:formatCode>0%</c:formatCode>
                <c:ptCount val="34"/>
                <c:pt idx="0">
                  <c:v>0.21802830589477445</c:v>
                </c:pt>
                <c:pt idx="1">
                  <c:v>0.22141785825430113</c:v>
                </c:pt>
                <c:pt idx="2">
                  <c:v>0.22480741061382781</c:v>
                </c:pt>
                <c:pt idx="3">
                  <c:v>0.22819696297335448</c:v>
                </c:pt>
                <c:pt idx="4">
                  <c:v>0.23158651533288116</c:v>
                </c:pt>
                <c:pt idx="5">
                  <c:v>0.23497606769240784</c:v>
                </c:pt>
                <c:pt idx="6">
                  <c:v>0.23836562005193451</c:v>
                </c:pt>
                <c:pt idx="7">
                  <c:v>0.24175517241146119</c:v>
                </c:pt>
                <c:pt idx="8">
                  <c:v>0.24514472477098787</c:v>
                </c:pt>
                <c:pt idx="9">
                  <c:v>0.24853427713051454</c:v>
                </c:pt>
                <c:pt idx="10">
                  <c:v>0.25192382949004122</c:v>
                </c:pt>
                <c:pt idx="11">
                  <c:v>0.25531338184956787</c:v>
                </c:pt>
                <c:pt idx="12">
                  <c:v>0.25870293420909446</c:v>
                </c:pt>
                <c:pt idx="13">
                  <c:v>0.26020968649735376</c:v>
                </c:pt>
                <c:pt idx="14">
                  <c:v>0.26171643878561307</c:v>
                </c:pt>
                <c:pt idx="15">
                  <c:v>0.26322319107387238</c:v>
                </c:pt>
                <c:pt idx="16">
                  <c:v>0.26472994336213168</c:v>
                </c:pt>
                <c:pt idx="17">
                  <c:v>0.26623669565039099</c:v>
                </c:pt>
                <c:pt idx="18">
                  <c:v>0.26774344793865029</c:v>
                </c:pt>
                <c:pt idx="19">
                  <c:v>0.2692502002269096</c:v>
                </c:pt>
                <c:pt idx="20">
                  <c:v>0.2707569525151689</c:v>
                </c:pt>
                <c:pt idx="21">
                  <c:v>0.27226370480342821</c:v>
                </c:pt>
                <c:pt idx="22">
                  <c:v>0.27377045709168751</c:v>
                </c:pt>
                <c:pt idx="23">
                  <c:v>0.27527720937994682</c:v>
                </c:pt>
                <c:pt idx="24">
                  <c:v>0.27678396166820612</c:v>
                </c:pt>
                <c:pt idx="25">
                  <c:v>0.27829071395646543</c:v>
                </c:pt>
                <c:pt idx="26">
                  <c:v>0.27979746624472474</c:v>
                </c:pt>
                <c:pt idx="27">
                  <c:v>0.28130421853298404</c:v>
                </c:pt>
                <c:pt idx="28">
                  <c:v>0.28281097082124335</c:v>
                </c:pt>
                <c:pt idx="29">
                  <c:v>0.28431772310950265</c:v>
                </c:pt>
                <c:pt idx="30">
                  <c:v>0.28582447539776196</c:v>
                </c:pt>
                <c:pt idx="31">
                  <c:v>0.28733122768602126</c:v>
                </c:pt>
                <c:pt idx="32">
                  <c:v>0.2888379799742804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486-4F22-8D58-247B3C775CE7}"/>
            </c:ext>
          </c:extLst>
        </c:ser>
        <c:ser>
          <c:idx val="2"/>
          <c:order val="1"/>
          <c:tx>
            <c:strRef>
              <c:f>'ATB Paired Solar_SEE'!$K$100</c:f>
              <c:strCache>
                <c:ptCount val="1"/>
                <c:pt idx="0">
                  <c:v>Utility PV - Seattle - Moderate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4-6486-4F22-8D58-247B3C775CE7}"/>
              </c:ext>
            </c:extLst>
          </c:dPt>
          <c:xVal>
            <c:numRef>
              <c:f>'ATB Paired Solar_SEE'!$L$98:$AS$98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Solar_SEE'!$L$100:$AS$100</c:f>
              <c:numCache>
                <c:formatCode>0%</c:formatCode>
                <c:ptCount val="34"/>
                <c:pt idx="0">
                  <c:v>0.21802830589477445</c:v>
                </c:pt>
                <c:pt idx="1">
                  <c:v>0.21957153184240893</c:v>
                </c:pt>
                <c:pt idx="2">
                  <c:v>0.22111475779004341</c:v>
                </c:pt>
                <c:pt idx="3">
                  <c:v>0.22265798373767789</c:v>
                </c:pt>
                <c:pt idx="4">
                  <c:v>0.22420120968531237</c:v>
                </c:pt>
                <c:pt idx="5">
                  <c:v>0.22574443563294685</c:v>
                </c:pt>
                <c:pt idx="6">
                  <c:v>0.22728766158058133</c:v>
                </c:pt>
                <c:pt idx="7">
                  <c:v>0.22883088752821582</c:v>
                </c:pt>
                <c:pt idx="8">
                  <c:v>0.2303741134758503</c:v>
                </c:pt>
                <c:pt idx="9">
                  <c:v>0.23191733942348478</c:v>
                </c:pt>
                <c:pt idx="10">
                  <c:v>0.23346056537111926</c:v>
                </c:pt>
                <c:pt idx="11">
                  <c:v>0.23500379131875374</c:v>
                </c:pt>
                <c:pt idx="12">
                  <c:v>0.23654701726638819</c:v>
                </c:pt>
                <c:pt idx="13">
                  <c:v>0.23765481311352349</c:v>
                </c:pt>
                <c:pt idx="14">
                  <c:v>0.23876260896065879</c:v>
                </c:pt>
                <c:pt idx="15">
                  <c:v>0.23987040480779409</c:v>
                </c:pt>
                <c:pt idx="16">
                  <c:v>0.24097820065492939</c:v>
                </c:pt>
                <c:pt idx="17">
                  <c:v>0.24208599650206469</c:v>
                </c:pt>
                <c:pt idx="18">
                  <c:v>0.24319379234919999</c:v>
                </c:pt>
                <c:pt idx="19">
                  <c:v>0.2443015881963353</c:v>
                </c:pt>
                <c:pt idx="20">
                  <c:v>0.2454093840434706</c:v>
                </c:pt>
                <c:pt idx="21">
                  <c:v>0.2465171798906059</c:v>
                </c:pt>
                <c:pt idx="22">
                  <c:v>0.2476249757377412</c:v>
                </c:pt>
                <c:pt idx="23">
                  <c:v>0.2487327715848765</c:v>
                </c:pt>
                <c:pt idx="24">
                  <c:v>0.2498405674320118</c:v>
                </c:pt>
                <c:pt idx="25">
                  <c:v>0.2509483632791471</c:v>
                </c:pt>
                <c:pt idx="26">
                  <c:v>0.25205615912628243</c:v>
                </c:pt>
                <c:pt idx="27">
                  <c:v>0.25316395497341776</c:v>
                </c:pt>
                <c:pt idx="28">
                  <c:v>0.25427175082055309</c:v>
                </c:pt>
                <c:pt idx="29">
                  <c:v>0.25537954666768842</c:v>
                </c:pt>
                <c:pt idx="30">
                  <c:v>0.25648734251482375</c:v>
                </c:pt>
                <c:pt idx="31">
                  <c:v>0.25759513836195908</c:v>
                </c:pt>
                <c:pt idx="32">
                  <c:v>0.25870293420909446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486-4F22-8D58-247B3C775CE7}"/>
            </c:ext>
          </c:extLst>
        </c:ser>
        <c:ser>
          <c:idx val="3"/>
          <c:order val="2"/>
          <c:tx>
            <c:strRef>
              <c:f>'ATB Paired Solar_SEE'!$K$101</c:f>
              <c:strCache>
                <c:ptCount val="1"/>
                <c:pt idx="0">
                  <c:v>Utility PV - Seattle - Conservative</c:v>
                </c:pt>
              </c:strCache>
            </c:strRef>
          </c:tx>
          <c:spPr>
            <a:ln>
              <a:solidFill>
                <a:schemeClr val="accent6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7-6486-4F22-8D58-247B3C775CE7}"/>
              </c:ext>
            </c:extLst>
          </c:dPt>
          <c:xVal>
            <c:numRef>
              <c:f>'ATB Paired Solar_SEE'!$L$98:$AS$98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Solar_SEE'!$L$101:$AS$101</c:f>
              <c:numCache>
                <c:formatCode>0%</c:formatCode>
                <c:ptCount val="34"/>
                <c:pt idx="0">
                  <c:v>0.21802830589477445</c:v>
                </c:pt>
                <c:pt idx="1">
                  <c:v>0.21802830589477445</c:v>
                </c:pt>
                <c:pt idx="2">
                  <c:v>0.21802830589477445</c:v>
                </c:pt>
                <c:pt idx="3">
                  <c:v>0.21802830589477445</c:v>
                </c:pt>
                <c:pt idx="4">
                  <c:v>0.21802830589477445</c:v>
                </c:pt>
                <c:pt idx="5">
                  <c:v>0.21802830589477445</c:v>
                </c:pt>
                <c:pt idx="6">
                  <c:v>0.21802830589477445</c:v>
                </c:pt>
                <c:pt idx="7">
                  <c:v>0.21802830589477445</c:v>
                </c:pt>
                <c:pt idx="8">
                  <c:v>0.21802830589477445</c:v>
                </c:pt>
                <c:pt idx="9">
                  <c:v>0.21802830589477445</c:v>
                </c:pt>
                <c:pt idx="10">
                  <c:v>0.21802830589477445</c:v>
                </c:pt>
                <c:pt idx="11">
                  <c:v>0.21802830589477445</c:v>
                </c:pt>
                <c:pt idx="12">
                  <c:v>0.21802830589477445</c:v>
                </c:pt>
                <c:pt idx="13">
                  <c:v>0.21895424146335515</c:v>
                </c:pt>
                <c:pt idx="14">
                  <c:v>0.21988017703193585</c:v>
                </c:pt>
                <c:pt idx="15">
                  <c:v>0.22080611260051655</c:v>
                </c:pt>
                <c:pt idx="16">
                  <c:v>0.22173204816909725</c:v>
                </c:pt>
                <c:pt idx="17">
                  <c:v>0.22265798373767795</c:v>
                </c:pt>
                <c:pt idx="18">
                  <c:v>0.22358391930625865</c:v>
                </c:pt>
                <c:pt idx="19">
                  <c:v>0.22450985487483935</c:v>
                </c:pt>
                <c:pt idx="20">
                  <c:v>0.22543579044342005</c:v>
                </c:pt>
                <c:pt idx="21">
                  <c:v>0.22636172601200075</c:v>
                </c:pt>
                <c:pt idx="22">
                  <c:v>0.22728766158058145</c:v>
                </c:pt>
                <c:pt idx="23">
                  <c:v>0.22821359714916215</c:v>
                </c:pt>
                <c:pt idx="24">
                  <c:v>0.22913953271774284</c:v>
                </c:pt>
                <c:pt idx="25">
                  <c:v>0.23006546828632354</c:v>
                </c:pt>
                <c:pt idx="26">
                  <c:v>0.23099140385490424</c:v>
                </c:pt>
                <c:pt idx="27">
                  <c:v>0.23191733942348494</c:v>
                </c:pt>
                <c:pt idx="28">
                  <c:v>0.23284327499206564</c:v>
                </c:pt>
                <c:pt idx="29">
                  <c:v>0.23376921056064634</c:v>
                </c:pt>
                <c:pt idx="30">
                  <c:v>0.23469514612922704</c:v>
                </c:pt>
                <c:pt idx="31">
                  <c:v>0.23562108169780774</c:v>
                </c:pt>
                <c:pt idx="32">
                  <c:v>0.23654701726638819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486-4F22-8D58-247B3C775CE7}"/>
            </c:ext>
          </c:extLst>
        </c:ser>
        <c:ser>
          <c:idx val="4"/>
          <c:order val="3"/>
          <c:tx>
            <c:strRef>
              <c:f>'ATB Paired Solar_SEE'!$K$102</c:f>
              <c:strCache>
                <c:ptCount val="1"/>
                <c:pt idx="0">
                  <c:v>Utility PV - Chicago - Advanced</c:v>
                </c:pt>
              </c:strCache>
            </c:strRef>
          </c:tx>
          <c:spPr>
            <a:ln>
              <a:solidFill>
                <a:schemeClr val="accent5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A-6486-4F22-8D58-247B3C775CE7}"/>
              </c:ext>
            </c:extLst>
          </c:dPt>
          <c:xVal>
            <c:numRef>
              <c:f>'ATB Paired Solar_SEE'!$L$98:$AS$98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Solar_SEE'!$L$102:$AS$102</c:f>
              <c:numCache>
                <c:formatCode>0%</c:formatCode>
                <c:ptCount val="34"/>
                <c:pt idx="0">
                  <c:v>0.25165532838651089</c:v>
                </c:pt>
                <c:pt idx="1">
                  <c:v>0.25542498630933669</c:v>
                </c:pt>
                <c:pt idx="2">
                  <c:v>0.25919464423216249</c:v>
                </c:pt>
                <c:pt idx="3">
                  <c:v>0.26296430215498828</c:v>
                </c:pt>
                <c:pt idx="4">
                  <c:v>0.26673396007781408</c:v>
                </c:pt>
                <c:pt idx="5">
                  <c:v>0.27050361800063988</c:v>
                </c:pt>
                <c:pt idx="6">
                  <c:v>0.27427327592346568</c:v>
                </c:pt>
                <c:pt idx="7">
                  <c:v>0.27804293384629147</c:v>
                </c:pt>
                <c:pt idx="8">
                  <c:v>0.28181259176911727</c:v>
                </c:pt>
                <c:pt idx="9">
                  <c:v>0.28558224969194307</c:v>
                </c:pt>
                <c:pt idx="10">
                  <c:v>0.28935190761476887</c:v>
                </c:pt>
                <c:pt idx="11">
                  <c:v>0.29312156553759466</c:v>
                </c:pt>
                <c:pt idx="12">
                  <c:v>0.29689122346042052</c:v>
                </c:pt>
                <c:pt idx="13">
                  <c:v>0.2984645780827575</c:v>
                </c:pt>
                <c:pt idx="14">
                  <c:v>0.30003793270509449</c:v>
                </c:pt>
                <c:pt idx="15">
                  <c:v>0.30161128732743148</c:v>
                </c:pt>
                <c:pt idx="16">
                  <c:v>0.30318464194976846</c:v>
                </c:pt>
                <c:pt idx="17">
                  <c:v>0.30475799657210545</c:v>
                </c:pt>
                <c:pt idx="18">
                  <c:v>0.30633135119444244</c:v>
                </c:pt>
                <c:pt idx="19">
                  <c:v>0.30790470581677942</c:v>
                </c:pt>
                <c:pt idx="20">
                  <c:v>0.30947806043911641</c:v>
                </c:pt>
                <c:pt idx="21">
                  <c:v>0.3110514150614534</c:v>
                </c:pt>
                <c:pt idx="22">
                  <c:v>0.31262476968379038</c:v>
                </c:pt>
                <c:pt idx="23">
                  <c:v>0.31419812430612737</c:v>
                </c:pt>
                <c:pt idx="24">
                  <c:v>0.31577147892846436</c:v>
                </c:pt>
                <c:pt idx="25">
                  <c:v>0.31734483355080134</c:v>
                </c:pt>
                <c:pt idx="26">
                  <c:v>0.31891818817313833</c:v>
                </c:pt>
                <c:pt idx="27">
                  <c:v>0.32049154279547531</c:v>
                </c:pt>
                <c:pt idx="28">
                  <c:v>0.3220648974178123</c:v>
                </c:pt>
                <c:pt idx="29">
                  <c:v>0.32363825204014929</c:v>
                </c:pt>
                <c:pt idx="30">
                  <c:v>0.32521160666248627</c:v>
                </c:pt>
                <c:pt idx="31">
                  <c:v>0.32678496128482326</c:v>
                </c:pt>
                <c:pt idx="32">
                  <c:v>0.32835831590716019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6486-4F22-8D58-247B3C775CE7}"/>
            </c:ext>
          </c:extLst>
        </c:ser>
        <c:ser>
          <c:idx val="6"/>
          <c:order val="4"/>
          <c:tx>
            <c:strRef>
              <c:f>'ATB Paired Solar_SEE'!$K$103</c:f>
              <c:strCache>
                <c:ptCount val="1"/>
                <c:pt idx="0">
                  <c:v>Utility PV - Chicago - Moderate</c:v>
                </c:pt>
              </c:strCache>
            </c:strRef>
          </c:tx>
          <c:spPr>
            <a:ln>
              <a:solidFill>
                <a:schemeClr val="accent5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D-6486-4F22-8D58-247B3C775CE7}"/>
              </c:ext>
            </c:extLst>
          </c:dPt>
          <c:xVal>
            <c:numRef>
              <c:f>'ATB Paired Solar_SEE'!$L$98:$AS$98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Solar_SEE'!$L$103:$AS$103</c:f>
              <c:numCache>
                <c:formatCode>0%</c:formatCode>
                <c:ptCount val="34"/>
                <c:pt idx="0">
                  <c:v>0.25165532838651089</c:v>
                </c:pt>
                <c:pt idx="1">
                  <c:v>0.25337411764932499</c:v>
                </c:pt>
                <c:pt idx="2">
                  <c:v>0.25509290691213909</c:v>
                </c:pt>
                <c:pt idx="3">
                  <c:v>0.2568116961749532</c:v>
                </c:pt>
                <c:pt idx="4">
                  <c:v>0.2585304854377673</c:v>
                </c:pt>
                <c:pt idx="5">
                  <c:v>0.2602492747005814</c:v>
                </c:pt>
                <c:pt idx="6">
                  <c:v>0.2619680639633955</c:v>
                </c:pt>
                <c:pt idx="7">
                  <c:v>0.26368685322620961</c:v>
                </c:pt>
                <c:pt idx="8">
                  <c:v>0.26540564248902371</c:v>
                </c:pt>
                <c:pt idx="9">
                  <c:v>0.26712443175183781</c:v>
                </c:pt>
                <c:pt idx="10">
                  <c:v>0.26884322101465191</c:v>
                </c:pt>
                <c:pt idx="11">
                  <c:v>0.27056201027746601</c:v>
                </c:pt>
                <c:pt idx="12">
                  <c:v>0.27228079954028006</c:v>
                </c:pt>
                <c:pt idx="13">
                  <c:v>0.27351132073628709</c:v>
                </c:pt>
                <c:pt idx="14">
                  <c:v>0.27474184193229412</c:v>
                </c:pt>
                <c:pt idx="15">
                  <c:v>0.27597236312830115</c:v>
                </c:pt>
                <c:pt idx="16">
                  <c:v>0.27720288432430817</c:v>
                </c:pt>
                <c:pt idx="17">
                  <c:v>0.2784334055203152</c:v>
                </c:pt>
                <c:pt idx="18">
                  <c:v>0.27966392671632223</c:v>
                </c:pt>
                <c:pt idx="19">
                  <c:v>0.28089444791232926</c:v>
                </c:pt>
                <c:pt idx="20">
                  <c:v>0.28212496910833629</c:v>
                </c:pt>
                <c:pt idx="21">
                  <c:v>0.28335549030434332</c:v>
                </c:pt>
                <c:pt idx="22">
                  <c:v>0.28458601150035034</c:v>
                </c:pt>
                <c:pt idx="23">
                  <c:v>0.28581653269635737</c:v>
                </c:pt>
                <c:pt idx="24">
                  <c:v>0.2870470538923644</c:v>
                </c:pt>
                <c:pt idx="25">
                  <c:v>0.28827757508837143</c:v>
                </c:pt>
                <c:pt idx="26">
                  <c:v>0.28950809628437846</c:v>
                </c:pt>
                <c:pt idx="27">
                  <c:v>0.29073861748038549</c:v>
                </c:pt>
                <c:pt idx="28">
                  <c:v>0.29196913867639251</c:v>
                </c:pt>
                <c:pt idx="29">
                  <c:v>0.29319965987239954</c:v>
                </c:pt>
                <c:pt idx="30">
                  <c:v>0.29443018106840657</c:v>
                </c:pt>
                <c:pt idx="31">
                  <c:v>0.2956607022644136</c:v>
                </c:pt>
                <c:pt idx="32">
                  <c:v>0.29689122346042052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6486-4F22-8D58-247B3C775CE7}"/>
            </c:ext>
          </c:extLst>
        </c:ser>
        <c:ser>
          <c:idx val="7"/>
          <c:order val="5"/>
          <c:tx>
            <c:strRef>
              <c:f>'ATB Paired Solar_SEE'!$K$104</c:f>
              <c:strCache>
                <c:ptCount val="1"/>
                <c:pt idx="0">
                  <c:v>Utility PV - Chicago - Conservative</c:v>
                </c:pt>
              </c:strCache>
            </c:strRef>
          </c:tx>
          <c:spPr>
            <a:ln>
              <a:solidFill>
                <a:schemeClr val="accent5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0-6486-4F22-8D58-247B3C775CE7}"/>
              </c:ext>
            </c:extLst>
          </c:dPt>
          <c:xVal>
            <c:numRef>
              <c:f>'ATB Paired Solar_SEE'!$L$98:$AS$98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Solar_SEE'!$L$104:$AS$104</c:f>
              <c:numCache>
                <c:formatCode>0%</c:formatCode>
                <c:ptCount val="34"/>
                <c:pt idx="0">
                  <c:v>0.25165532838651089</c:v>
                </c:pt>
                <c:pt idx="1">
                  <c:v>0.25165532838651089</c:v>
                </c:pt>
                <c:pt idx="2">
                  <c:v>0.25165532838651089</c:v>
                </c:pt>
                <c:pt idx="3">
                  <c:v>0.25165532838651089</c:v>
                </c:pt>
                <c:pt idx="4">
                  <c:v>0.25165532838651089</c:v>
                </c:pt>
                <c:pt idx="5">
                  <c:v>0.25165532838651089</c:v>
                </c:pt>
                <c:pt idx="6">
                  <c:v>0.25165532838651089</c:v>
                </c:pt>
                <c:pt idx="7">
                  <c:v>0.25165532838651089</c:v>
                </c:pt>
                <c:pt idx="8">
                  <c:v>0.25165532838651089</c:v>
                </c:pt>
                <c:pt idx="9">
                  <c:v>0.25165532838651089</c:v>
                </c:pt>
                <c:pt idx="10">
                  <c:v>0.25165532838651089</c:v>
                </c:pt>
                <c:pt idx="11">
                  <c:v>0.25165532838651089</c:v>
                </c:pt>
                <c:pt idx="12">
                  <c:v>0.25165532838651089</c:v>
                </c:pt>
                <c:pt idx="13">
                  <c:v>0.25268660194419934</c:v>
                </c:pt>
                <c:pt idx="14">
                  <c:v>0.25371787550188779</c:v>
                </c:pt>
                <c:pt idx="15">
                  <c:v>0.25474914905957624</c:v>
                </c:pt>
                <c:pt idx="16">
                  <c:v>0.25578042261726469</c:v>
                </c:pt>
                <c:pt idx="17">
                  <c:v>0.25681169617495314</c:v>
                </c:pt>
                <c:pt idx="18">
                  <c:v>0.25784296973264159</c:v>
                </c:pt>
                <c:pt idx="19">
                  <c:v>0.25887424329033004</c:v>
                </c:pt>
                <c:pt idx="20">
                  <c:v>0.25990551684801849</c:v>
                </c:pt>
                <c:pt idx="21">
                  <c:v>0.26093679040570694</c:v>
                </c:pt>
                <c:pt idx="22">
                  <c:v>0.26196806396339539</c:v>
                </c:pt>
                <c:pt idx="23">
                  <c:v>0.26299933752108384</c:v>
                </c:pt>
                <c:pt idx="24">
                  <c:v>0.26403061107877229</c:v>
                </c:pt>
                <c:pt idx="25">
                  <c:v>0.26506188463646074</c:v>
                </c:pt>
                <c:pt idx="26">
                  <c:v>0.26609315819414919</c:v>
                </c:pt>
                <c:pt idx="27">
                  <c:v>0.26712443175183764</c:v>
                </c:pt>
                <c:pt idx="28">
                  <c:v>0.26815570530952609</c:v>
                </c:pt>
                <c:pt idx="29">
                  <c:v>0.26918697886721454</c:v>
                </c:pt>
                <c:pt idx="30">
                  <c:v>0.27021825242490299</c:v>
                </c:pt>
                <c:pt idx="31">
                  <c:v>0.27124952598259144</c:v>
                </c:pt>
                <c:pt idx="32">
                  <c:v>0.27228079954028006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6486-4F22-8D58-247B3C775CE7}"/>
            </c:ext>
          </c:extLst>
        </c:ser>
        <c:ser>
          <c:idx val="9"/>
          <c:order val="6"/>
          <c:tx>
            <c:strRef>
              <c:f>'ATB Paired Solar_SEE'!$K$105</c:f>
              <c:strCache>
                <c:ptCount val="1"/>
                <c:pt idx="0">
                  <c:v>Utility PV - Kansas City - Advanced</c:v>
                </c:pt>
              </c:strCache>
            </c:strRef>
          </c:tx>
          <c:spPr>
            <a:ln>
              <a:solidFill>
                <a:schemeClr val="accent4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4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3-6486-4F22-8D58-247B3C775CE7}"/>
              </c:ext>
            </c:extLst>
          </c:dPt>
          <c:xVal>
            <c:numRef>
              <c:f>'ATB Paired Solar_SEE'!$L$98:$AS$98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Solar_SEE'!$L$105:$AS$105</c:f>
              <c:numCache>
                <c:formatCode>0%</c:formatCode>
                <c:ptCount val="34"/>
                <c:pt idx="0">
                  <c:v>0.2722383539810847</c:v>
                </c:pt>
                <c:pt idx="1">
                  <c:v>0.27597288718822349</c:v>
                </c:pt>
                <c:pt idx="2">
                  <c:v>0.27970742039536228</c:v>
                </c:pt>
                <c:pt idx="3">
                  <c:v>0.28344195360250107</c:v>
                </c:pt>
                <c:pt idx="4">
                  <c:v>0.28717648680963986</c:v>
                </c:pt>
                <c:pt idx="5">
                  <c:v>0.29091102001677865</c:v>
                </c:pt>
                <c:pt idx="6">
                  <c:v>0.29464555322391744</c:v>
                </c:pt>
                <c:pt idx="7">
                  <c:v>0.29838008643105624</c:v>
                </c:pt>
                <c:pt idx="8">
                  <c:v>0.30211461963819503</c:v>
                </c:pt>
                <c:pt idx="9">
                  <c:v>0.30584915284533382</c:v>
                </c:pt>
                <c:pt idx="10">
                  <c:v>0.30958368605247261</c:v>
                </c:pt>
                <c:pt idx="11">
                  <c:v>0.3133182192596114</c:v>
                </c:pt>
                <c:pt idx="12">
                  <c:v>0.31705275246674991</c:v>
                </c:pt>
                <c:pt idx="13">
                  <c:v>0.31881569950785515</c:v>
                </c:pt>
                <c:pt idx="14">
                  <c:v>0.3205786465489604</c:v>
                </c:pt>
                <c:pt idx="15">
                  <c:v>0.32234159359006564</c:v>
                </c:pt>
                <c:pt idx="16">
                  <c:v>0.32410454063117089</c:v>
                </c:pt>
                <c:pt idx="17">
                  <c:v>0.32586748767227613</c:v>
                </c:pt>
                <c:pt idx="18">
                  <c:v>0.32763043471338138</c:v>
                </c:pt>
                <c:pt idx="19">
                  <c:v>0.32939338175448662</c:v>
                </c:pt>
                <c:pt idx="20">
                  <c:v>0.33115632879559187</c:v>
                </c:pt>
                <c:pt idx="21">
                  <c:v>0.33291927583669711</c:v>
                </c:pt>
                <c:pt idx="22">
                  <c:v>0.33468222287780236</c:v>
                </c:pt>
                <c:pt idx="23">
                  <c:v>0.33644516991890761</c:v>
                </c:pt>
                <c:pt idx="24">
                  <c:v>0.33820811696001285</c:v>
                </c:pt>
                <c:pt idx="25">
                  <c:v>0.3399710640011181</c:v>
                </c:pt>
                <c:pt idx="26">
                  <c:v>0.34173401104222334</c:v>
                </c:pt>
                <c:pt idx="27">
                  <c:v>0.34349695808332859</c:v>
                </c:pt>
                <c:pt idx="28">
                  <c:v>0.34525990512443383</c:v>
                </c:pt>
                <c:pt idx="29">
                  <c:v>0.34702285216553908</c:v>
                </c:pt>
                <c:pt idx="30">
                  <c:v>0.34878579920664432</c:v>
                </c:pt>
                <c:pt idx="31">
                  <c:v>0.35054874624774957</c:v>
                </c:pt>
                <c:pt idx="32">
                  <c:v>0.35231169328885448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6486-4F22-8D58-247B3C775CE7}"/>
            </c:ext>
          </c:extLst>
        </c:ser>
        <c:ser>
          <c:idx val="10"/>
          <c:order val="7"/>
          <c:tx>
            <c:strRef>
              <c:f>'ATB Paired Solar_SEE'!$K$106</c:f>
              <c:strCache>
                <c:ptCount val="1"/>
                <c:pt idx="0">
                  <c:v>Utility PV - Kansas City - Moderate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4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6-6486-4F22-8D58-247B3C775CE7}"/>
              </c:ext>
            </c:extLst>
          </c:dPt>
          <c:xVal>
            <c:numRef>
              <c:f>'ATB Paired Solar_SEE'!$L$98:$AS$98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Solar_SEE'!$L$106:$AS$106</c:f>
              <c:numCache>
                <c:formatCode>0%</c:formatCode>
                <c:ptCount val="34"/>
                <c:pt idx="0">
                  <c:v>0.2722383539810847</c:v>
                </c:pt>
                <c:pt idx="1">
                  <c:v>0.27395061023027617</c:v>
                </c:pt>
                <c:pt idx="2">
                  <c:v>0.27566286647946764</c:v>
                </c:pt>
                <c:pt idx="3">
                  <c:v>0.27737512272865911</c:v>
                </c:pt>
                <c:pt idx="4">
                  <c:v>0.27908737897785058</c:v>
                </c:pt>
                <c:pt idx="5">
                  <c:v>0.28079963522704204</c:v>
                </c:pt>
                <c:pt idx="6">
                  <c:v>0.28251189147623351</c:v>
                </c:pt>
                <c:pt idx="7">
                  <c:v>0.28422414772542498</c:v>
                </c:pt>
                <c:pt idx="8">
                  <c:v>0.28593640397461645</c:v>
                </c:pt>
                <c:pt idx="9">
                  <c:v>0.28764866022380792</c:v>
                </c:pt>
                <c:pt idx="10">
                  <c:v>0.28936091647299939</c:v>
                </c:pt>
                <c:pt idx="11">
                  <c:v>0.29107317272219085</c:v>
                </c:pt>
                <c:pt idx="12">
                  <c:v>0.29278542897138232</c:v>
                </c:pt>
                <c:pt idx="13">
                  <c:v>0.29399879514615068</c:v>
                </c:pt>
                <c:pt idx="14">
                  <c:v>0.29521216132091904</c:v>
                </c:pt>
                <c:pt idx="15">
                  <c:v>0.2964255274956874</c:v>
                </c:pt>
                <c:pt idx="16">
                  <c:v>0.29763889367045576</c:v>
                </c:pt>
                <c:pt idx="17">
                  <c:v>0.29885225984522412</c:v>
                </c:pt>
                <c:pt idx="18">
                  <c:v>0.30006562601999248</c:v>
                </c:pt>
                <c:pt idx="19">
                  <c:v>0.30127899219476084</c:v>
                </c:pt>
                <c:pt idx="20">
                  <c:v>0.3024923583695292</c:v>
                </c:pt>
                <c:pt idx="21">
                  <c:v>0.30370572454429756</c:v>
                </c:pt>
                <c:pt idx="22">
                  <c:v>0.30491909071906592</c:v>
                </c:pt>
                <c:pt idx="23">
                  <c:v>0.30613245689383428</c:v>
                </c:pt>
                <c:pt idx="24">
                  <c:v>0.30734582306860264</c:v>
                </c:pt>
                <c:pt idx="25">
                  <c:v>0.308559189243371</c:v>
                </c:pt>
                <c:pt idx="26">
                  <c:v>0.30977255541813936</c:v>
                </c:pt>
                <c:pt idx="27">
                  <c:v>0.31098592159290772</c:v>
                </c:pt>
                <c:pt idx="28">
                  <c:v>0.31219928776767608</c:v>
                </c:pt>
                <c:pt idx="29">
                  <c:v>0.31341265394244444</c:v>
                </c:pt>
                <c:pt idx="30">
                  <c:v>0.3146260201172128</c:v>
                </c:pt>
                <c:pt idx="31">
                  <c:v>0.31583938629198116</c:v>
                </c:pt>
                <c:pt idx="32">
                  <c:v>0.31705275246674991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6486-4F22-8D58-247B3C775CE7}"/>
            </c:ext>
          </c:extLst>
        </c:ser>
        <c:ser>
          <c:idx val="12"/>
          <c:order val="8"/>
          <c:tx>
            <c:strRef>
              <c:f>'ATB Paired Solar_SEE'!$K$107</c:f>
              <c:strCache>
                <c:ptCount val="1"/>
                <c:pt idx="0">
                  <c:v>Utility PV - Kansas City - Conservative</c:v>
                </c:pt>
              </c:strCache>
            </c:strRef>
          </c:tx>
          <c:spPr>
            <a:ln>
              <a:solidFill>
                <a:schemeClr val="accent4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4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9-6486-4F22-8D58-247B3C775CE7}"/>
              </c:ext>
            </c:extLst>
          </c:dPt>
          <c:xVal>
            <c:numRef>
              <c:f>'ATB Paired Solar_SEE'!$L$98:$AS$98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Solar_SEE'!$L$107:$AS$107</c:f>
              <c:numCache>
                <c:formatCode>0%</c:formatCode>
                <c:ptCount val="34"/>
                <c:pt idx="0">
                  <c:v>0.2722383539810847</c:v>
                </c:pt>
                <c:pt idx="1">
                  <c:v>0.2722383539810847</c:v>
                </c:pt>
                <c:pt idx="2">
                  <c:v>0.2722383539810847</c:v>
                </c:pt>
                <c:pt idx="3">
                  <c:v>0.2722383539810847</c:v>
                </c:pt>
                <c:pt idx="4">
                  <c:v>0.2722383539810847</c:v>
                </c:pt>
                <c:pt idx="5">
                  <c:v>0.2722383539810847</c:v>
                </c:pt>
                <c:pt idx="6">
                  <c:v>0.2722383539810847</c:v>
                </c:pt>
                <c:pt idx="7">
                  <c:v>0.2722383539810847</c:v>
                </c:pt>
                <c:pt idx="8">
                  <c:v>0.2722383539810847</c:v>
                </c:pt>
                <c:pt idx="9">
                  <c:v>0.2722383539810847</c:v>
                </c:pt>
                <c:pt idx="10">
                  <c:v>0.2722383539810847</c:v>
                </c:pt>
                <c:pt idx="11">
                  <c:v>0.2722383539810847</c:v>
                </c:pt>
                <c:pt idx="12">
                  <c:v>0.2722383539810847</c:v>
                </c:pt>
                <c:pt idx="13">
                  <c:v>0.27326570773059961</c:v>
                </c:pt>
                <c:pt idx="14">
                  <c:v>0.27429306148011451</c:v>
                </c:pt>
                <c:pt idx="15">
                  <c:v>0.27532041522962941</c:v>
                </c:pt>
                <c:pt idx="16">
                  <c:v>0.27634776897914431</c:v>
                </c:pt>
                <c:pt idx="17">
                  <c:v>0.27737512272865922</c:v>
                </c:pt>
                <c:pt idx="18">
                  <c:v>0.27840247647817412</c:v>
                </c:pt>
                <c:pt idx="19">
                  <c:v>0.27942983022768902</c:v>
                </c:pt>
                <c:pt idx="20">
                  <c:v>0.28045718397720393</c:v>
                </c:pt>
                <c:pt idx="21">
                  <c:v>0.28148453772671883</c:v>
                </c:pt>
                <c:pt idx="22">
                  <c:v>0.28251189147623373</c:v>
                </c:pt>
                <c:pt idx="23">
                  <c:v>0.28353924522574864</c:v>
                </c:pt>
                <c:pt idx="24">
                  <c:v>0.28456659897526354</c:v>
                </c:pt>
                <c:pt idx="25">
                  <c:v>0.28559395272477844</c:v>
                </c:pt>
                <c:pt idx="26">
                  <c:v>0.28662130647429335</c:v>
                </c:pt>
                <c:pt idx="27">
                  <c:v>0.28764866022380825</c:v>
                </c:pt>
                <c:pt idx="28">
                  <c:v>0.28867601397332315</c:v>
                </c:pt>
                <c:pt idx="29">
                  <c:v>0.28970336772283806</c:v>
                </c:pt>
                <c:pt idx="30">
                  <c:v>0.29073072147235296</c:v>
                </c:pt>
                <c:pt idx="31">
                  <c:v>0.29175807522186786</c:v>
                </c:pt>
                <c:pt idx="32">
                  <c:v>0.29278542897138232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6486-4F22-8D58-247B3C775CE7}"/>
            </c:ext>
          </c:extLst>
        </c:ser>
        <c:ser>
          <c:idx val="1"/>
          <c:order val="9"/>
          <c:tx>
            <c:strRef>
              <c:f>'ATB Paired Solar_SEE'!$K$108</c:f>
              <c:strCache>
                <c:ptCount val="1"/>
                <c:pt idx="0">
                  <c:v>Utility PV - Los Angeles - Advanced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xVal>
            <c:numRef>
              <c:f>'ATB Paired Solar_SEE'!$L$98:$AS$98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Solar_SEE'!$L$108:$AS$108</c:f>
              <c:numCache>
                <c:formatCode>0%</c:formatCode>
                <c:ptCount val="34"/>
                <c:pt idx="0">
                  <c:v>0.31886896993365504</c:v>
                </c:pt>
                <c:pt idx="1">
                  <c:v>0.32241413634435934</c:v>
                </c:pt>
                <c:pt idx="2">
                  <c:v>0.32595930275506368</c:v>
                </c:pt>
                <c:pt idx="3">
                  <c:v>0.32950446916576803</c:v>
                </c:pt>
                <c:pt idx="4">
                  <c:v>0.33304963557647238</c:v>
                </c:pt>
                <c:pt idx="5">
                  <c:v>0.33659480198717673</c:v>
                </c:pt>
                <c:pt idx="6">
                  <c:v>0.34013996839788108</c:v>
                </c:pt>
                <c:pt idx="7">
                  <c:v>0.34368513480858542</c:v>
                </c:pt>
                <c:pt idx="8">
                  <c:v>0.34723030121928977</c:v>
                </c:pt>
                <c:pt idx="9">
                  <c:v>0.35077546762999412</c:v>
                </c:pt>
                <c:pt idx="10">
                  <c:v>0.35432063404069847</c:v>
                </c:pt>
                <c:pt idx="11">
                  <c:v>0.35786580045140282</c:v>
                </c:pt>
                <c:pt idx="12">
                  <c:v>0.36141096686210689</c:v>
                </c:pt>
                <c:pt idx="13">
                  <c:v>0.36316592631805933</c:v>
                </c:pt>
                <c:pt idx="14">
                  <c:v>0.36492088577401177</c:v>
                </c:pt>
                <c:pt idx="15">
                  <c:v>0.36667584522996421</c:v>
                </c:pt>
                <c:pt idx="16">
                  <c:v>0.36843080468591666</c:v>
                </c:pt>
                <c:pt idx="17">
                  <c:v>0.3701857641418691</c:v>
                </c:pt>
                <c:pt idx="18">
                  <c:v>0.37194072359782154</c:v>
                </c:pt>
                <c:pt idx="19">
                  <c:v>0.37369568305377399</c:v>
                </c:pt>
                <c:pt idx="20">
                  <c:v>0.37545064250972643</c:v>
                </c:pt>
                <c:pt idx="21">
                  <c:v>0.37720560196567887</c:v>
                </c:pt>
                <c:pt idx="22">
                  <c:v>0.37896056142163131</c:v>
                </c:pt>
                <c:pt idx="23">
                  <c:v>0.38071552087758376</c:v>
                </c:pt>
                <c:pt idx="24">
                  <c:v>0.3824704803335362</c:v>
                </c:pt>
                <c:pt idx="25">
                  <c:v>0.38422543978948864</c:v>
                </c:pt>
                <c:pt idx="26">
                  <c:v>0.38598039924544109</c:v>
                </c:pt>
                <c:pt idx="27">
                  <c:v>0.38773535870139353</c:v>
                </c:pt>
                <c:pt idx="28">
                  <c:v>0.38949031815734597</c:v>
                </c:pt>
                <c:pt idx="29">
                  <c:v>0.39124527761329841</c:v>
                </c:pt>
                <c:pt idx="30">
                  <c:v>0.39300023706925086</c:v>
                </c:pt>
                <c:pt idx="31">
                  <c:v>0.3947551965252033</c:v>
                </c:pt>
                <c:pt idx="32">
                  <c:v>0.39651015598115535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6486-4F22-8D58-247B3C775CE7}"/>
            </c:ext>
          </c:extLst>
        </c:ser>
        <c:ser>
          <c:idx val="5"/>
          <c:order val="10"/>
          <c:tx>
            <c:strRef>
              <c:f>'ATB Paired Solar_SEE'!$K$109</c:f>
              <c:strCache>
                <c:ptCount val="1"/>
                <c:pt idx="0">
                  <c:v>Utility PV - Los Angeles - Moderate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'ATB Paired Solar_SEE'!$L$98:$AS$98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Solar_SEE'!$L$109:$AS$109</c:f>
              <c:numCache>
                <c:formatCode>0%</c:formatCode>
                <c:ptCount val="34"/>
                <c:pt idx="0">
                  <c:v>0.31886896993365504</c:v>
                </c:pt>
                <c:pt idx="1">
                  <c:v>0.32051742078668477</c:v>
                </c:pt>
                <c:pt idx="2">
                  <c:v>0.32216587163971455</c:v>
                </c:pt>
                <c:pt idx="3">
                  <c:v>0.32381432249274433</c:v>
                </c:pt>
                <c:pt idx="4">
                  <c:v>0.32546277334577411</c:v>
                </c:pt>
                <c:pt idx="5">
                  <c:v>0.3271112241988039</c:v>
                </c:pt>
                <c:pt idx="6">
                  <c:v>0.32875967505183368</c:v>
                </c:pt>
                <c:pt idx="7">
                  <c:v>0.33040812590486346</c:v>
                </c:pt>
                <c:pt idx="8">
                  <c:v>0.33205657675789324</c:v>
                </c:pt>
                <c:pt idx="9">
                  <c:v>0.33370502761092302</c:v>
                </c:pt>
                <c:pt idx="10">
                  <c:v>0.3353534784639528</c:v>
                </c:pt>
                <c:pt idx="11">
                  <c:v>0.33700192931698258</c:v>
                </c:pt>
                <c:pt idx="12">
                  <c:v>0.33865038017001209</c:v>
                </c:pt>
                <c:pt idx="13">
                  <c:v>0.33978840950461681</c:v>
                </c:pt>
                <c:pt idx="14">
                  <c:v>0.34092643883922152</c:v>
                </c:pt>
                <c:pt idx="15">
                  <c:v>0.34206446817382624</c:v>
                </c:pt>
                <c:pt idx="16">
                  <c:v>0.34320249750843096</c:v>
                </c:pt>
                <c:pt idx="17">
                  <c:v>0.34434052684303568</c:v>
                </c:pt>
                <c:pt idx="18">
                  <c:v>0.34547855617764039</c:v>
                </c:pt>
                <c:pt idx="19">
                  <c:v>0.34661658551224511</c:v>
                </c:pt>
                <c:pt idx="20">
                  <c:v>0.34775461484684983</c:v>
                </c:pt>
                <c:pt idx="21">
                  <c:v>0.34889264418145455</c:v>
                </c:pt>
                <c:pt idx="22">
                  <c:v>0.35003067351605927</c:v>
                </c:pt>
                <c:pt idx="23">
                  <c:v>0.35116870285066398</c:v>
                </c:pt>
                <c:pt idx="24">
                  <c:v>0.3523067321852687</c:v>
                </c:pt>
                <c:pt idx="25">
                  <c:v>0.35344476151987342</c:v>
                </c:pt>
                <c:pt idx="26">
                  <c:v>0.35458279085447814</c:v>
                </c:pt>
                <c:pt idx="27">
                  <c:v>0.35572082018908285</c:v>
                </c:pt>
                <c:pt idx="28">
                  <c:v>0.35685884952368757</c:v>
                </c:pt>
                <c:pt idx="29">
                  <c:v>0.35799687885829229</c:v>
                </c:pt>
                <c:pt idx="30">
                  <c:v>0.35913490819289701</c:v>
                </c:pt>
                <c:pt idx="31">
                  <c:v>0.36027293752750172</c:v>
                </c:pt>
                <c:pt idx="32">
                  <c:v>0.36141096686210689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6486-4F22-8D58-247B3C775CE7}"/>
            </c:ext>
          </c:extLst>
        </c:ser>
        <c:ser>
          <c:idx val="8"/>
          <c:order val="11"/>
          <c:tx>
            <c:strRef>
              <c:f>'ATB Paired Solar_SEE'!$K$110</c:f>
              <c:strCache>
                <c:ptCount val="1"/>
                <c:pt idx="0">
                  <c:v>Utility PV - Los Angeles - Conservative</c:v>
                </c:pt>
              </c:strCache>
            </c:strRef>
          </c:tx>
          <c:spPr>
            <a:ln>
              <a:solidFill>
                <a:schemeClr val="accent2"/>
              </a:solidFill>
              <a:prstDash val="dash"/>
            </a:ln>
          </c:spPr>
          <c:marker>
            <c:symbol val="none"/>
          </c:marker>
          <c:xVal>
            <c:numRef>
              <c:f>'ATB Paired Solar_SEE'!$L$98:$AS$98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Solar_SEE'!$L$110:$AS$110</c:f>
              <c:numCache>
                <c:formatCode>0%</c:formatCode>
                <c:ptCount val="34"/>
                <c:pt idx="0">
                  <c:v>0.31886896993365504</c:v>
                </c:pt>
                <c:pt idx="1">
                  <c:v>0.31886896993365504</c:v>
                </c:pt>
                <c:pt idx="2">
                  <c:v>0.31886896993365504</c:v>
                </c:pt>
                <c:pt idx="3">
                  <c:v>0.31886896993365504</c:v>
                </c:pt>
                <c:pt idx="4">
                  <c:v>0.31886896993365504</c:v>
                </c:pt>
                <c:pt idx="5">
                  <c:v>0.31886896993365504</c:v>
                </c:pt>
                <c:pt idx="6">
                  <c:v>0.31886896993365504</c:v>
                </c:pt>
                <c:pt idx="7">
                  <c:v>0.31886896993365504</c:v>
                </c:pt>
                <c:pt idx="8">
                  <c:v>0.31886896993365504</c:v>
                </c:pt>
                <c:pt idx="9">
                  <c:v>0.31886896993365504</c:v>
                </c:pt>
                <c:pt idx="10">
                  <c:v>0.31886896993365504</c:v>
                </c:pt>
                <c:pt idx="11">
                  <c:v>0.31886896993365504</c:v>
                </c:pt>
                <c:pt idx="12">
                  <c:v>0.31886896993365504</c:v>
                </c:pt>
                <c:pt idx="13">
                  <c:v>0.31985804044547289</c:v>
                </c:pt>
                <c:pt idx="14">
                  <c:v>0.32084711095729074</c:v>
                </c:pt>
                <c:pt idx="15">
                  <c:v>0.32183618146910858</c:v>
                </c:pt>
                <c:pt idx="16">
                  <c:v>0.32282525198092643</c:v>
                </c:pt>
                <c:pt idx="17">
                  <c:v>0.32381432249274428</c:v>
                </c:pt>
                <c:pt idx="18">
                  <c:v>0.32480339300456212</c:v>
                </c:pt>
                <c:pt idx="19">
                  <c:v>0.32579246351637997</c:v>
                </c:pt>
                <c:pt idx="20">
                  <c:v>0.32678153402819782</c:v>
                </c:pt>
                <c:pt idx="21">
                  <c:v>0.32777060454001566</c:v>
                </c:pt>
                <c:pt idx="22">
                  <c:v>0.32875967505183351</c:v>
                </c:pt>
                <c:pt idx="23">
                  <c:v>0.32974874556365136</c:v>
                </c:pt>
                <c:pt idx="24">
                  <c:v>0.3307378160754692</c:v>
                </c:pt>
                <c:pt idx="25">
                  <c:v>0.33172688658728705</c:v>
                </c:pt>
                <c:pt idx="26">
                  <c:v>0.3327159570991049</c:v>
                </c:pt>
                <c:pt idx="27">
                  <c:v>0.33370502761092274</c:v>
                </c:pt>
                <c:pt idx="28">
                  <c:v>0.33469409812274059</c:v>
                </c:pt>
                <c:pt idx="29">
                  <c:v>0.33568316863455844</c:v>
                </c:pt>
                <c:pt idx="30">
                  <c:v>0.33667223914637628</c:v>
                </c:pt>
                <c:pt idx="31">
                  <c:v>0.33766130965819413</c:v>
                </c:pt>
                <c:pt idx="32">
                  <c:v>0.33865038017001209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6486-4F22-8D58-247B3C775CE7}"/>
            </c:ext>
          </c:extLst>
        </c:ser>
        <c:ser>
          <c:idx val="11"/>
          <c:order val="12"/>
          <c:tx>
            <c:strRef>
              <c:f>'ATB Paired Solar_SEE'!$K$111</c:f>
              <c:strCache>
                <c:ptCount val="1"/>
                <c:pt idx="0">
                  <c:v>Utility PV - Daggett, CA - Advanced</c:v>
                </c:pt>
              </c:strCache>
            </c:strRef>
          </c:tx>
          <c:spPr>
            <a:ln>
              <a:solidFill>
                <a:schemeClr val="accent3"/>
              </a:solidFill>
              <a:prstDash val="sysDot"/>
            </a:ln>
          </c:spPr>
          <c:marker>
            <c:symbol val="none"/>
          </c:marker>
          <c:xVal>
            <c:numRef>
              <c:f>'ATB Paired Solar_SEE'!$L$98:$AS$98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Solar_SEE'!$L$111:$AS$111</c:f>
              <c:numCache>
                <c:formatCode>0%</c:formatCode>
                <c:ptCount val="34"/>
                <c:pt idx="0">
                  <c:v>0.35146191697686013</c:v>
                </c:pt>
                <c:pt idx="1">
                  <c:v>0.35508206681481436</c:v>
                </c:pt>
                <c:pt idx="2">
                  <c:v>0.35870221665276858</c:v>
                </c:pt>
                <c:pt idx="3">
                  <c:v>0.3623223664907228</c:v>
                </c:pt>
                <c:pt idx="4">
                  <c:v>0.36594251632867703</c:v>
                </c:pt>
                <c:pt idx="5">
                  <c:v>0.36956266616663125</c:v>
                </c:pt>
                <c:pt idx="6">
                  <c:v>0.37318281600458547</c:v>
                </c:pt>
                <c:pt idx="7">
                  <c:v>0.37680296584253969</c:v>
                </c:pt>
                <c:pt idx="8">
                  <c:v>0.38042311568049392</c:v>
                </c:pt>
                <c:pt idx="9">
                  <c:v>0.38404326551844814</c:v>
                </c:pt>
                <c:pt idx="10">
                  <c:v>0.38766341535640236</c:v>
                </c:pt>
                <c:pt idx="11">
                  <c:v>0.39128356519435659</c:v>
                </c:pt>
                <c:pt idx="12">
                  <c:v>0.39490371503231059</c:v>
                </c:pt>
                <c:pt idx="13">
                  <c:v>0.39675274529751497</c:v>
                </c:pt>
                <c:pt idx="14">
                  <c:v>0.39860177556271936</c:v>
                </c:pt>
                <c:pt idx="15">
                  <c:v>0.40045080582792375</c:v>
                </c:pt>
                <c:pt idx="16">
                  <c:v>0.40229983609312814</c:v>
                </c:pt>
                <c:pt idx="17">
                  <c:v>0.40414886635833253</c:v>
                </c:pt>
                <c:pt idx="18">
                  <c:v>0.40599789662353691</c:v>
                </c:pt>
                <c:pt idx="19">
                  <c:v>0.4078469268887413</c:v>
                </c:pt>
                <c:pt idx="20">
                  <c:v>0.40969595715394569</c:v>
                </c:pt>
                <c:pt idx="21">
                  <c:v>0.41154498741915008</c:v>
                </c:pt>
                <c:pt idx="22">
                  <c:v>0.41339401768435446</c:v>
                </c:pt>
                <c:pt idx="23">
                  <c:v>0.41524304794955885</c:v>
                </c:pt>
                <c:pt idx="24">
                  <c:v>0.41709207821476324</c:v>
                </c:pt>
                <c:pt idx="25">
                  <c:v>0.41894110847996763</c:v>
                </c:pt>
                <c:pt idx="26">
                  <c:v>0.42079013874517202</c:v>
                </c:pt>
                <c:pt idx="27">
                  <c:v>0.4226391690103764</c:v>
                </c:pt>
                <c:pt idx="28">
                  <c:v>0.42448819927558079</c:v>
                </c:pt>
                <c:pt idx="29">
                  <c:v>0.42633722954078518</c:v>
                </c:pt>
                <c:pt idx="30">
                  <c:v>0.42818625980598957</c:v>
                </c:pt>
                <c:pt idx="31">
                  <c:v>0.43003529007119395</c:v>
                </c:pt>
                <c:pt idx="32">
                  <c:v>0.43188432033639834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6486-4F22-8D58-247B3C775CE7}"/>
            </c:ext>
          </c:extLst>
        </c:ser>
        <c:ser>
          <c:idx val="13"/>
          <c:order val="13"/>
          <c:tx>
            <c:strRef>
              <c:f>'ATB Paired Solar_SEE'!$K$112</c:f>
              <c:strCache>
                <c:ptCount val="1"/>
                <c:pt idx="0">
                  <c:v>Utility PV - Daggett, CA - Moderate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xVal>
            <c:numRef>
              <c:f>'ATB Paired Solar_SEE'!$L$98:$AS$98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Solar_SEE'!$L$112:$AS$112</c:f>
              <c:numCache>
                <c:formatCode>0%</c:formatCode>
                <c:ptCount val="34"/>
                <c:pt idx="0">
                  <c:v>0.35146191697686013</c:v>
                </c:pt>
                <c:pt idx="1">
                  <c:v>0.35319367231419535</c:v>
                </c:pt>
                <c:pt idx="2">
                  <c:v>0.35492542765153057</c:v>
                </c:pt>
                <c:pt idx="3">
                  <c:v>0.35665718298886578</c:v>
                </c:pt>
                <c:pt idx="4">
                  <c:v>0.358388938326201</c:v>
                </c:pt>
                <c:pt idx="5">
                  <c:v>0.36012069366353622</c:v>
                </c:pt>
                <c:pt idx="6">
                  <c:v>0.36185244900087143</c:v>
                </c:pt>
                <c:pt idx="7">
                  <c:v>0.36358420433820665</c:v>
                </c:pt>
                <c:pt idx="8">
                  <c:v>0.36531595967554187</c:v>
                </c:pt>
                <c:pt idx="9">
                  <c:v>0.36704771501287708</c:v>
                </c:pt>
                <c:pt idx="10">
                  <c:v>0.3687794703502123</c:v>
                </c:pt>
                <c:pt idx="11">
                  <c:v>0.37051122568754752</c:v>
                </c:pt>
                <c:pt idx="12">
                  <c:v>0.37224298102488246</c:v>
                </c:pt>
                <c:pt idx="13">
                  <c:v>0.37337601772525386</c:v>
                </c:pt>
                <c:pt idx="14">
                  <c:v>0.37450905442562527</c:v>
                </c:pt>
                <c:pt idx="15">
                  <c:v>0.37564209112599667</c:v>
                </c:pt>
                <c:pt idx="16">
                  <c:v>0.37677512782636807</c:v>
                </c:pt>
                <c:pt idx="17">
                  <c:v>0.37790816452673948</c:v>
                </c:pt>
                <c:pt idx="18">
                  <c:v>0.37904120122711088</c:v>
                </c:pt>
                <c:pt idx="19">
                  <c:v>0.38017423792748228</c:v>
                </c:pt>
                <c:pt idx="20">
                  <c:v>0.38130727462785369</c:v>
                </c:pt>
                <c:pt idx="21">
                  <c:v>0.38244031132822509</c:v>
                </c:pt>
                <c:pt idx="22">
                  <c:v>0.38357334802859649</c:v>
                </c:pt>
                <c:pt idx="23">
                  <c:v>0.3847063847289679</c:v>
                </c:pt>
                <c:pt idx="24">
                  <c:v>0.3858394214293393</c:v>
                </c:pt>
                <c:pt idx="25">
                  <c:v>0.38697245812971071</c:v>
                </c:pt>
                <c:pt idx="26">
                  <c:v>0.38810549483008211</c:v>
                </c:pt>
                <c:pt idx="27">
                  <c:v>0.38923853153045351</c:v>
                </c:pt>
                <c:pt idx="28">
                  <c:v>0.39037156823082492</c:v>
                </c:pt>
                <c:pt idx="29">
                  <c:v>0.39150460493119632</c:v>
                </c:pt>
                <c:pt idx="30">
                  <c:v>0.39263764163156772</c:v>
                </c:pt>
                <c:pt idx="31">
                  <c:v>0.39377067833193913</c:v>
                </c:pt>
                <c:pt idx="32">
                  <c:v>0.39490371503231059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6486-4F22-8D58-247B3C775CE7}"/>
            </c:ext>
          </c:extLst>
        </c:ser>
        <c:ser>
          <c:idx val="14"/>
          <c:order val="14"/>
          <c:tx>
            <c:strRef>
              <c:f>'ATB Paired Solar_SEE'!$K$113</c:f>
              <c:strCache>
                <c:ptCount val="1"/>
                <c:pt idx="0">
                  <c:v>Utility PV - Daggett, CA - Conservative</c:v>
                </c:pt>
              </c:strCache>
            </c:strRef>
          </c:tx>
          <c:spPr>
            <a:ln>
              <a:solidFill>
                <a:schemeClr val="accent3"/>
              </a:solidFill>
              <a:prstDash val="dash"/>
            </a:ln>
          </c:spPr>
          <c:marker>
            <c:symbol val="none"/>
          </c:marker>
          <c:xVal>
            <c:numRef>
              <c:f>'ATB Paired Solar_SEE'!$L$98:$AS$98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Solar_SEE'!$L$113:$AS$113</c:f>
              <c:numCache>
                <c:formatCode>0%</c:formatCode>
                <c:ptCount val="34"/>
                <c:pt idx="0">
                  <c:v>0.35146191697686013</c:v>
                </c:pt>
                <c:pt idx="1">
                  <c:v>0.35146191697686013</c:v>
                </c:pt>
                <c:pt idx="2">
                  <c:v>0.35146191697686013</c:v>
                </c:pt>
                <c:pt idx="3">
                  <c:v>0.35146191697686013</c:v>
                </c:pt>
                <c:pt idx="4">
                  <c:v>0.35146191697686013</c:v>
                </c:pt>
                <c:pt idx="5">
                  <c:v>0.35146191697686013</c:v>
                </c:pt>
                <c:pt idx="6">
                  <c:v>0.35146191697686013</c:v>
                </c:pt>
                <c:pt idx="7">
                  <c:v>0.35146191697686013</c:v>
                </c:pt>
                <c:pt idx="8">
                  <c:v>0.35146191697686013</c:v>
                </c:pt>
                <c:pt idx="9">
                  <c:v>0.35146191697686013</c:v>
                </c:pt>
                <c:pt idx="10">
                  <c:v>0.35146191697686013</c:v>
                </c:pt>
                <c:pt idx="11">
                  <c:v>0.35146191697686013</c:v>
                </c:pt>
                <c:pt idx="12">
                  <c:v>0.35146191697686013</c:v>
                </c:pt>
                <c:pt idx="13">
                  <c:v>0.35250097017926124</c:v>
                </c:pt>
                <c:pt idx="14">
                  <c:v>0.35354002338166235</c:v>
                </c:pt>
                <c:pt idx="15">
                  <c:v>0.35457907658406346</c:v>
                </c:pt>
                <c:pt idx="16">
                  <c:v>0.35561812978646457</c:v>
                </c:pt>
                <c:pt idx="17">
                  <c:v>0.35665718298886567</c:v>
                </c:pt>
                <c:pt idx="18">
                  <c:v>0.35769623619126678</c:v>
                </c:pt>
                <c:pt idx="19">
                  <c:v>0.35873528939366789</c:v>
                </c:pt>
                <c:pt idx="20">
                  <c:v>0.359774342596069</c:v>
                </c:pt>
                <c:pt idx="21">
                  <c:v>0.3608133957984701</c:v>
                </c:pt>
                <c:pt idx="22">
                  <c:v>0.36185244900087121</c:v>
                </c:pt>
                <c:pt idx="23">
                  <c:v>0.36289150220327232</c:v>
                </c:pt>
                <c:pt idx="24">
                  <c:v>0.36393055540567343</c:v>
                </c:pt>
                <c:pt idx="25">
                  <c:v>0.36496960860807454</c:v>
                </c:pt>
                <c:pt idx="26">
                  <c:v>0.36600866181047564</c:v>
                </c:pt>
                <c:pt idx="27">
                  <c:v>0.36704771501287675</c:v>
                </c:pt>
                <c:pt idx="28">
                  <c:v>0.36808676821527786</c:v>
                </c:pt>
                <c:pt idx="29">
                  <c:v>0.36912582141767897</c:v>
                </c:pt>
                <c:pt idx="30">
                  <c:v>0.37016487462008008</c:v>
                </c:pt>
                <c:pt idx="31">
                  <c:v>0.37120392782248118</c:v>
                </c:pt>
                <c:pt idx="32">
                  <c:v>0.37224298102488246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6486-4F22-8D58-247B3C775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14464"/>
        <c:axId val="107090688"/>
      </c:scatterChart>
      <c:valAx>
        <c:axId val="106814464"/>
        <c:scaling>
          <c:orientation val="minMax"/>
          <c:max val="2050"/>
          <c:min val="2015"/>
        </c:scaling>
        <c:delete val="0"/>
        <c:axPos val="b"/>
        <c:numFmt formatCode="General" sourceLinked="1"/>
        <c:majorTickMark val="out"/>
        <c:minorTickMark val="in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07090688"/>
        <c:crosses val="autoZero"/>
        <c:crossBetween val="midCat"/>
        <c:majorUnit val="5"/>
        <c:minorUnit val="1"/>
      </c:valAx>
      <c:valAx>
        <c:axId val="107090688"/>
        <c:scaling>
          <c:orientation val="minMax"/>
          <c:min val="0.1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600" baseline="0"/>
                  <a:t>Utility-Scale  Solar PV </a:t>
                </a:r>
                <a:r>
                  <a:rPr lang="en-US" sz="1600"/>
                  <a:t>Net Capacity</a:t>
                </a:r>
                <a:r>
                  <a:rPr lang="en-US" sz="1600" baseline="0"/>
                  <a:t> Factor (%)</a:t>
                </a:r>
                <a:endParaRPr lang="en-US" sz="1600"/>
              </a:p>
            </c:rich>
          </c:tx>
          <c:layout>
            <c:manualLayout>
              <c:xMode val="edge"/>
              <c:yMode val="edge"/>
              <c:x val="8.1912426290687203E-3"/>
              <c:y val="0.26314458404935559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06814464"/>
        <c:crosses val="autoZero"/>
        <c:crossBetween val="midCat"/>
        <c:majorUnit val="0.1"/>
      </c:valAx>
    </c:plotArea>
    <c:legend>
      <c:legendPos val="t"/>
      <c:layout>
        <c:manualLayout>
          <c:xMode val="edge"/>
          <c:yMode val="edge"/>
          <c:x val="0.30818042424650238"/>
          <c:y val="0.1510639079364999"/>
          <c:w val="0.56607534357042344"/>
          <c:h val="0.14839780530991384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span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7542231463582"/>
          <c:y val="0.10354650094827618"/>
          <c:w val="0.87065207225080798"/>
          <c:h val="0.7559006389227319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'ATB Paired Solar_SEE'!$K$133</c:f>
              <c:strCache>
                <c:ptCount val="1"/>
                <c:pt idx="0">
                  <c:v>Utility PV - Seattle - Advanced</c:v>
                </c:pt>
              </c:strCache>
            </c:strRef>
          </c:tx>
          <c:spPr>
            <a:ln>
              <a:solidFill>
                <a:schemeClr val="accent6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1-7A7D-4CAF-850D-633EA6C666EE}"/>
              </c:ext>
            </c:extLst>
          </c:dPt>
          <c:xVal>
            <c:numRef>
              <c:f>'ATB Paired Solar_SEE'!$L$132:$AS$132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Solar_SEE'!$L$133:$AS$133</c:f>
              <c:numCache>
                <c:formatCode>"$"#,##0</c:formatCode>
                <c:ptCount val="34"/>
                <c:pt idx="0">
                  <c:v>1692.8301122303596</c:v>
                </c:pt>
                <c:pt idx="1">
                  <c:v>1486.8814397733649</c:v>
                </c:pt>
                <c:pt idx="2">
                  <c:v>1417.8686543578369</c:v>
                </c:pt>
                <c:pt idx="3">
                  <c:v>1348.8558689423094</c:v>
                </c:pt>
                <c:pt idx="4">
                  <c:v>1279.8430835267816</c:v>
                </c:pt>
                <c:pt idx="5">
                  <c:v>1210.8302981112538</c:v>
                </c:pt>
                <c:pt idx="6">
                  <c:v>1141.817512695726</c:v>
                </c:pt>
                <c:pt idx="7">
                  <c:v>1072.8047272801982</c:v>
                </c:pt>
                <c:pt idx="8">
                  <c:v>1003.7919418646704</c:v>
                </c:pt>
                <c:pt idx="9">
                  <c:v>934.77915644914276</c:v>
                </c:pt>
                <c:pt idx="10">
                  <c:v>865.76637103361497</c:v>
                </c:pt>
                <c:pt idx="11">
                  <c:v>796.75358561808719</c:v>
                </c:pt>
                <c:pt idx="12">
                  <c:v>727.74080020255872</c:v>
                </c:pt>
                <c:pt idx="13">
                  <c:v>718.73563338408826</c:v>
                </c:pt>
                <c:pt idx="14">
                  <c:v>709.7304665656178</c:v>
                </c:pt>
                <c:pt idx="15">
                  <c:v>700.72529974714723</c:v>
                </c:pt>
                <c:pt idx="16">
                  <c:v>691.72013292867678</c:v>
                </c:pt>
                <c:pt idx="17">
                  <c:v>682.71496611020632</c:v>
                </c:pt>
                <c:pt idx="18">
                  <c:v>673.70979929173586</c:v>
                </c:pt>
                <c:pt idx="19">
                  <c:v>664.70463247326541</c:v>
                </c:pt>
                <c:pt idx="20">
                  <c:v>655.69946565479495</c:v>
                </c:pt>
                <c:pt idx="21">
                  <c:v>646.69429883632438</c:v>
                </c:pt>
                <c:pt idx="22">
                  <c:v>637.68913201785392</c:v>
                </c:pt>
                <c:pt idx="23">
                  <c:v>628.68396519938347</c:v>
                </c:pt>
                <c:pt idx="24">
                  <c:v>619.67879838091301</c:v>
                </c:pt>
                <c:pt idx="25">
                  <c:v>610.67363156244255</c:v>
                </c:pt>
                <c:pt idx="26">
                  <c:v>601.66846474397221</c:v>
                </c:pt>
                <c:pt idx="27">
                  <c:v>592.66329792550152</c:v>
                </c:pt>
                <c:pt idx="28">
                  <c:v>583.65813110703107</c:v>
                </c:pt>
                <c:pt idx="29">
                  <c:v>574.65296428856072</c:v>
                </c:pt>
                <c:pt idx="30">
                  <c:v>565.64779747009027</c:v>
                </c:pt>
                <c:pt idx="31">
                  <c:v>556.64263065161981</c:v>
                </c:pt>
                <c:pt idx="32">
                  <c:v>547.63746383315015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A7D-4CAF-850D-633EA6C666EE}"/>
            </c:ext>
          </c:extLst>
        </c:ser>
        <c:ser>
          <c:idx val="3"/>
          <c:order val="1"/>
          <c:tx>
            <c:strRef>
              <c:f>'ATB Paired Solar_SEE'!$K$134</c:f>
              <c:strCache>
                <c:ptCount val="1"/>
                <c:pt idx="0">
                  <c:v>Utility PV - Seattle - Moderate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4-7A7D-4CAF-850D-633EA6C666EE}"/>
              </c:ext>
            </c:extLst>
          </c:dPt>
          <c:xVal>
            <c:numRef>
              <c:f>'ATB Paired Solar_SEE'!$L$132:$AS$132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Solar_SEE'!$L$134:$AS$134</c:f>
              <c:numCache>
                <c:formatCode>"$"#,##0</c:formatCode>
                <c:ptCount val="34"/>
                <c:pt idx="0">
                  <c:v>1692.8301122303596</c:v>
                </c:pt>
                <c:pt idx="1">
                  <c:v>1486.8814397733649</c:v>
                </c:pt>
                <c:pt idx="2">
                  <c:v>1432.1617298998258</c:v>
                </c:pt>
                <c:pt idx="3">
                  <c:v>1377.4420200262871</c:v>
                </c:pt>
                <c:pt idx="4">
                  <c:v>1322.7223101527479</c:v>
                </c:pt>
                <c:pt idx="5">
                  <c:v>1268.0026002792092</c:v>
                </c:pt>
                <c:pt idx="6">
                  <c:v>1213.2828904056701</c:v>
                </c:pt>
                <c:pt idx="7">
                  <c:v>1158.5631805321314</c:v>
                </c:pt>
                <c:pt idx="8">
                  <c:v>1103.8434706585924</c:v>
                </c:pt>
                <c:pt idx="9">
                  <c:v>1049.1237607850535</c:v>
                </c:pt>
                <c:pt idx="10">
                  <c:v>994.40405091151445</c:v>
                </c:pt>
                <c:pt idx="11">
                  <c:v>939.68434103797563</c:v>
                </c:pt>
                <c:pt idx="12">
                  <c:v>884.96463116443692</c:v>
                </c:pt>
                <c:pt idx="13">
                  <c:v>877.10343961634294</c:v>
                </c:pt>
                <c:pt idx="14">
                  <c:v>869.24224806824895</c:v>
                </c:pt>
                <c:pt idx="15">
                  <c:v>861.38105652015508</c:v>
                </c:pt>
                <c:pt idx="16">
                  <c:v>853.5198649720611</c:v>
                </c:pt>
                <c:pt idx="17">
                  <c:v>845.65867342396723</c:v>
                </c:pt>
                <c:pt idx="18">
                  <c:v>837.79748187587325</c:v>
                </c:pt>
                <c:pt idx="19">
                  <c:v>829.93629032777926</c:v>
                </c:pt>
                <c:pt idx="20">
                  <c:v>822.07509877968539</c:v>
                </c:pt>
                <c:pt idx="21">
                  <c:v>814.21390723159141</c:v>
                </c:pt>
                <c:pt idx="22">
                  <c:v>806.35271568349742</c:v>
                </c:pt>
                <c:pt idx="23">
                  <c:v>798.49152413540355</c:v>
                </c:pt>
                <c:pt idx="24">
                  <c:v>790.63033258730957</c:v>
                </c:pt>
                <c:pt idx="25">
                  <c:v>782.76914103921558</c:v>
                </c:pt>
                <c:pt idx="26">
                  <c:v>774.90794949112171</c:v>
                </c:pt>
                <c:pt idx="27">
                  <c:v>767.04675794302773</c:v>
                </c:pt>
                <c:pt idx="28">
                  <c:v>759.18556639493374</c:v>
                </c:pt>
                <c:pt idx="29">
                  <c:v>751.32437484683987</c:v>
                </c:pt>
                <c:pt idx="30">
                  <c:v>743.46318329874589</c:v>
                </c:pt>
                <c:pt idx="31">
                  <c:v>735.60199175065191</c:v>
                </c:pt>
                <c:pt idx="32">
                  <c:v>727.74080020255872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A7D-4CAF-850D-633EA6C666EE}"/>
            </c:ext>
          </c:extLst>
        </c:ser>
        <c:ser>
          <c:idx val="4"/>
          <c:order val="2"/>
          <c:tx>
            <c:strRef>
              <c:f>'ATB Paired Solar_SEE'!$K$135</c:f>
              <c:strCache>
                <c:ptCount val="1"/>
                <c:pt idx="0">
                  <c:v>Utility PV - Seattle - Conservative</c:v>
                </c:pt>
              </c:strCache>
            </c:strRef>
          </c:tx>
          <c:spPr>
            <a:ln>
              <a:solidFill>
                <a:schemeClr val="accent6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7-7A7D-4CAF-850D-633EA6C666EE}"/>
              </c:ext>
            </c:extLst>
          </c:dPt>
          <c:xVal>
            <c:numRef>
              <c:f>'ATB Paired Solar_SEE'!$L$132:$AS$132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Solar_SEE'!$L$135:$AS$135</c:f>
              <c:numCache>
                <c:formatCode>"$"#,##0</c:formatCode>
                <c:ptCount val="34"/>
                <c:pt idx="0">
                  <c:v>1692.8301122303596</c:v>
                </c:pt>
                <c:pt idx="1">
                  <c:v>1486.8814397733649</c:v>
                </c:pt>
                <c:pt idx="2">
                  <c:v>1469.3855159072957</c:v>
                </c:pt>
                <c:pt idx="3">
                  <c:v>1451.8895920412267</c:v>
                </c:pt>
                <c:pt idx="4">
                  <c:v>1434.3936681751575</c:v>
                </c:pt>
                <c:pt idx="5">
                  <c:v>1416.8977443090887</c:v>
                </c:pt>
                <c:pt idx="6">
                  <c:v>1399.4018204430195</c:v>
                </c:pt>
                <c:pt idx="7">
                  <c:v>1381.9058965769505</c:v>
                </c:pt>
                <c:pt idx="8">
                  <c:v>1364.4099727108812</c:v>
                </c:pt>
                <c:pt idx="9">
                  <c:v>1346.9140488448124</c:v>
                </c:pt>
                <c:pt idx="10">
                  <c:v>1329.4181249787432</c:v>
                </c:pt>
                <c:pt idx="11">
                  <c:v>1311.9222011126742</c:v>
                </c:pt>
                <c:pt idx="12">
                  <c:v>1294.4262772466038</c:v>
                </c:pt>
                <c:pt idx="13">
                  <c:v>1273.9531949424954</c:v>
                </c:pt>
                <c:pt idx="14">
                  <c:v>1253.480112638387</c:v>
                </c:pt>
                <c:pt idx="15">
                  <c:v>1233.0070303342786</c:v>
                </c:pt>
                <c:pt idx="16">
                  <c:v>1212.53394803017</c:v>
                </c:pt>
                <c:pt idx="17">
                  <c:v>1192.0608657260616</c:v>
                </c:pt>
                <c:pt idx="18">
                  <c:v>1171.5877834219532</c:v>
                </c:pt>
                <c:pt idx="19">
                  <c:v>1151.1147011178448</c:v>
                </c:pt>
                <c:pt idx="20">
                  <c:v>1130.6416188137362</c:v>
                </c:pt>
                <c:pt idx="21">
                  <c:v>1110.1685365096278</c:v>
                </c:pt>
                <c:pt idx="22">
                  <c:v>1089.6954542055194</c:v>
                </c:pt>
                <c:pt idx="23">
                  <c:v>1069.222371901411</c:v>
                </c:pt>
                <c:pt idx="24">
                  <c:v>1048.7492895973025</c:v>
                </c:pt>
                <c:pt idx="25">
                  <c:v>1028.2762072931944</c:v>
                </c:pt>
                <c:pt idx="26">
                  <c:v>1007.803124989086</c:v>
                </c:pt>
                <c:pt idx="27">
                  <c:v>987.33004268497757</c:v>
                </c:pt>
                <c:pt idx="28">
                  <c:v>966.85696038086928</c:v>
                </c:pt>
                <c:pt idx="29">
                  <c:v>946.38387807676099</c:v>
                </c:pt>
                <c:pt idx="30">
                  <c:v>925.9107957726527</c:v>
                </c:pt>
                <c:pt idx="31">
                  <c:v>905.43771346854419</c:v>
                </c:pt>
                <c:pt idx="32">
                  <c:v>884.96463116443692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A7D-4CAF-850D-633EA6C666EE}"/>
            </c:ext>
          </c:extLst>
        </c:ser>
        <c:ser>
          <c:idx val="6"/>
          <c:order val="3"/>
          <c:tx>
            <c:strRef>
              <c:f>'ATB Paired Solar_SEE'!$K$136</c:f>
              <c:strCache>
                <c:ptCount val="1"/>
                <c:pt idx="0">
                  <c:v>Utility PV - Chicago - Advanced</c:v>
                </c:pt>
              </c:strCache>
            </c:strRef>
          </c:tx>
          <c:spPr>
            <a:ln>
              <a:solidFill>
                <a:schemeClr val="accent5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A-7A7D-4CAF-850D-633EA6C666EE}"/>
              </c:ext>
            </c:extLst>
          </c:dPt>
          <c:xVal>
            <c:numRef>
              <c:f>'ATB Paired Solar_SEE'!$L$132:$AS$132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Solar_SEE'!$L$136:$AS$136</c:f>
              <c:numCache>
                <c:formatCode>"$"#,##0</c:formatCode>
                <c:ptCount val="34"/>
                <c:pt idx="0">
                  <c:v>1692.8301122303596</c:v>
                </c:pt>
                <c:pt idx="1">
                  <c:v>1486.8814397733649</c:v>
                </c:pt>
                <c:pt idx="2">
                  <c:v>1417.8686543578369</c:v>
                </c:pt>
                <c:pt idx="3">
                  <c:v>1348.8558689423094</c:v>
                </c:pt>
                <c:pt idx="4">
                  <c:v>1279.8430835267816</c:v>
                </c:pt>
                <c:pt idx="5">
                  <c:v>1210.8302981112538</c:v>
                </c:pt>
                <c:pt idx="6">
                  <c:v>1141.817512695726</c:v>
                </c:pt>
                <c:pt idx="7">
                  <c:v>1072.8047272801982</c:v>
                </c:pt>
                <c:pt idx="8">
                  <c:v>1003.7919418646704</c:v>
                </c:pt>
                <c:pt idx="9">
                  <c:v>934.77915644914276</c:v>
                </c:pt>
                <c:pt idx="10">
                  <c:v>865.76637103361497</c:v>
                </c:pt>
                <c:pt idx="11">
                  <c:v>796.75358561808719</c:v>
                </c:pt>
                <c:pt idx="12">
                  <c:v>727.74080020255872</c:v>
                </c:pt>
                <c:pt idx="13">
                  <c:v>718.73563338408826</c:v>
                </c:pt>
                <c:pt idx="14">
                  <c:v>709.7304665656178</c:v>
                </c:pt>
                <c:pt idx="15">
                  <c:v>700.72529974714723</c:v>
                </c:pt>
                <c:pt idx="16">
                  <c:v>691.72013292867678</c:v>
                </c:pt>
                <c:pt idx="17">
                  <c:v>682.71496611020632</c:v>
                </c:pt>
                <c:pt idx="18">
                  <c:v>673.70979929173586</c:v>
                </c:pt>
                <c:pt idx="19">
                  <c:v>664.70463247326541</c:v>
                </c:pt>
                <c:pt idx="20">
                  <c:v>655.69946565479495</c:v>
                </c:pt>
                <c:pt idx="21">
                  <c:v>646.69429883632438</c:v>
                </c:pt>
                <c:pt idx="22">
                  <c:v>637.68913201785392</c:v>
                </c:pt>
                <c:pt idx="23">
                  <c:v>628.68396519938347</c:v>
                </c:pt>
                <c:pt idx="24">
                  <c:v>619.67879838091301</c:v>
                </c:pt>
                <c:pt idx="25">
                  <c:v>610.67363156244255</c:v>
                </c:pt>
                <c:pt idx="26">
                  <c:v>601.66846474397221</c:v>
                </c:pt>
                <c:pt idx="27">
                  <c:v>592.66329792550152</c:v>
                </c:pt>
                <c:pt idx="28">
                  <c:v>583.65813110703107</c:v>
                </c:pt>
                <c:pt idx="29">
                  <c:v>574.65296428856072</c:v>
                </c:pt>
                <c:pt idx="30">
                  <c:v>565.64779747009027</c:v>
                </c:pt>
                <c:pt idx="31">
                  <c:v>556.64263065161981</c:v>
                </c:pt>
                <c:pt idx="32">
                  <c:v>547.63746383315015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7A7D-4CAF-850D-633EA6C666EE}"/>
            </c:ext>
          </c:extLst>
        </c:ser>
        <c:ser>
          <c:idx val="7"/>
          <c:order val="4"/>
          <c:tx>
            <c:strRef>
              <c:f>'ATB Paired Solar_SEE'!$K$137</c:f>
              <c:strCache>
                <c:ptCount val="1"/>
                <c:pt idx="0">
                  <c:v>Utility PV - Chicago - Moderate</c:v>
                </c:pt>
              </c:strCache>
            </c:strRef>
          </c:tx>
          <c:spPr>
            <a:ln>
              <a:solidFill>
                <a:schemeClr val="accent5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D-7A7D-4CAF-850D-633EA6C666EE}"/>
              </c:ext>
            </c:extLst>
          </c:dPt>
          <c:xVal>
            <c:numRef>
              <c:f>'ATB Paired Solar_SEE'!$L$132:$AS$132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Solar_SEE'!$L$137:$AS$137</c:f>
              <c:numCache>
                <c:formatCode>"$"#,##0</c:formatCode>
                <c:ptCount val="34"/>
                <c:pt idx="0">
                  <c:v>1692.8301122303596</c:v>
                </c:pt>
                <c:pt idx="1">
                  <c:v>1486.8814397733649</c:v>
                </c:pt>
                <c:pt idx="2">
                  <c:v>1432.1617298998258</c:v>
                </c:pt>
                <c:pt idx="3">
                  <c:v>1377.4420200262871</c:v>
                </c:pt>
                <c:pt idx="4">
                  <c:v>1322.7223101527479</c:v>
                </c:pt>
                <c:pt idx="5">
                  <c:v>1268.0026002792092</c:v>
                </c:pt>
                <c:pt idx="6">
                  <c:v>1213.2828904056701</c:v>
                </c:pt>
                <c:pt idx="7">
                  <c:v>1158.5631805321314</c:v>
                </c:pt>
                <c:pt idx="8">
                  <c:v>1103.8434706585924</c:v>
                </c:pt>
                <c:pt idx="9">
                  <c:v>1049.1237607850535</c:v>
                </c:pt>
                <c:pt idx="10">
                  <c:v>994.40405091151445</c:v>
                </c:pt>
                <c:pt idx="11">
                  <c:v>939.68434103797563</c:v>
                </c:pt>
                <c:pt idx="12">
                  <c:v>884.96463116443692</c:v>
                </c:pt>
                <c:pt idx="13">
                  <c:v>877.10343961634294</c:v>
                </c:pt>
                <c:pt idx="14">
                  <c:v>869.24224806824895</c:v>
                </c:pt>
                <c:pt idx="15">
                  <c:v>861.38105652015508</c:v>
                </c:pt>
                <c:pt idx="16">
                  <c:v>853.5198649720611</c:v>
                </c:pt>
                <c:pt idx="17">
                  <c:v>845.65867342396723</c:v>
                </c:pt>
                <c:pt idx="18">
                  <c:v>837.79748187587325</c:v>
                </c:pt>
                <c:pt idx="19">
                  <c:v>829.93629032777926</c:v>
                </c:pt>
                <c:pt idx="20">
                  <c:v>822.07509877968539</c:v>
                </c:pt>
                <c:pt idx="21">
                  <c:v>814.21390723159141</c:v>
                </c:pt>
                <c:pt idx="22">
                  <c:v>806.35271568349742</c:v>
                </c:pt>
                <c:pt idx="23">
                  <c:v>798.49152413540355</c:v>
                </c:pt>
                <c:pt idx="24">
                  <c:v>790.63033258730957</c:v>
                </c:pt>
                <c:pt idx="25">
                  <c:v>782.76914103921558</c:v>
                </c:pt>
                <c:pt idx="26">
                  <c:v>774.90794949112171</c:v>
                </c:pt>
                <c:pt idx="27">
                  <c:v>767.04675794302773</c:v>
                </c:pt>
                <c:pt idx="28">
                  <c:v>759.18556639493374</c:v>
                </c:pt>
                <c:pt idx="29">
                  <c:v>751.32437484683987</c:v>
                </c:pt>
                <c:pt idx="30">
                  <c:v>743.46318329874589</c:v>
                </c:pt>
                <c:pt idx="31">
                  <c:v>735.60199175065191</c:v>
                </c:pt>
                <c:pt idx="32">
                  <c:v>727.74080020255872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7A7D-4CAF-850D-633EA6C666EE}"/>
            </c:ext>
          </c:extLst>
        </c:ser>
        <c:ser>
          <c:idx val="9"/>
          <c:order val="5"/>
          <c:tx>
            <c:strRef>
              <c:f>'ATB Paired Solar_SEE'!$K$138</c:f>
              <c:strCache>
                <c:ptCount val="1"/>
                <c:pt idx="0">
                  <c:v>Utility PV - Chicago - Conservative</c:v>
                </c:pt>
              </c:strCache>
            </c:strRef>
          </c:tx>
          <c:spPr>
            <a:ln>
              <a:solidFill>
                <a:schemeClr val="accent5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0-7A7D-4CAF-850D-633EA6C666EE}"/>
              </c:ext>
            </c:extLst>
          </c:dPt>
          <c:xVal>
            <c:numRef>
              <c:f>'ATB Paired Solar_SEE'!$L$132:$AS$132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Solar_SEE'!$L$138:$AS$138</c:f>
              <c:numCache>
                <c:formatCode>"$"#,##0</c:formatCode>
                <c:ptCount val="34"/>
                <c:pt idx="0">
                  <c:v>1692.8301122303596</c:v>
                </c:pt>
                <c:pt idx="1">
                  <c:v>1486.8814397733649</c:v>
                </c:pt>
                <c:pt idx="2">
                  <c:v>1469.3855159072957</c:v>
                </c:pt>
                <c:pt idx="3">
                  <c:v>1451.8895920412267</c:v>
                </c:pt>
                <c:pt idx="4">
                  <c:v>1434.3936681751575</c:v>
                </c:pt>
                <c:pt idx="5">
                  <c:v>1416.8977443090887</c:v>
                </c:pt>
                <c:pt idx="6">
                  <c:v>1399.4018204430195</c:v>
                </c:pt>
                <c:pt idx="7">
                  <c:v>1381.9058965769505</c:v>
                </c:pt>
                <c:pt idx="8">
                  <c:v>1364.4099727108812</c:v>
                </c:pt>
                <c:pt idx="9">
                  <c:v>1346.9140488448124</c:v>
                </c:pt>
                <c:pt idx="10">
                  <c:v>1329.4181249787432</c:v>
                </c:pt>
                <c:pt idx="11">
                  <c:v>1311.9222011126742</c:v>
                </c:pt>
                <c:pt idx="12">
                  <c:v>1294.4262772466038</c:v>
                </c:pt>
                <c:pt idx="13">
                  <c:v>1273.9531949424954</c:v>
                </c:pt>
                <c:pt idx="14">
                  <c:v>1253.480112638387</c:v>
                </c:pt>
                <c:pt idx="15">
                  <c:v>1233.0070303342786</c:v>
                </c:pt>
                <c:pt idx="16">
                  <c:v>1212.53394803017</c:v>
                </c:pt>
                <c:pt idx="17">
                  <c:v>1192.0608657260616</c:v>
                </c:pt>
                <c:pt idx="18">
                  <c:v>1171.5877834219532</c:v>
                </c:pt>
                <c:pt idx="19">
                  <c:v>1151.1147011178448</c:v>
                </c:pt>
                <c:pt idx="20">
                  <c:v>1130.6416188137362</c:v>
                </c:pt>
                <c:pt idx="21">
                  <c:v>1110.1685365096278</c:v>
                </c:pt>
                <c:pt idx="22">
                  <c:v>1089.6954542055194</c:v>
                </c:pt>
                <c:pt idx="23">
                  <c:v>1069.222371901411</c:v>
                </c:pt>
                <c:pt idx="24">
                  <c:v>1048.7492895973025</c:v>
                </c:pt>
                <c:pt idx="25">
                  <c:v>1028.2762072931944</c:v>
                </c:pt>
                <c:pt idx="26">
                  <c:v>1007.803124989086</c:v>
                </c:pt>
                <c:pt idx="27">
                  <c:v>987.33004268497757</c:v>
                </c:pt>
                <c:pt idx="28">
                  <c:v>966.85696038086928</c:v>
                </c:pt>
                <c:pt idx="29">
                  <c:v>946.38387807676099</c:v>
                </c:pt>
                <c:pt idx="30">
                  <c:v>925.9107957726527</c:v>
                </c:pt>
                <c:pt idx="31">
                  <c:v>905.43771346854419</c:v>
                </c:pt>
                <c:pt idx="32">
                  <c:v>884.96463116443692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7A7D-4CAF-850D-633EA6C666EE}"/>
            </c:ext>
          </c:extLst>
        </c:ser>
        <c:ser>
          <c:idx val="10"/>
          <c:order val="6"/>
          <c:tx>
            <c:strRef>
              <c:f>'ATB Paired Solar_SEE'!$K$139</c:f>
              <c:strCache>
                <c:ptCount val="1"/>
                <c:pt idx="0">
                  <c:v>Utility PV - Kansas City - Advanced</c:v>
                </c:pt>
              </c:strCache>
            </c:strRef>
          </c:tx>
          <c:spPr>
            <a:ln>
              <a:solidFill>
                <a:schemeClr val="accent4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4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3-7A7D-4CAF-850D-633EA6C666EE}"/>
              </c:ext>
            </c:extLst>
          </c:dPt>
          <c:xVal>
            <c:numRef>
              <c:f>'ATB Paired Solar_SEE'!$L$132:$AS$132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Solar_SEE'!$L$139:$AS$139</c:f>
              <c:numCache>
                <c:formatCode>"$"#,##0</c:formatCode>
                <c:ptCount val="34"/>
                <c:pt idx="0">
                  <c:v>1692.8301122303596</c:v>
                </c:pt>
                <c:pt idx="1">
                  <c:v>1486.8814397733649</c:v>
                </c:pt>
                <c:pt idx="2">
                  <c:v>1417.8686543578369</c:v>
                </c:pt>
                <c:pt idx="3">
                  <c:v>1348.8558689423094</c:v>
                </c:pt>
                <c:pt idx="4">
                  <c:v>1279.8430835267816</c:v>
                </c:pt>
                <c:pt idx="5">
                  <c:v>1210.8302981112538</c:v>
                </c:pt>
                <c:pt idx="6">
                  <c:v>1141.817512695726</c:v>
                </c:pt>
                <c:pt idx="7">
                  <c:v>1072.8047272801982</c:v>
                </c:pt>
                <c:pt idx="8">
                  <c:v>1003.7919418646704</c:v>
                </c:pt>
                <c:pt idx="9">
                  <c:v>934.77915644914276</c:v>
                </c:pt>
                <c:pt idx="10">
                  <c:v>865.76637103361497</c:v>
                </c:pt>
                <c:pt idx="11">
                  <c:v>796.75358561808719</c:v>
                </c:pt>
                <c:pt idx="12">
                  <c:v>727.74080020255872</c:v>
                </c:pt>
                <c:pt idx="13">
                  <c:v>718.73563338408826</c:v>
                </c:pt>
                <c:pt idx="14">
                  <c:v>709.7304665656178</c:v>
                </c:pt>
                <c:pt idx="15">
                  <c:v>700.72529974714723</c:v>
                </c:pt>
                <c:pt idx="16">
                  <c:v>691.72013292867678</c:v>
                </c:pt>
                <c:pt idx="17">
                  <c:v>682.71496611020632</c:v>
                </c:pt>
                <c:pt idx="18">
                  <c:v>673.70979929173586</c:v>
                </c:pt>
                <c:pt idx="19">
                  <c:v>664.70463247326541</c:v>
                </c:pt>
                <c:pt idx="20">
                  <c:v>655.69946565479495</c:v>
                </c:pt>
                <c:pt idx="21">
                  <c:v>646.69429883632438</c:v>
                </c:pt>
                <c:pt idx="22">
                  <c:v>637.68913201785392</c:v>
                </c:pt>
                <c:pt idx="23">
                  <c:v>628.68396519938347</c:v>
                </c:pt>
                <c:pt idx="24">
                  <c:v>619.67879838091301</c:v>
                </c:pt>
                <c:pt idx="25">
                  <c:v>610.67363156244255</c:v>
                </c:pt>
                <c:pt idx="26">
                  <c:v>601.66846474397221</c:v>
                </c:pt>
                <c:pt idx="27">
                  <c:v>592.66329792550152</c:v>
                </c:pt>
                <c:pt idx="28">
                  <c:v>583.65813110703107</c:v>
                </c:pt>
                <c:pt idx="29">
                  <c:v>574.65296428856072</c:v>
                </c:pt>
                <c:pt idx="30">
                  <c:v>565.64779747009027</c:v>
                </c:pt>
                <c:pt idx="31">
                  <c:v>556.64263065161981</c:v>
                </c:pt>
                <c:pt idx="32">
                  <c:v>547.63746383315015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7A7D-4CAF-850D-633EA6C666EE}"/>
            </c:ext>
          </c:extLst>
        </c:ser>
        <c:ser>
          <c:idx val="12"/>
          <c:order val="7"/>
          <c:tx>
            <c:strRef>
              <c:f>'ATB Paired Solar_SEE'!$K$140</c:f>
              <c:strCache>
                <c:ptCount val="1"/>
                <c:pt idx="0">
                  <c:v>Utility PV - Kansas City - Moderate</c:v>
                </c:pt>
              </c:strCache>
            </c:strRef>
          </c:tx>
          <c:spPr>
            <a:ln>
              <a:solidFill>
                <a:schemeClr val="accent4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4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6-7A7D-4CAF-850D-633EA6C666EE}"/>
              </c:ext>
            </c:extLst>
          </c:dPt>
          <c:xVal>
            <c:numRef>
              <c:f>'ATB Paired Solar_SEE'!$L$132:$AS$132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Solar_SEE'!$L$140:$AS$140</c:f>
              <c:numCache>
                <c:formatCode>"$"#,##0</c:formatCode>
                <c:ptCount val="34"/>
                <c:pt idx="0">
                  <c:v>1692.8301122303596</c:v>
                </c:pt>
                <c:pt idx="1">
                  <c:v>1486.8814397733649</c:v>
                </c:pt>
                <c:pt idx="2">
                  <c:v>1212.0467652099037</c:v>
                </c:pt>
                <c:pt idx="3">
                  <c:v>1114.8584642847379</c:v>
                </c:pt>
                <c:pt idx="4">
                  <c:v>1035.0874209611923</c:v>
                </c:pt>
                <c:pt idx="5">
                  <c:v>978.2363996339169</c:v>
                </c:pt>
                <c:pt idx="6">
                  <c:v>926.81945108579998</c:v>
                </c:pt>
                <c:pt idx="7">
                  <c:v>880.03270448974604</c:v>
                </c:pt>
                <c:pt idx="8">
                  <c:v>837.1854831876359</c:v>
                </c:pt>
                <c:pt idx="9">
                  <c:v>797.80610433501147</c:v>
                </c:pt>
                <c:pt idx="10">
                  <c:v>761.63638808584824</c:v>
                </c:pt>
                <c:pt idx="11">
                  <c:v>728.29890970158306</c:v>
                </c:pt>
                <c:pt idx="12">
                  <c:v>712.85646863627733</c:v>
                </c:pt>
                <c:pt idx="13">
                  <c:v>698.35309493305101</c:v>
                </c:pt>
                <c:pt idx="14">
                  <c:v>685.72785595398341</c:v>
                </c:pt>
                <c:pt idx="15">
                  <c:v>673.83300270097754</c:v>
                </c:pt>
                <c:pt idx="16">
                  <c:v>662.2511719019983</c:v>
                </c:pt>
                <c:pt idx="17">
                  <c:v>650.35631864899256</c:v>
                </c:pt>
                <c:pt idx="18">
                  <c:v>638.35712457797786</c:v>
                </c:pt>
                <c:pt idx="19">
                  <c:v>627.19265705103385</c:v>
                </c:pt>
                <c:pt idx="20">
                  <c:v>615.81950788807205</c:v>
                </c:pt>
                <c:pt idx="21">
                  <c:v>604.55069954311921</c:v>
                </c:pt>
                <c:pt idx="22">
                  <c:v>593.90793610621938</c:v>
                </c:pt>
                <c:pt idx="23">
                  <c:v>583.89121757737246</c:v>
                </c:pt>
                <c:pt idx="24">
                  <c:v>573.35279495848124</c:v>
                </c:pt>
                <c:pt idx="25">
                  <c:v>563.33607642963432</c:v>
                </c:pt>
                <c:pt idx="26">
                  <c:v>553.423698718796</c:v>
                </c:pt>
                <c:pt idx="27">
                  <c:v>543.40698018994908</c:v>
                </c:pt>
                <c:pt idx="28">
                  <c:v>533.28592084309332</c:v>
                </c:pt>
                <c:pt idx="29">
                  <c:v>523.79090640429035</c:v>
                </c:pt>
                <c:pt idx="30">
                  <c:v>514.2958919654875</c:v>
                </c:pt>
                <c:pt idx="31">
                  <c:v>504.90521834469348</c:v>
                </c:pt>
                <c:pt idx="32">
                  <c:v>495.51454472389946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7A7D-4CAF-850D-633EA6C666EE}"/>
            </c:ext>
          </c:extLst>
        </c:ser>
        <c:ser>
          <c:idx val="1"/>
          <c:order val="8"/>
          <c:tx>
            <c:strRef>
              <c:f>'ATB Paired Solar_SEE'!$K$141</c:f>
              <c:strCache>
                <c:ptCount val="1"/>
                <c:pt idx="0">
                  <c:v>Utility PV - Kansas City - Conservative</c:v>
                </c:pt>
              </c:strCache>
            </c:strRef>
          </c:tx>
          <c:spPr>
            <a:ln>
              <a:solidFill>
                <a:schemeClr val="accent4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4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9-7A7D-4CAF-850D-633EA6C666EE}"/>
              </c:ext>
            </c:extLst>
          </c:dPt>
          <c:xVal>
            <c:numRef>
              <c:f>'ATB Paired Solar_SEE'!$L$132:$AS$132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Solar_SEE'!$L$141:$AS$141</c:f>
              <c:numCache>
                <c:formatCode>"$"#,##0</c:formatCode>
                <c:ptCount val="34"/>
                <c:pt idx="0">
                  <c:v>1692.8301122303596</c:v>
                </c:pt>
                <c:pt idx="1">
                  <c:v>1486.8814397733649</c:v>
                </c:pt>
                <c:pt idx="2">
                  <c:v>1469.3855159072957</c:v>
                </c:pt>
                <c:pt idx="3">
                  <c:v>1451.8895920412267</c:v>
                </c:pt>
                <c:pt idx="4">
                  <c:v>1434.3936681751575</c:v>
                </c:pt>
                <c:pt idx="5">
                  <c:v>1416.8977443090887</c:v>
                </c:pt>
                <c:pt idx="6">
                  <c:v>1399.4018204430195</c:v>
                </c:pt>
                <c:pt idx="7">
                  <c:v>1381.9058965769505</c:v>
                </c:pt>
                <c:pt idx="8">
                  <c:v>1364.4099727108812</c:v>
                </c:pt>
                <c:pt idx="9">
                  <c:v>1346.9140488448124</c:v>
                </c:pt>
                <c:pt idx="10">
                  <c:v>1329.4181249787432</c:v>
                </c:pt>
                <c:pt idx="11">
                  <c:v>1311.9222011126742</c:v>
                </c:pt>
                <c:pt idx="12">
                  <c:v>1294.4262772466038</c:v>
                </c:pt>
                <c:pt idx="13">
                  <c:v>1273.9531949424954</c:v>
                </c:pt>
                <c:pt idx="14">
                  <c:v>1253.480112638387</c:v>
                </c:pt>
                <c:pt idx="15">
                  <c:v>1233.0070303342786</c:v>
                </c:pt>
                <c:pt idx="16">
                  <c:v>1212.53394803017</c:v>
                </c:pt>
                <c:pt idx="17">
                  <c:v>1192.0608657260616</c:v>
                </c:pt>
                <c:pt idx="18">
                  <c:v>1171.5877834219532</c:v>
                </c:pt>
                <c:pt idx="19">
                  <c:v>1151.1147011178448</c:v>
                </c:pt>
                <c:pt idx="20">
                  <c:v>1130.6416188137362</c:v>
                </c:pt>
                <c:pt idx="21">
                  <c:v>1110.1685365096278</c:v>
                </c:pt>
                <c:pt idx="22">
                  <c:v>1089.6954542055194</c:v>
                </c:pt>
                <c:pt idx="23">
                  <c:v>1069.222371901411</c:v>
                </c:pt>
                <c:pt idx="24">
                  <c:v>1048.7492895973025</c:v>
                </c:pt>
                <c:pt idx="25">
                  <c:v>1028.2762072931944</c:v>
                </c:pt>
                <c:pt idx="26">
                  <c:v>1007.803124989086</c:v>
                </c:pt>
                <c:pt idx="27">
                  <c:v>987.33004268497757</c:v>
                </c:pt>
                <c:pt idx="28">
                  <c:v>966.85696038086928</c:v>
                </c:pt>
                <c:pt idx="29">
                  <c:v>946.38387807676099</c:v>
                </c:pt>
                <c:pt idx="30">
                  <c:v>925.9107957726527</c:v>
                </c:pt>
                <c:pt idx="31">
                  <c:v>905.43771346854419</c:v>
                </c:pt>
                <c:pt idx="32">
                  <c:v>884.96463116443692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7A7D-4CAF-850D-633EA6C666EE}"/>
            </c:ext>
          </c:extLst>
        </c:ser>
        <c:ser>
          <c:idx val="2"/>
          <c:order val="9"/>
          <c:tx>
            <c:strRef>
              <c:f>'ATB Paired Solar_SEE'!$K$142</c:f>
              <c:strCache>
                <c:ptCount val="1"/>
                <c:pt idx="0">
                  <c:v>Utility PV - Los Angeles - Advanced</c:v>
                </c:pt>
              </c:strCache>
            </c:strRef>
          </c:tx>
          <c:spPr>
            <a:ln>
              <a:solidFill>
                <a:schemeClr val="accent2"/>
              </a:solidFill>
              <a:prstDash val="sysDot"/>
            </a:ln>
          </c:spPr>
          <c:marker>
            <c:symbol val="none"/>
          </c:marker>
          <c:xVal>
            <c:numRef>
              <c:f>'ATB Paired Solar_SEE'!$L$132:$AS$132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Solar_SEE'!$L$142:$AS$142</c:f>
              <c:numCache>
                <c:formatCode>"$"#,##0</c:formatCode>
                <c:ptCount val="34"/>
                <c:pt idx="0">
                  <c:v>1692.8301122303596</c:v>
                </c:pt>
                <c:pt idx="1">
                  <c:v>1486.8814397733649</c:v>
                </c:pt>
                <c:pt idx="2">
                  <c:v>1417.8686543578369</c:v>
                </c:pt>
                <c:pt idx="3">
                  <c:v>1348.8558689423094</c:v>
                </c:pt>
                <c:pt idx="4">
                  <c:v>1279.8430835267816</c:v>
                </c:pt>
                <c:pt idx="5">
                  <c:v>1210.8302981112538</c:v>
                </c:pt>
                <c:pt idx="6">
                  <c:v>1141.817512695726</c:v>
                </c:pt>
                <c:pt idx="7">
                  <c:v>1072.8047272801982</c:v>
                </c:pt>
                <c:pt idx="8">
                  <c:v>1003.7919418646704</c:v>
                </c:pt>
                <c:pt idx="9">
                  <c:v>934.77915644914276</c:v>
                </c:pt>
                <c:pt idx="10">
                  <c:v>865.76637103361497</c:v>
                </c:pt>
                <c:pt idx="11">
                  <c:v>796.75358561808719</c:v>
                </c:pt>
                <c:pt idx="12">
                  <c:v>727.74080020255872</c:v>
                </c:pt>
                <c:pt idx="13">
                  <c:v>718.73563338408826</c:v>
                </c:pt>
                <c:pt idx="14">
                  <c:v>709.7304665656178</c:v>
                </c:pt>
                <c:pt idx="15">
                  <c:v>700.72529974714723</c:v>
                </c:pt>
                <c:pt idx="16">
                  <c:v>691.72013292867678</c:v>
                </c:pt>
                <c:pt idx="17">
                  <c:v>682.71496611020632</c:v>
                </c:pt>
                <c:pt idx="18">
                  <c:v>673.70979929173586</c:v>
                </c:pt>
                <c:pt idx="19">
                  <c:v>664.70463247326541</c:v>
                </c:pt>
                <c:pt idx="20">
                  <c:v>655.69946565479495</c:v>
                </c:pt>
                <c:pt idx="21">
                  <c:v>646.69429883632438</c:v>
                </c:pt>
                <c:pt idx="22">
                  <c:v>637.68913201785392</c:v>
                </c:pt>
                <c:pt idx="23">
                  <c:v>628.68396519938347</c:v>
                </c:pt>
                <c:pt idx="24">
                  <c:v>619.67879838091301</c:v>
                </c:pt>
                <c:pt idx="25">
                  <c:v>610.67363156244255</c:v>
                </c:pt>
                <c:pt idx="26">
                  <c:v>601.66846474397221</c:v>
                </c:pt>
                <c:pt idx="27">
                  <c:v>592.66329792550152</c:v>
                </c:pt>
                <c:pt idx="28">
                  <c:v>583.65813110703107</c:v>
                </c:pt>
                <c:pt idx="29">
                  <c:v>574.65296428856072</c:v>
                </c:pt>
                <c:pt idx="30">
                  <c:v>565.64779747009027</c:v>
                </c:pt>
                <c:pt idx="31">
                  <c:v>556.64263065161981</c:v>
                </c:pt>
                <c:pt idx="32">
                  <c:v>547.63746383315015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7A7D-4CAF-850D-633EA6C666EE}"/>
            </c:ext>
          </c:extLst>
        </c:ser>
        <c:ser>
          <c:idx val="5"/>
          <c:order val="10"/>
          <c:tx>
            <c:strRef>
              <c:f>'ATB Paired Solar_SEE'!$K$143</c:f>
              <c:strCache>
                <c:ptCount val="1"/>
                <c:pt idx="0">
                  <c:v>Utility PV - Los Angeles - Moderate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'ATB Paired Solar_SEE'!$L$132:$AS$132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Solar_SEE'!$L$143:$AS$143</c:f>
              <c:numCache>
                <c:formatCode>"$"#,##0</c:formatCode>
                <c:ptCount val="34"/>
                <c:pt idx="0">
                  <c:v>1692.8301122303596</c:v>
                </c:pt>
                <c:pt idx="1">
                  <c:v>1486.8814397733649</c:v>
                </c:pt>
                <c:pt idx="2">
                  <c:v>1212.0467652099037</c:v>
                </c:pt>
                <c:pt idx="3">
                  <c:v>1114.8584642847379</c:v>
                </c:pt>
                <c:pt idx="4">
                  <c:v>1035.0874209611923</c:v>
                </c:pt>
                <c:pt idx="5">
                  <c:v>978.2363996339169</c:v>
                </c:pt>
                <c:pt idx="6">
                  <c:v>926.81945108579998</c:v>
                </c:pt>
                <c:pt idx="7">
                  <c:v>880.03270448974604</c:v>
                </c:pt>
                <c:pt idx="8">
                  <c:v>837.1854831876359</c:v>
                </c:pt>
                <c:pt idx="9">
                  <c:v>797.80610433501147</c:v>
                </c:pt>
                <c:pt idx="10">
                  <c:v>761.63638808584824</c:v>
                </c:pt>
                <c:pt idx="11">
                  <c:v>728.29890970158306</c:v>
                </c:pt>
                <c:pt idx="12">
                  <c:v>712.85646863627733</c:v>
                </c:pt>
                <c:pt idx="13">
                  <c:v>698.35309493305101</c:v>
                </c:pt>
                <c:pt idx="14">
                  <c:v>685.72785595398341</c:v>
                </c:pt>
                <c:pt idx="15">
                  <c:v>673.83300270097754</c:v>
                </c:pt>
                <c:pt idx="16">
                  <c:v>662.2511719019983</c:v>
                </c:pt>
                <c:pt idx="17">
                  <c:v>650.35631864899256</c:v>
                </c:pt>
                <c:pt idx="18">
                  <c:v>638.35712457797786</c:v>
                </c:pt>
                <c:pt idx="19">
                  <c:v>627.19265705103385</c:v>
                </c:pt>
                <c:pt idx="20">
                  <c:v>615.81950788807205</c:v>
                </c:pt>
                <c:pt idx="21">
                  <c:v>604.55069954311921</c:v>
                </c:pt>
                <c:pt idx="22">
                  <c:v>593.90793610621938</c:v>
                </c:pt>
                <c:pt idx="23">
                  <c:v>583.89121757737246</c:v>
                </c:pt>
                <c:pt idx="24">
                  <c:v>573.35279495848124</c:v>
                </c:pt>
                <c:pt idx="25">
                  <c:v>563.33607642963432</c:v>
                </c:pt>
                <c:pt idx="26">
                  <c:v>553.423698718796</c:v>
                </c:pt>
                <c:pt idx="27">
                  <c:v>543.40698018994908</c:v>
                </c:pt>
                <c:pt idx="28">
                  <c:v>533.28592084309332</c:v>
                </c:pt>
                <c:pt idx="29">
                  <c:v>523.79090640429035</c:v>
                </c:pt>
                <c:pt idx="30">
                  <c:v>514.2958919654875</c:v>
                </c:pt>
                <c:pt idx="31">
                  <c:v>504.90521834469348</c:v>
                </c:pt>
                <c:pt idx="32">
                  <c:v>495.51454472389946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7A7D-4CAF-850D-633EA6C666EE}"/>
            </c:ext>
          </c:extLst>
        </c:ser>
        <c:ser>
          <c:idx val="8"/>
          <c:order val="11"/>
          <c:tx>
            <c:strRef>
              <c:f>'ATB Paired Solar_SEE'!$K$144</c:f>
              <c:strCache>
                <c:ptCount val="1"/>
                <c:pt idx="0">
                  <c:v>Utility PV - Los Angeles - Conservative</c:v>
                </c:pt>
              </c:strCache>
            </c:strRef>
          </c:tx>
          <c:spPr>
            <a:ln>
              <a:solidFill>
                <a:schemeClr val="accent2"/>
              </a:solidFill>
              <a:prstDash val="dash"/>
            </a:ln>
          </c:spPr>
          <c:marker>
            <c:symbol val="none"/>
          </c:marker>
          <c:xVal>
            <c:numRef>
              <c:f>'ATB Paired Solar_SEE'!$L$132:$AS$132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Solar_SEE'!$L$144:$AS$144</c:f>
              <c:numCache>
                <c:formatCode>"$"#,##0</c:formatCode>
                <c:ptCount val="34"/>
                <c:pt idx="0">
                  <c:v>1692.8301122303596</c:v>
                </c:pt>
                <c:pt idx="1">
                  <c:v>1486.8814397733649</c:v>
                </c:pt>
                <c:pt idx="2">
                  <c:v>1469.3855159072957</c:v>
                </c:pt>
                <c:pt idx="3">
                  <c:v>1451.8895920412267</c:v>
                </c:pt>
                <c:pt idx="4">
                  <c:v>1434.3936681751575</c:v>
                </c:pt>
                <c:pt idx="5">
                  <c:v>1416.8977443090887</c:v>
                </c:pt>
                <c:pt idx="6">
                  <c:v>1399.4018204430195</c:v>
                </c:pt>
                <c:pt idx="7">
                  <c:v>1381.9058965769505</c:v>
                </c:pt>
                <c:pt idx="8">
                  <c:v>1364.4099727108812</c:v>
                </c:pt>
                <c:pt idx="9">
                  <c:v>1346.9140488448124</c:v>
                </c:pt>
                <c:pt idx="10">
                  <c:v>1329.4181249787432</c:v>
                </c:pt>
                <c:pt idx="11">
                  <c:v>1311.9222011126742</c:v>
                </c:pt>
                <c:pt idx="12">
                  <c:v>1294.4262772466038</c:v>
                </c:pt>
                <c:pt idx="13">
                  <c:v>1273.9531949424954</c:v>
                </c:pt>
                <c:pt idx="14">
                  <c:v>1253.480112638387</c:v>
                </c:pt>
                <c:pt idx="15">
                  <c:v>1233.0070303342786</c:v>
                </c:pt>
                <c:pt idx="16">
                  <c:v>1212.53394803017</c:v>
                </c:pt>
                <c:pt idx="17">
                  <c:v>1192.0608657260616</c:v>
                </c:pt>
                <c:pt idx="18">
                  <c:v>1171.5877834219532</c:v>
                </c:pt>
                <c:pt idx="19">
                  <c:v>1151.1147011178448</c:v>
                </c:pt>
                <c:pt idx="20">
                  <c:v>1130.6416188137362</c:v>
                </c:pt>
                <c:pt idx="21">
                  <c:v>1110.1685365096278</c:v>
                </c:pt>
                <c:pt idx="22">
                  <c:v>1089.6954542055194</c:v>
                </c:pt>
                <c:pt idx="23">
                  <c:v>1069.222371901411</c:v>
                </c:pt>
                <c:pt idx="24">
                  <c:v>1048.7492895973025</c:v>
                </c:pt>
                <c:pt idx="25">
                  <c:v>1028.2762072931944</c:v>
                </c:pt>
                <c:pt idx="26">
                  <c:v>1007.803124989086</c:v>
                </c:pt>
                <c:pt idx="27">
                  <c:v>987.33004268497757</c:v>
                </c:pt>
                <c:pt idx="28">
                  <c:v>966.85696038086928</c:v>
                </c:pt>
                <c:pt idx="29">
                  <c:v>946.38387807676099</c:v>
                </c:pt>
                <c:pt idx="30">
                  <c:v>925.9107957726527</c:v>
                </c:pt>
                <c:pt idx="31">
                  <c:v>905.43771346854419</c:v>
                </c:pt>
                <c:pt idx="32">
                  <c:v>884.96463116443692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7A7D-4CAF-850D-633EA6C666EE}"/>
            </c:ext>
          </c:extLst>
        </c:ser>
        <c:ser>
          <c:idx val="11"/>
          <c:order val="12"/>
          <c:tx>
            <c:strRef>
              <c:f>'ATB Paired Solar_SEE'!$K$145</c:f>
              <c:strCache>
                <c:ptCount val="1"/>
                <c:pt idx="0">
                  <c:v>Utility PV - Daggett, CA - Advanced</c:v>
                </c:pt>
              </c:strCache>
            </c:strRef>
          </c:tx>
          <c:spPr>
            <a:ln>
              <a:solidFill>
                <a:schemeClr val="accent3"/>
              </a:solidFill>
              <a:prstDash val="sysDot"/>
            </a:ln>
          </c:spPr>
          <c:marker>
            <c:symbol val="none"/>
          </c:marker>
          <c:xVal>
            <c:numRef>
              <c:f>'ATB Paired Solar_SEE'!$L$132:$AS$132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Solar_SEE'!$L$145:$AS$145</c:f>
              <c:numCache>
                <c:formatCode>"$"#,##0</c:formatCode>
                <c:ptCount val="34"/>
                <c:pt idx="0">
                  <c:v>1692.8301122303596</c:v>
                </c:pt>
                <c:pt idx="1">
                  <c:v>1486.8814397733649</c:v>
                </c:pt>
                <c:pt idx="2">
                  <c:v>1417.8686543578369</c:v>
                </c:pt>
                <c:pt idx="3">
                  <c:v>1348.8558689423094</c:v>
                </c:pt>
                <c:pt idx="4">
                  <c:v>1279.8430835267816</c:v>
                </c:pt>
                <c:pt idx="5">
                  <c:v>1210.8302981112538</c:v>
                </c:pt>
                <c:pt idx="6">
                  <c:v>1141.817512695726</c:v>
                </c:pt>
                <c:pt idx="7">
                  <c:v>1072.8047272801982</c:v>
                </c:pt>
                <c:pt idx="8">
                  <c:v>1003.7919418646704</c:v>
                </c:pt>
                <c:pt idx="9">
                  <c:v>934.77915644914276</c:v>
                </c:pt>
                <c:pt idx="10">
                  <c:v>865.76637103361497</c:v>
                </c:pt>
                <c:pt idx="11">
                  <c:v>796.75358561808719</c:v>
                </c:pt>
                <c:pt idx="12">
                  <c:v>727.74080020255872</c:v>
                </c:pt>
                <c:pt idx="13">
                  <c:v>718.73563338408826</c:v>
                </c:pt>
                <c:pt idx="14">
                  <c:v>709.7304665656178</c:v>
                </c:pt>
                <c:pt idx="15">
                  <c:v>700.72529974714723</c:v>
                </c:pt>
                <c:pt idx="16">
                  <c:v>691.72013292867678</c:v>
                </c:pt>
                <c:pt idx="17">
                  <c:v>682.71496611020632</c:v>
                </c:pt>
                <c:pt idx="18">
                  <c:v>673.70979929173586</c:v>
                </c:pt>
                <c:pt idx="19">
                  <c:v>664.70463247326541</c:v>
                </c:pt>
                <c:pt idx="20">
                  <c:v>655.69946565479495</c:v>
                </c:pt>
                <c:pt idx="21">
                  <c:v>646.69429883632438</c:v>
                </c:pt>
                <c:pt idx="22">
                  <c:v>637.68913201785392</c:v>
                </c:pt>
                <c:pt idx="23">
                  <c:v>628.68396519938347</c:v>
                </c:pt>
                <c:pt idx="24">
                  <c:v>619.67879838091301</c:v>
                </c:pt>
                <c:pt idx="25">
                  <c:v>610.67363156244255</c:v>
                </c:pt>
                <c:pt idx="26">
                  <c:v>601.66846474397221</c:v>
                </c:pt>
                <c:pt idx="27">
                  <c:v>592.66329792550152</c:v>
                </c:pt>
                <c:pt idx="28">
                  <c:v>583.65813110703107</c:v>
                </c:pt>
                <c:pt idx="29">
                  <c:v>574.65296428856072</c:v>
                </c:pt>
                <c:pt idx="30">
                  <c:v>565.64779747009027</c:v>
                </c:pt>
                <c:pt idx="31">
                  <c:v>556.64263065161981</c:v>
                </c:pt>
                <c:pt idx="32">
                  <c:v>547.63746383315015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7A7D-4CAF-850D-633EA6C666EE}"/>
            </c:ext>
          </c:extLst>
        </c:ser>
        <c:ser>
          <c:idx val="13"/>
          <c:order val="13"/>
          <c:tx>
            <c:strRef>
              <c:f>'ATB Paired Solar_SEE'!$K$146</c:f>
              <c:strCache>
                <c:ptCount val="1"/>
                <c:pt idx="0">
                  <c:v>Utility PV - Daggett, CA - Moderate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xVal>
            <c:numRef>
              <c:f>'ATB Paired Solar_SEE'!$L$132:$AS$132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Solar_SEE'!$L$146:$AS$146</c:f>
              <c:numCache>
                <c:formatCode>"$"#,##0</c:formatCode>
                <c:ptCount val="34"/>
                <c:pt idx="0">
                  <c:v>1692.8301122303596</c:v>
                </c:pt>
                <c:pt idx="1">
                  <c:v>1486.8814397733649</c:v>
                </c:pt>
                <c:pt idx="2">
                  <c:v>1212.0467652099037</c:v>
                </c:pt>
                <c:pt idx="3">
                  <c:v>1114.8584642847379</c:v>
                </c:pt>
                <c:pt idx="4">
                  <c:v>1035.0874209611923</c:v>
                </c:pt>
                <c:pt idx="5">
                  <c:v>978.2363996339169</c:v>
                </c:pt>
                <c:pt idx="6">
                  <c:v>926.81945108579998</c:v>
                </c:pt>
                <c:pt idx="7">
                  <c:v>880.03270448974604</c:v>
                </c:pt>
                <c:pt idx="8">
                  <c:v>837.1854831876359</c:v>
                </c:pt>
                <c:pt idx="9">
                  <c:v>797.80610433501147</c:v>
                </c:pt>
                <c:pt idx="10">
                  <c:v>761.63638808584824</c:v>
                </c:pt>
                <c:pt idx="11">
                  <c:v>728.29890970158306</c:v>
                </c:pt>
                <c:pt idx="12">
                  <c:v>712.85646863627733</c:v>
                </c:pt>
                <c:pt idx="13">
                  <c:v>698.35309493305101</c:v>
                </c:pt>
                <c:pt idx="14">
                  <c:v>685.72785595398341</c:v>
                </c:pt>
                <c:pt idx="15">
                  <c:v>673.83300270097754</c:v>
                </c:pt>
                <c:pt idx="16">
                  <c:v>662.2511719019983</c:v>
                </c:pt>
                <c:pt idx="17">
                  <c:v>650.35631864899256</c:v>
                </c:pt>
                <c:pt idx="18">
                  <c:v>638.35712457797786</c:v>
                </c:pt>
                <c:pt idx="19">
                  <c:v>627.19265705103385</c:v>
                </c:pt>
                <c:pt idx="20">
                  <c:v>615.81950788807205</c:v>
                </c:pt>
                <c:pt idx="21">
                  <c:v>604.55069954311921</c:v>
                </c:pt>
                <c:pt idx="22">
                  <c:v>593.90793610621938</c:v>
                </c:pt>
                <c:pt idx="23">
                  <c:v>583.89121757737246</c:v>
                </c:pt>
                <c:pt idx="24">
                  <c:v>573.35279495848124</c:v>
                </c:pt>
                <c:pt idx="25">
                  <c:v>563.33607642963432</c:v>
                </c:pt>
                <c:pt idx="26">
                  <c:v>553.423698718796</c:v>
                </c:pt>
                <c:pt idx="27">
                  <c:v>543.40698018994908</c:v>
                </c:pt>
                <c:pt idx="28">
                  <c:v>533.28592084309332</c:v>
                </c:pt>
                <c:pt idx="29">
                  <c:v>523.79090640429035</c:v>
                </c:pt>
                <c:pt idx="30">
                  <c:v>514.2958919654875</c:v>
                </c:pt>
                <c:pt idx="31">
                  <c:v>504.90521834469348</c:v>
                </c:pt>
                <c:pt idx="32">
                  <c:v>495.51454472389946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7A7D-4CAF-850D-633EA6C666EE}"/>
            </c:ext>
          </c:extLst>
        </c:ser>
        <c:ser>
          <c:idx val="14"/>
          <c:order val="14"/>
          <c:tx>
            <c:strRef>
              <c:f>'ATB Paired Solar_SEE'!$K$147</c:f>
              <c:strCache>
                <c:ptCount val="1"/>
                <c:pt idx="0">
                  <c:v>Utility PV - Daggett, CA - Conservative</c:v>
                </c:pt>
              </c:strCache>
            </c:strRef>
          </c:tx>
          <c:spPr>
            <a:ln>
              <a:solidFill>
                <a:schemeClr val="accent3"/>
              </a:solidFill>
              <a:prstDash val="dash"/>
            </a:ln>
          </c:spPr>
          <c:marker>
            <c:symbol val="none"/>
          </c:marker>
          <c:xVal>
            <c:numRef>
              <c:f>'ATB Paired Solar_SEE'!$L$132:$AS$132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Solar_SEE'!$L$147:$AS$147</c:f>
              <c:numCache>
                <c:formatCode>"$"#,##0</c:formatCode>
                <c:ptCount val="34"/>
                <c:pt idx="0">
                  <c:v>1692.8301122303596</c:v>
                </c:pt>
                <c:pt idx="1">
                  <c:v>1486.8814397733649</c:v>
                </c:pt>
                <c:pt idx="2">
                  <c:v>1469.3855159072957</c:v>
                </c:pt>
                <c:pt idx="3">
                  <c:v>1451.8895920412267</c:v>
                </c:pt>
                <c:pt idx="4">
                  <c:v>1434.3936681751575</c:v>
                </c:pt>
                <c:pt idx="5">
                  <c:v>1416.8977443090887</c:v>
                </c:pt>
                <c:pt idx="6">
                  <c:v>1399.4018204430195</c:v>
                </c:pt>
                <c:pt idx="7">
                  <c:v>1381.9058965769505</c:v>
                </c:pt>
                <c:pt idx="8">
                  <c:v>1364.4099727108812</c:v>
                </c:pt>
                <c:pt idx="9">
                  <c:v>1346.9140488448124</c:v>
                </c:pt>
                <c:pt idx="10">
                  <c:v>1329.4181249787432</c:v>
                </c:pt>
                <c:pt idx="11">
                  <c:v>1311.9222011126742</c:v>
                </c:pt>
                <c:pt idx="12">
                  <c:v>1294.4262772466038</c:v>
                </c:pt>
                <c:pt idx="13">
                  <c:v>1273.9531949424954</c:v>
                </c:pt>
                <c:pt idx="14">
                  <c:v>1253.480112638387</c:v>
                </c:pt>
                <c:pt idx="15">
                  <c:v>1233.0070303342786</c:v>
                </c:pt>
                <c:pt idx="16">
                  <c:v>1212.53394803017</c:v>
                </c:pt>
                <c:pt idx="17">
                  <c:v>1192.0608657260616</c:v>
                </c:pt>
                <c:pt idx="18">
                  <c:v>1171.5877834219532</c:v>
                </c:pt>
                <c:pt idx="19">
                  <c:v>1151.1147011178448</c:v>
                </c:pt>
                <c:pt idx="20">
                  <c:v>1130.6416188137362</c:v>
                </c:pt>
                <c:pt idx="21">
                  <c:v>1110.1685365096278</c:v>
                </c:pt>
                <c:pt idx="22">
                  <c:v>1089.6954542055194</c:v>
                </c:pt>
                <c:pt idx="23">
                  <c:v>1069.222371901411</c:v>
                </c:pt>
                <c:pt idx="24">
                  <c:v>1048.7492895973025</c:v>
                </c:pt>
                <c:pt idx="25">
                  <c:v>1028.2762072931944</c:v>
                </c:pt>
                <c:pt idx="26">
                  <c:v>1007.803124989086</c:v>
                </c:pt>
                <c:pt idx="27">
                  <c:v>987.33004268497757</c:v>
                </c:pt>
                <c:pt idx="28">
                  <c:v>966.85696038086928</c:v>
                </c:pt>
                <c:pt idx="29">
                  <c:v>946.38387807676099</c:v>
                </c:pt>
                <c:pt idx="30">
                  <c:v>925.9107957726527</c:v>
                </c:pt>
                <c:pt idx="31">
                  <c:v>905.43771346854419</c:v>
                </c:pt>
                <c:pt idx="32">
                  <c:v>884.96463116443692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7A7D-4CAF-850D-633EA6C66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46240"/>
        <c:axId val="107148032"/>
      </c:scatterChart>
      <c:valAx>
        <c:axId val="107146240"/>
        <c:scaling>
          <c:orientation val="minMax"/>
          <c:max val="2050"/>
          <c:min val="2015"/>
        </c:scaling>
        <c:delete val="0"/>
        <c:axPos val="b"/>
        <c:numFmt formatCode="General" sourceLinked="1"/>
        <c:majorTickMark val="out"/>
        <c:minorTickMark val="in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07148032"/>
        <c:crosses val="autoZero"/>
        <c:crossBetween val="midCat"/>
        <c:majorUnit val="5"/>
        <c:minorUnit val="1"/>
      </c:valAx>
      <c:valAx>
        <c:axId val="107148032"/>
        <c:scaling>
          <c:orientation val="minMax"/>
          <c:max val="3000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Utility-Scale  Solar PV CAPEX</a:t>
                </a:r>
                <a:r>
                  <a:rPr lang="en-US" sz="1600" baseline="0"/>
                  <a:t> </a:t>
                </a:r>
                <a:r>
                  <a:rPr lang="en-US" sz="1600"/>
                  <a:t>($/kW-DC)</a:t>
                </a:r>
              </a:p>
            </c:rich>
          </c:tx>
          <c:layout>
            <c:manualLayout>
              <c:xMode val="edge"/>
              <c:yMode val="edge"/>
              <c:x val="9.0405824036528335E-3"/>
              <c:y val="0.22761496164735504"/>
            </c:manualLayout>
          </c:layout>
          <c:overlay val="0"/>
        </c:title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07146240"/>
        <c:crosses val="autoZero"/>
        <c:crossBetween val="midCat"/>
        <c:majorUnit val="1000"/>
      </c:valAx>
    </c:plotArea>
    <c:legend>
      <c:legendPos val="t"/>
      <c:layout>
        <c:manualLayout>
          <c:xMode val="edge"/>
          <c:yMode val="edge"/>
          <c:x val="0.33183011327661383"/>
          <c:y val="0.14318185997017618"/>
          <c:w val="0.57699432463401068"/>
          <c:h val="0.17695190997166721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span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604052954811"/>
          <c:y val="0.115216962491349"/>
          <c:w val="0.83281684603830097"/>
          <c:h val="0.7845945267461760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'ATB Paired Solar_SEE'!$K$184</c:f>
              <c:strCache>
                <c:ptCount val="1"/>
                <c:pt idx="0">
                  <c:v>Utility PV - Seattle - Advanced</c:v>
                </c:pt>
              </c:strCache>
            </c:strRef>
          </c:tx>
          <c:spPr>
            <a:ln>
              <a:solidFill>
                <a:schemeClr val="accent6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1-76D8-43D1-9347-909EE322B4E7}"/>
              </c:ext>
            </c:extLst>
          </c:dPt>
          <c:xVal>
            <c:numRef>
              <c:f>'ATB Paired Solar_SEE'!$L$183:$AS$183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Solar_SEE'!$L$184:$AS$184</c:f>
              <c:numCache>
                <c:formatCode>"$"#,##0_);\("$"#,##0\)</c:formatCode>
                <c:ptCount val="34"/>
                <c:pt idx="0">
                  <c:v>18.760000000000002</c:v>
                </c:pt>
                <c:pt idx="1">
                  <c:v>16.080000000000002</c:v>
                </c:pt>
                <c:pt idx="2">
                  <c:v>15.693644368025145</c:v>
                </c:pt>
                <c:pt idx="3">
                  <c:v>14.9297780480883</c:v>
                </c:pt>
                <c:pt idx="4">
                  <c:v>14.165911728151457</c:v>
                </c:pt>
                <c:pt idx="5">
                  <c:v>13.402045408214615</c:v>
                </c:pt>
                <c:pt idx="6">
                  <c:v>12.63817908827777</c:v>
                </c:pt>
                <c:pt idx="7">
                  <c:v>11.874312768340927</c:v>
                </c:pt>
                <c:pt idx="8">
                  <c:v>11.110446448404085</c:v>
                </c:pt>
                <c:pt idx="9">
                  <c:v>10.34658012846724</c:v>
                </c:pt>
                <c:pt idx="10">
                  <c:v>9.5827138085303964</c:v>
                </c:pt>
                <c:pt idx="11">
                  <c:v>8.8188474885935548</c:v>
                </c:pt>
                <c:pt idx="12">
                  <c:v>8.0549811686567026</c:v>
                </c:pt>
                <c:pt idx="13">
                  <c:v>7.9553077009561122</c:v>
                </c:pt>
                <c:pt idx="14">
                  <c:v>7.8556342332555209</c:v>
                </c:pt>
                <c:pt idx="15">
                  <c:v>7.7559607655549305</c:v>
                </c:pt>
                <c:pt idx="16">
                  <c:v>7.6562872978543393</c:v>
                </c:pt>
                <c:pt idx="17">
                  <c:v>7.556613830153748</c:v>
                </c:pt>
                <c:pt idx="18">
                  <c:v>7.4569403624531576</c:v>
                </c:pt>
                <c:pt idx="19">
                  <c:v>7.3572668947525663</c:v>
                </c:pt>
                <c:pt idx="20">
                  <c:v>7.257593427051976</c:v>
                </c:pt>
                <c:pt idx="21">
                  <c:v>7.1579199593513856</c:v>
                </c:pt>
                <c:pt idx="22">
                  <c:v>7.0582464916507943</c:v>
                </c:pt>
                <c:pt idx="23">
                  <c:v>6.9585730239502039</c:v>
                </c:pt>
                <c:pt idx="24">
                  <c:v>6.8588995562496127</c:v>
                </c:pt>
                <c:pt idx="25">
                  <c:v>6.7592260885490214</c:v>
                </c:pt>
                <c:pt idx="26">
                  <c:v>6.659552620848431</c:v>
                </c:pt>
                <c:pt idx="27">
                  <c:v>6.5598791531478398</c:v>
                </c:pt>
                <c:pt idx="28">
                  <c:v>6.4602056854472494</c:v>
                </c:pt>
                <c:pt idx="29">
                  <c:v>6.360532217746659</c:v>
                </c:pt>
                <c:pt idx="30">
                  <c:v>6.2608587500460677</c:v>
                </c:pt>
                <c:pt idx="31">
                  <c:v>6.1611852823454765</c:v>
                </c:pt>
                <c:pt idx="32">
                  <c:v>6.061511814644895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6D8-43D1-9347-909EE322B4E7}"/>
            </c:ext>
          </c:extLst>
        </c:ser>
        <c:ser>
          <c:idx val="2"/>
          <c:order val="1"/>
          <c:tx>
            <c:strRef>
              <c:f>'ATB Paired Solar_SEE'!$K$185</c:f>
              <c:strCache>
                <c:ptCount val="1"/>
                <c:pt idx="0">
                  <c:v>Utility PV - Seattle - Moderate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4-76D8-43D1-9347-909EE322B4E7}"/>
              </c:ext>
            </c:extLst>
          </c:dPt>
          <c:xVal>
            <c:numRef>
              <c:f>'ATB Paired Solar_SEE'!$L$183:$AS$183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Solar_SEE'!$L$185:$AS$185</c:f>
              <c:numCache>
                <c:formatCode>"$"#,##0_);\("$"#,##0\)</c:formatCode>
                <c:ptCount val="34"/>
                <c:pt idx="0">
                  <c:v>18.760000000000002</c:v>
                </c:pt>
                <c:pt idx="1">
                  <c:v>16.080000000000002</c:v>
                </c:pt>
                <c:pt idx="2">
                  <c:v>15.851846923524111</c:v>
                </c:pt>
                <c:pt idx="3">
                  <c:v>15.246183159086234</c:v>
                </c:pt>
                <c:pt idx="4">
                  <c:v>14.640519394648356</c:v>
                </c:pt>
                <c:pt idx="5">
                  <c:v>14.03485563021048</c:v>
                </c:pt>
                <c:pt idx="6">
                  <c:v>13.429191865772605</c:v>
                </c:pt>
                <c:pt idx="7">
                  <c:v>12.823528101334729</c:v>
                </c:pt>
                <c:pt idx="8">
                  <c:v>12.21786433689685</c:v>
                </c:pt>
                <c:pt idx="9">
                  <c:v>11.612200572458974</c:v>
                </c:pt>
                <c:pt idx="10">
                  <c:v>11.006536808021099</c:v>
                </c:pt>
                <c:pt idx="11">
                  <c:v>10.400873043583221</c:v>
                </c:pt>
                <c:pt idx="12">
                  <c:v>9.7952092791453467</c:v>
                </c:pt>
                <c:pt idx="13">
                  <c:v>9.7081978736209145</c:v>
                </c:pt>
                <c:pt idx="14">
                  <c:v>9.6211864680964823</c:v>
                </c:pt>
                <c:pt idx="15">
                  <c:v>9.5341750625720483</c:v>
                </c:pt>
                <c:pt idx="16">
                  <c:v>9.4471636570476178</c:v>
                </c:pt>
                <c:pt idx="17">
                  <c:v>9.3601522515231839</c:v>
                </c:pt>
                <c:pt idx="18">
                  <c:v>9.2731408459987517</c:v>
                </c:pt>
                <c:pt idx="19">
                  <c:v>9.1861294404743195</c:v>
                </c:pt>
                <c:pt idx="20">
                  <c:v>9.0991180349498872</c:v>
                </c:pt>
                <c:pt idx="21">
                  <c:v>9.0121066294254533</c:v>
                </c:pt>
                <c:pt idx="22">
                  <c:v>8.9250952239010211</c:v>
                </c:pt>
                <c:pt idx="23">
                  <c:v>8.8380838183765889</c:v>
                </c:pt>
                <c:pt idx="24">
                  <c:v>8.7510724128521549</c:v>
                </c:pt>
                <c:pt idx="25">
                  <c:v>8.6640610073277227</c:v>
                </c:pt>
                <c:pt idx="26">
                  <c:v>8.5770496018032905</c:v>
                </c:pt>
                <c:pt idx="27">
                  <c:v>8.4900381962788583</c:v>
                </c:pt>
                <c:pt idx="28">
                  <c:v>8.4030267907544243</c:v>
                </c:pt>
                <c:pt idx="29">
                  <c:v>8.3160153852299938</c:v>
                </c:pt>
                <c:pt idx="30">
                  <c:v>8.2290039797055599</c:v>
                </c:pt>
                <c:pt idx="31">
                  <c:v>8.1419925741811277</c:v>
                </c:pt>
                <c:pt idx="32">
                  <c:v>8.0549811686567026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6D8-43D1-9347-909EE322B4E7}"/>
            </c:ext>
          </c:extLst>
        </c:ser>
        <c:ser>
          <c:idx val="3"/>
          <c:order val="2"/>
          <c:tx>
            <c:strRef>
              <c:f>'ATB Paired Solar_SEE'!$K$186</c:f>
              <c:strCache>
                <c:ptCount val="1"/>
                <c:pt idx="0">
                  <c:v>Utility PV - Seattle - Conservative</c:v>
                </c:pt>
              </c:strCache>
            </c:strRef>
          </c:tx>
          <c:spPr>
            <a:ln>
              <a:solidFill>
                <a:schemeClr val="accent6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7-76D8-43D1-9347-909EE322B4E7}"/>
              </c:ext>
            </c:extLst>
          </c:dPt>
          <c:xVal>
            <c:numRef>
              <c:f>'ATB Paired Solar_SEE'!$L$183:$AS$183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Solar_SEE'!$L$186:$AS$186</c:f>
              <c:numCache>
                <c:formatCode>"$"#,##0_);\("$"#,##0\)</c:formatCode>
                <c:ptCount val="34"/>
                <c:pt idx="0">
                  <c:v>18.760000000000002</c:v>
                </c:pt>
                <c:pt idx="1">
                  <c:v>16.080000000000002</c:v>
                </c:pt>
                <c:pt idx="2">
                  <c:v>16.263857484472211</c:v>
                </c:pt>
                <c:pt idx="3">
                  <c:v>16.070204280982438</c:v>
                </c:pt>
                <c:pt idx="4">
                  <c:v>15.87655107749266</c:v>
                </c:pt>
                <c:pt idx="5">
                  <c:v>15.682897874002888</c:v>
                </c:pt>
                <c:pt idx="6">
                  <c:v>15.489244670513113</c:v>
                </c:pt>
                <c:pt idx="7">
                  <c:v>15.295591467023337</c:v>
                </c:pt>
                <c:pt idx="8">
                  <c:v>15.101938263533562</c:v>
                </c:pt>
                <c:pt idx="9">
                  <c:v>14.908285060043788</c:v>
                </c:pt>
                <c:pt idx="10">
                  <c:v>14.714631856554012</c:v>
                </c:pt>
                <c:pt idx="11">
                  <c:v>14.520978653064239</c:v>
                </c:pt>
                <c:pt idx="12">
                  <c:v>14.327325449574449</c:v>
                </c:pt>
                <c:pt idx="13">
                  <c:v>14.100719641052994</c:v>
                </c:pt>
                <c:pt idx="14">
                  <c:v>13.874113832531537</c:v>
                </c:pt>
                <c:pt idx="15">
                  <c:v>13.647508024010081</c:v>
                </c:pt>
                <c:pt idx="16">
                  <c:v>13.420902215488624</c:v>
                </c:pt>
                <c:pt idx="17">
                  <c:v>13.194296406967167</c:v>
                </c:pt>
                <c:pt idx="18">
                  <c:v>12.967690598445712</c:v>
                </c:pt>
                <c:pt idx="19">
                  <c:v>12.741084789924257</c:v>
                </c:pt>
                <c:pt idx="20">
                  <c:v>12.514478981402799</c:v>
                </c:pt>
                <c:pt idx="21">
                  <c:v>12.287873172881342</c:v>
                </c:pt>
                <c:pt idx="22">
                  <c:v>12.061267364359887</c:v>
                </c:pt>
                <c:pt idx="23">
                  <c:v>11.834661555838432</c:v>
                </c:pt>
                <c:pt idx="24">
                  <c:v>11.608055747316977</c:v>
                </c:pt>
                <c:pt idx="25">
                  <c:v>11.381449938795523</c:v>
                </c:pt>
                <c:pt idx="26">
                  <c:v>11.154844130274066</c:v>
                </c:pt>
                <c:pt idx="27">
                  <c:v>10.928238321752612</c:v>
                </c:pt>
                <c:pt idx="28">
                  <c:v>10.701632513231157</c:v>
                </c:pt>
                <c:pt idx="29">
                  <c:v>10.475026704709702</c:v>
                </c:pt>
                <c:pt idx="30">
                  <c:v>10.248420896188247</c:v>
                </c:pt>
                <c:pt idx="31">
                  <c:v>10.021815087666791</c:v>
                </c:pt>
                <c:pt idx="32">
                  <c:v>9.7952092791453467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6D8-43D1-9347-909EE322B4E7}"/>
            </c:ext>
          </c:extLst>
        </c:ser>
        <c:ser>
          <c:idx val="4"/>
          <c:order val="3"/>
          <c:tx>
            <c:strRef>
              <c:f>'ATB Paired Solar_SEE'!$K$187</c:f>
              <c:strCache>
                <c:ptCount val="1"/>
                <c:pt idx="0">
                  <c:v>Utility PV - Chicago - Advanced</c:v>
                </c:pt>
              </c:strCache>
            </c:strRef>
          </c:tx>
          <c:spPr>
            <a:ln>
              <a:solidFill>
                <a:schemeClr val="accent5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A-76D8-43D1-9347-909EE322B4E7}"/>
              </c:ext>
            </c:extLst>
          </c:dPt>
          <c:xVal>
            <c:numRef>
              <c:f>'ATB Paired Solar_SEE'!$L$183:$AS$183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Solar_SEE'!$L$187:$AS$187</c:f>
              <c:numCache>
                <c:formatCode>"$"#,##0_);\("$"#,##0\)</c:formatCode>
                <c:ptCount val="34"/>
                <c:pt idx="0">
                  <c:v>18.760000000000002</c:v>
                </c:pt>
                <c:pt idx="1">
                  <c:v>16.080000000000002</c:v>
                </c:pt>
                <c:pt idx="2">
                  <c:v>15.693644368025145</c:v>
                </c:pt>
                <c:pt idx="3">
                  <c:v>14.9297780480883</c:v>
                </c:pt>
                <c:pt idx="4">
                  <c:v>14.165911728151457</c:v>
                </c:pt>
                <c:pt idx="5">
                  <c:v>13.402045408214615</c:v>
                </c:pt>
                <c:pt idx="6">
                  <c:v>12.63817908827777</c:v>
                </c:pt>
                <c:pt idx="7">
                  <c:v>11.874312768340927</c:v>
                </c:pt>
                <c:pt idx="8">
                  <c:v>11.110446448404085</c:v>
                </c:pt>
                <c:pt idx="9">
                  <c:v>10.34658012846724</c:v>
                </c:pt>
                <c:pt idx="10">
                  <c:v>9.5827138085303964</c:v>
                </c:pt>
                <c:pt idx="11">
                  <c:v>8.8188474885935548</c:v>
                </c:pt>
                <c:pt idx="12">
                  <c:v>8.0549811686567026</c:v>
                </c:pt>
                <c:pt idx="13">
                  <c:v>7.9553077009561122</c:v>
                </c:pt>
                <c:pt idx="14">
                  <c:v>7.8556342332555209</c:v>
                </c:pt>
                <c:pt idx="15">
                  <c:v>7.7559607655549305</c:v>
                </c:pt>
                <c:pt idx="16">
                  <c:v>7.6562872978543393</c:v>
                </c:pt>
                <c:pt idx="17">
                  <c:v>7.556613830153748</c:v>
                </c:pt>
                <c:pt idx="18">
                  <c:v>7.4569403624531576</c:v>
                </c:pt>
                <c:pt idx="19">
                  <c:v>7.3572668947525663</c:v>
                </c:pt>
                <c:pt idx="20">
                  <c:v>7.257593427051976</c:v>
                </c:pt>
                <c:pt idx="21">
                  <c:v>7.1579199593513856</c:v>
                </c:pt>
                <c:pt idx="22">
                  <c:v>7.0582464916507943</c:v>
                </c:pt>
                <c:pt idx="23">
                  <c:v>6.9585730239502039</c:v>
                </c:pt>
                <c:pt idx="24">
                  <c:v>6.8588995562496127</c:v>
                </c:pt>
                <c:pt idx="25">
                  <c:v>6.7592260885490214</c:v>
                </c:pt>
                <c:pt idx="26">
                  <c:v>6.659552620848431</c:v>
                </c:pt>
                <c:pt idx="27">
                  <c:v>6.5598791531478398</c:v>
                </c:pt>
                <c:pt idx="28">
                  <c:v>6.4602056854472494</c:v>
                </c:pt>
                <c:pt idx="29">
                  <c:v>6.360532217746659</c:v>
                </c:pt>
                <c:pt idx="30">
                  <c:v>6.2608587500460677</c:v>
                </c:pt>
                <c:pt idx="31">
                  <c:v>6.1611852823454765</c:v>
                </c:pt>
                <c:pt idx="32">
                  <c:v>6.061511814644895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76D8-43D1-9347-909EE322B4E7}"/>
            </c:ext>
          </c:extLst>
        </c:ser>
        <c:ser>
          <c:idx val="6"/>
          <c:order val="4"/>
          <c:tx>
            <c:strRef>
              <c:f>'ATB Paired Solar_SEE'!$K$188</c:f>
              <c:strCache>
                <c:ptCount val="1"/>
                <c:pt idx="0">
                  <c:v>Utility PV - Chicago - Moderate</c:v>
                </c:pt>
              </c:strCache>
            </c:strRef>
          </c:tx>
          <c:spPr>
            <a:ln>
              <a:solidFill>
                <a:schemeClr val="accent5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D-76D8-43D1-9347-909EE322B4E7}"/>
              </c:ext>
            </c:extLst>
          </c:dPt>
          <c:xVal>
            <c:numRef>
              <c:f>'ATB Paired Solar_SEE'!$L$183:$AS$183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Solar_SEE'!$L$188:$AS$188</c:f>
              <c:numCache>
                <c:formatCode>"$"#,##0_);\("$"#,##0\)</c:formatCode>
                <c:ptCount val="34"/>
                <c:pt idx="0">
                  <c:v>18.760000000000002</c:v>
                </c:pt>
                <c:pt idx="1">
                  <c:v>16.080000000000002</c:v>
                </c:pt>
                <c:pt idx="2">
                  <c:v>15.851846923524111</c:v>
                </c:pt>
                <c:pt idx="3">
                  <c:v>15.246183159086234</c:v>
                </c:pt>
                <c:pt idx="4">
                  <c:v>14.640519394648356</c:v>
                </c:pt>
                <c:pt idx="5">
                  <c:v>14.03485563021048</c:v>
                </c:pt>
                <c:pt idx="6">
                  <c:v>13.429191865772605</c:v>
                </c:pt>
                <c:pt idx="7">
                  <c:v>12.823528101334729</c:v>
                </c:pt>
                <c:pt idx="8">
                  <c:v>12.21786433689685</c:v>
                </c:pt>
                <c:pt idx="9">
                  <c:v>11.612200572458974</c:v>
                </c:pt>
                <c:pt idx="10">
                  <c:v>11.006536808021099</c:v>
                </c:pt>
                <c:pt idx="11">
                  <c:v>10.400873043583221</c:v>
                </c:pt>
                <c:pt idx="12">
                  <c:v>9.7952092791453467</c:v>
                </c:pt>
                <c:pt idx="13">
                  <c:v>9.7081978736209145</c:v>
                </c:pt>
                <c:pt idx="14">
                  <c:v>9.6211864680964823</c:v>
                </c:pt>
                <c:pt idx="15">
                  <c:v>9.5341750625720483</c:v>
                </c:pt>
                <c:pt idx="16">
                  <c:v>9.4471636570476178</c:v>
                </c:pt>
                <c:pt idx="17">
                  <c:v>9.3601522515231839</c:v>
                </c:pt>
                <c:pt idx="18">
                  <c:v>9.2731408459987517</c:v>
                </c:pt>
                <c:pt idx="19">
                  <c:v>9.1861294404743195</c:v>
                </c:pt>
                <c:pt idx="20">
                  <c:v>9.0991180349498872</c:v>
                </c:pt>
                <c:pt idx="21">
                  <c:v>9.0121066294254533</c:v>
                </c:pt>
                <c:pt idx="22">
                  <c:v>8.9250952239010211</c:v>
                </c:pt>
                <c:pt idx="23">
                  <c:v>8.8380838183765889</c:v>
                </c:pt>
                <c:pt idx="24">
                  <c:v>8.7510724128521549</c:v>
                </c:pt>
                <c:pt idx="25">
                  <c:v>8.6640610073277227</c:v>
                </c:pt>
                <c:pt idx="26">
                  <c:v>8.5770496018032905</c:v>
                </c:pt>
                <c:pt idx="27">
                  <c:v>8.4900381962788583</c:v>
                </c:pt>
                <c:pt idx="28">
                  <c:v>8.4030267907544243</c:v>
                </c:pt>
                <c:pt idx="29">
                  <c:v>8.3160153852299938</c:v>
                </c:pt>
                <c:pt idx="30">
                  <c:v>8.2290039797055599</c:v>
                </c:pt>
                <c:pt idx="31">
                  <c:v>8.1419925741811277</c:v>
                </c:pt>
                <c:pt idx="32">
                  <c:v>8.0549811686567026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76D8-43D1-9347-909EE322B4E7}"/>
            </c:ext>
          </c:extLst>
        </c:ser>
        <c:ser>
          <c:idx val="7"/>
          <c:order val="5"/>
          <c:tx>
            <c:strRef>
              <c:f>'ATB Paired Solar_SEE'!$K$189</c:f>
              <c:strCache>
                <c:ptCount val="1"/>
                <c:pt idx="0">
                  <c:v>Utility PV - Chicago - Conservative</c:v>
                </c:pt>
              </c:strCache>
            </c:strRef>
          </c:tx>
          <c:spPr>
            <a:ln>
              <a:solidFill>
                <a:schemeClr val="accent5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0-76D8-43D1-9347-909EE322B4E7}"/>
              </c:ext>
            </c:extLst>
          </c:dPt>
          <c:xVal>
            <c:numRef>
              <c:f>'ATB Paired Solar_SEE'!$L$183:$AS$183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Solar_SEE'!$L$189:$AS$189</c:f>
              <c:numCache>
                <c:formatCode>"$"#,##0_);\("$"#,##0\)</c:formatCode>
                <c:ptCount val="34"/>
                <c:pt idx="0">
                  <c:v>18.760000000000002</c:v>
                </c:pt>
                <c:pt idx="1">
                  <c:v>16.080000000000002</c:v>
                </c:pt>
                <c:pt idx="2">
                  <c:v>16.263857484472211</c:v>
                </c:pt>
                <c:pt idx="3">
                  <c:v>16.070204280982438</c:v>
                </c:pt>
                <c:pt idx="4">
                  <c:v>15.87655107749266</c:v>
                </c:pt>
                <c:pt idx="5">
                  <c:v>15.682897874002888</c:v>
                </c:pt>
                <c:pt idx="6">
                  <c:v>15.489244670513113</c:v>
                </c:pt>
                <c:pt idx="7">
                  <c:v>15.295591467023337</c:v>
                </c:pt>
                <c:pt idx="8">
                  <c:v>15.101938263533562</c:v>
                </c:pt>
                <c:pt idx="9">
                  <c:v>14.908285060043788</c:v>
                </c:pt>
                <c:pt idx="10">
                  <c:v>14.714631856554012</c:v>
                </c:pt>
                <c:pt idx="11">
                  <c:v>14.520978653064239</c:v>
                </c:pt>
                <c:pt idx="12">
                  <c:v>14.327325449574449</c:v>
                </c:pt>
                <c:pt idx="13">
                  <c:v>14.100719641052994</c:v>
                </c:pt>
                <c:pt idx="14">
                  <c:v>13.874113832531537</c:v>
                </c:pt>
                <c:pt idx="15">
                  <c:v>13.647508024010081</c:v>
                </c:pt>
                <c:pt idx="16">
                  <c:v>13.420902215488624</c:v>
                </c:pt>
                <c:pt idx="17">
                  <c:v>13.194296406967167</c:v>
                </c:pt>
                <c:pt idx="18">
                  <c:v>12.967690598445712</c:v>
                </c:pt>
                <c:pt idx="19">
                  <c:v>12.741084789924257</c:v>
                </c:pt>
                <c:pt idx="20">
                  <c:v>12.514478981402799</c:v>
                </c:pt>
                <c:pt idx="21">
                  <c:v>12.287873172881342</c:v>
                </c:pt>
                <c:pt idx="22">
                  <c:v>12.061267364359887</c:v>
                </c:pt>
                <c:pt idx="23">
                  <c:v>11.834661555838432</c:v>
                </c:pt>
                <c:pt idx="24">
                  <c:v>11.608055747316977</c:v>
                </c:pt>
                <c:pt idx="25">
                  <c:v>11.381449938795523</c:v>
                </c:pt>
                <c:pt idx="26">
                  <c:v>11.154844130274066</c:v>
                </c:pt>
                <c:pt idx="27">
                  <c:v>10.928238321752612</c:v>
                </c:pt>
                <c:pt idx="28">
                  <c:v>10.701632513231157</c:v>
                </c:pt>
                <c:pt idx="29">
                  <c:v>10.475026704709702</c:v>
                </c:pt>
                <c:pt idx="30">
                  <c:v>10.248420896188247</c:v>
                </c:pt>
                <c:pt idx="31">
                  <c:v>10.021815087666791</c:v>
                </c:pt>
                <c:pt idx="32">
                  <c:v>9.7952092791453467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76D8-43D1-9347-909EE322B4E7}"/>
            </c:ext>
          </c:extLst>
        </c:ser>
        <c:ser>
          <c:idx val="9"/>
          <c:order val="6"/>
          <c:tx>
            <c:strRef>
              <c:f>'ATB Paired Solar_SEE'!$K$190</c:f>
              <c:strCache>
                <c:ptCount val="1"/>
                <c:pt idx="0">
                  <c:v>Utility PV - Kansas City - Advanced</c:v>
                </c:pt>
              </c:strCache>
            </c:strRef>
          </c:tx>
          <c:spPr>
            <a:ln>
              <a:solidFill>
                <a:schemeClr val="accent4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4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3-76D8-43D1-9347-909EE322B4E7}"/>
              </c:ext>
            </c:extLst>
          </c:dPt>
          <c:xVal>
            <c:numRef>
              <c:f>'ATB Paired Solar_SEE'!$L$183:$AS$183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Solar_SEE'!$L$190:$AS$190</c:f>
              <c:numCache>
                <c:formatCode>"$"#,##0_);\("$"#,##0\)</c:formatCode>
                <c:ptCount val="34"/>
                <c:pt idx="0">
                  <c:v>18.760000000000002</c:v>
                </c:pt>
                <c:pt idx="1">
                  <c:v>16.080000000000002</c:v>
                </c:pt>
                <c:pt idx="2">
                  <c:v>15.693644368025145</c:v>
                </c:pt>
                <c:pt idx="3">
                  <c:v>14.9297780480883</c:v>
                </c:pt>
                <c:pt idx="4">
                  <c:v>14.165911728151457</c:v>
                </c:pt>
                <c:pt idx="5">
                  <c:v>13.402045408214615</c:v>
                </c:pt>
                <c:pt idx="6">
                  <c:v>12.63817908827777</c:v>
                </c:pt>
                <c:pt idx="7">
                  <c:v>11.874312768340927</c:v>
                </c:pt>
                <c:pt idx="8">
                  <c:v>11.110446448404085</c:v>
                </c:pt>
                <c:pt idx="9">
                  <c:v>10.34658012846724</c:v>
                </c:pt>
                <c:pt idx="10">
                  <c:v>9.5827138085303964</c:v>
                </c:pt>
                <c:pt idx="11">
                  <c:v>8.8188474885935548</c:v>
                </c:pt>
                <c:pt idx="12">
                  <c:v>8.0549811686567026</c:v>
                </c:pt>
                <c:pt idx="13">
                  <c:v>7.9553077009561122</c:v>
                </c:pt>
                <c:pt idx="14">
                  <c:v>7.8556342332555209</c:v>
                </c:pt>
                <c:pt idx="15">
                  <c:v>7.7559607655549305</c:v>
                </c:pt>
                <c:pt idx="16">
                  <c:v>7.6562872978543393</c:v>
                </c:pt>
                <c:pt idx="17">
                  <c:v>7.556613830153748</c:v>
                </c:pt>
                <c:pt idx="18">
                  <c:v>7.4569403624531576</c:v>
                </c:pt>
                <c:pt idx="19">
                  <c:v>7.3572668947525663</c:v>
                </c:pt>
                <c:pt idx="20">
                  <c:v>7.257593427051976</c:v>
                </c:pt>
                <c:pt idx="21">
                  <c:v>7.1579199593513856</c:v>
                </c:pt>
                <c:pt idx="22">
                  <c:v>7.0582464916507943</c:v>
                </c:pt>
                <c:pt idx="23">
                  <c:v>6.9585730239502039</c:v>
                </c:pt>
                <c:pt idx="24">
                  <c:v>6.8588995562496127</c:v>
                </c:pt>
                <c:pt idx="25">
                  <c:v>6.7592260885490214</c:v>
                </c:pt>
                <c:pt idx="26">
                  <c:v>6.659552620848431</c:v>
                </c:pt>
                <c:pt idx="27">
                  <c:v>6.5598791531478398</c:v>
                </c:pt>
                <c:pt idx="28">
                  <c:v>6.4602056854472494</c:v>
                </c:pt>
                <c:pt idx="29">
                  <c:v>6.360532217746659</c:v>
                </c:pt>
                <c:pt idx="30">
                  <c:v>6.2608587500460677</c:v>
                </c:pt>
                <c:pt idx="31">
                  <c:v>6.1611852823454765</c:v>
                </c:pt>
                <c:pt idx="32">
                  <c:v>6.061511814644895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76D8-43D1-9347-909EE322B4E7}"/>
            </c:ext>
          </c:extLst>
        </c:ser>
        <c:ser>
          <c:idx val="10"/>
          <c:order val="7"/>
          <c:tx>
            <c:strRef>
              <c:f>'ATB Paired Solar_SEE'!$K$191</c:f>
              <c:strCache>
                <c:ptCount val="1"/>
                <c:pt idx="0">
                  <c:v>Utility PV - Kansas City - Moderate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4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6-76D8-43D1-9347-909EE322B4E7}"/>
              </c:ext>
            </c:extLst>
          </c:dPt>
          <c:xVal>
            <c:numRef>
              <c:f>'ATB Paired Solar_SEE'!$L$183:$AS$183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Solar_SEE'!$L$191:$AS$191</c:f>
              <c:numCache>
                <c:formatCode>"$"#,##0_);\("$"#,##0\)</c:formatCode>
                <c:ptCount val="34"/>
                <c:pt idx="0">
                  <c:v>18.760000000000002</c:v>
                </c:pt>
                <c:pt idx="1">
                  <c:v>16.080000000000002</c:v>
                </c:pt>
                <c:pt idx="2">
                  <c:v>15.851846923524111</c:v>
                </c:pt>
                <c:pt idx="3">
                  <c:v>15.246183159086234</c:v>
                </c:pt>
                <c:pt idx="4">
                  <c:v>14.640519394648356</c:v>
                </c:pt>
                <c:pt idx="5">
                  <c:v>14.03485563021048</c:v>
                </c:pt>
                <c:pt idx="6">
                  <c:v>13.429191865772605</c:v>
                </c:pt>
                <c:pt idx="7">
                  <c:v>12.823528101334729</c:v>
                </c:pt>
                <c:pt idx="8">
                  <c:v>12.21786433689685</c:v>
                </c:pt>
                <c:pt idx="9">
                  <c:v>11.612200572458974</c:v>
                </c:pt>
                <c:pt idx="10">
                  <c:v>11.006536808021099</c:v>
                </c:pt>
                <c:pt idx="11">
                  <c:v>10.400873043583221</c:v>
                </c:pt>
                <c:pt idx="12">
                  <c:v>9.7952092791453467</c:v>
                </c:pt>
                <c:pt idx="13">
                  <c:v>9.7081978736209145</c:v>
                </c:pt>
                <c:pt idx="14">
                  <c:v>9.6211864680964823</c:v>
                </c:pt>
                <c:pt idx="15">
                  <c:v>9.5341750625720483</c:v>
                </c:pt>
                <c:pt idx="16">
                  <c:v>9.4471636570476178</c:v>
                </c:pt>
                <c:pt idx="17">
                  <c:v>9.3601522515231839</c:v>
                </c:pt>
                <c:pt idx="18">
                  <c:v>9.2731408459987517</c:v>
                </c:pt>
                <c:pt idx="19">
                  <c:v>9.1861294404743195</c:v>
                </c:pt>
                <c:pt idx="20">
                  <c:v>9.0991180349498872</c:v>
                </c:pt>
                <c:pt idx="21">
                  <c:v>9.0121066294254533</c:v>
                </c:pt>
                <c:pt idx="22">
                  <c:v>8.9250952239010211</c:v>
                </c:pt>
                <c:pt idx="23">
                  <c:v>8.8380838183765889</c:v>
                </c:pt>
                <c:pt idx="24">
                  <c:v>8.7510724128521549</c:v>
                </c:pt>
                <c:pt idx="25">
                  <c:v>8.6640610073277227</c:v>
                </c:pt>
                <c:pt idx="26">
                  <c:v>8.5770496018032905</c:v>
                </c:pt>
                <c:pt idx="27">
                  <c:v>8.4900381962788583</c:v>
                </c:pt>
                <c:pt idx="28">
                  <c:v>8.4030267907544243</c:v>
                </c:pt>
                <c:pt idx="29">
                  <c:v>8.3160153852299938</c:v>
                </c:pt>
                <c:pt idx="30">
                  <c:v>8.2290039797055599</c:v>
                </c:pt>
                <c:pt idx="31">
                  <c:v>8.1419925741811277</c:v>
                </c:pt>
                <c:pt idx="32">
                  <c:v>8.0549811686567026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76D8-43D1-9347-909EE322B4E7}"/>
            </c:ext>
          </c:extLst>
        </c:ser>
        <c:ser>
          <c:idx val="12"/>
          <c:order val="8"/>
          <c:tx>
            <c:strRef>
              <c:f>'ATB Paired Solar_SEE'!$K$192</c:f>
              <c:strCache>
                <c:ptCount val="1"/>
                <c:pt idx="0">
                  <c:v>Utility PV - Kansas City - Conservative</c:v>
                </c:pt>
              </c:strCache>
            </c:strRef>
          </c:tx>
          <c:spPr>
            <a:ln>
              <a:solidFill>
                <a:schemeClr val="accent4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4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9-76D8-43D1-9347-909EE322B4E7}"/>
              </c:ext>
            </c:extLst>
          </c:dPt>
          <c:xVal>
            <c:numRef>
              <c:f>'ATB Paired Solar_SEE'!$L$183:$AS$183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Solar_SEE'!$L$192:$AS$192</c:f>
              <c:numCache>
                <c:formatCode>"$"#,##0_);\("$"#,##0\)</c:formatCode>
                <c:ptCount val="34"/>
                <c:pt idx="0">
                  <c:v>18.760000000000002</c:v>
                </c:pt>
                <c:pt idx="1">
                  <c:v>16.080000000000002</c:v>
                </c:pt>
                <c:pt idx="2">
                  <c:v>16.263857484472211</c:v>
                </c:pt>
                <c:pt idx="3">
                  <c:v>16.070204280982438</c:v>
                </c:pt>
                <c:pt idx="4">
                  <c:v>15.87655107749266</c:v>
                </c:pt>
                <c:pt idx="5">
                  <c:v>15.682897874002888</c:v>
                </c:pt>
                <c:pt idx="6">
                  <c:v>15.489244670513113</c:v>
                </c:pt>
                <c:pt idx="7">
                  <c:v>15.295591467023337</c:v>
                </c:pt>
                <c:pt idx="8">
                  <c:v>15.101938263533562</c:v>
                </c:pt>
                <c:pt idx="9">
                  <c:v>14.908285060043788</c:v>
                </c:pt>
                <c:pt idx="10">
                  <c:v>14.714631856554012</c:v>
                </c:pt>
                <c:pt idx="11">
                  <c:v>14.520978653064239</c:v>
                </c:pt>
                <c:pt idx="12">
                  <c:v>14.327325449574449</c:v>
                </c:pt>
                <c:pt idx="13">
                  <c:v>14.100719641052994</c:v>
                </c:pt>
                <c:pt idx="14">
                  <c:v>13.874113832531537</c:v>
                </c:pt>
                <c:pt idx="15">
                  <c:v>13.647508024010081</c:v>
                </c:pt>
                <c:pt idx="16">
                  <c:v>13.420902215488624</c:v>
                </c:pt>
                <c:pt idx="17">
                  <c:v>13.194296406967167</c:v>
                </c:pt>
                <c:pt idx="18">
                  <c:v>12.967690598445712</c:v>
                </c:pt>
                <c:pt idx="19">
                  <c:v>12.741084789924257</c:v>
                </c:pt>
                <c:pt idx="20">
                  <c:v>12.514478981402799</c:v>
                </c:pt>
                <c:pt idx="21">
                  <c:v>12.287873172881342</c:v>
                </c:pt>
                <c:pt idx="22">
                  <c:v>12.061267364359887</c:v>
                </c:pt>
                <c:pt idx="23">
                  <c:v>11.834661555838432</c:v>
                </c:pt>
                <c:pt idx="24">
                  <c:v>11.608055747316977</c:v>
                </c:pt>
                <c:pt idx="25">
                  <c:v>11.381449938795523</c:v>
                </c:pt>
                <c:pt idx="26">
                  <c:v>11.154844130274066</c:v>
                </c:pt>
                <c:pt idx="27">
                  <c:v>10.928238321752612</c:v>
                </c:pt>
                <c:pt idx="28">
                  <c:v>10.701632513231157</c:v>
                </c:pt>
                <c:pt idx="29">
                  <c:v>10.475026704709702</c:v>
                </c:pt>
                <c:pt idx="30">
                  <c:v>10.248420896188247</c:v>
                </c:pt>
                <c:pt idx="31">
                  <c:v>10.021815087666791</c:v>
                </c:pt>
                <c:pt idx="32">
                  <c:v>9.7952092791453467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76D8-43D1-9347-909EE322B4E7}"/>
            </c:ext>
          </c:extLst>
        </c:ser>
        <c:ser>
          <c:idx val="1"/>
          <c:order val="9"/>
          <c:tx>
            <c:strRef>
              <c:f>'ATB Paired Solar_SEE'!$K$193</c:f>
              <c:strCache>
                <c:ptCount val="1"/>
                <c:pt idx="0">
                  <c:v>Utility PV - Los Angeles - Advanced</c:v>
                </c:pt>
              </c:strCache>
            </c:strRef>
          </c:tx>
          <c:spPr>
            <a:ln>
              <a:solidFill>
                <a:schemeClr val="accent2"/>
              </a:solidFill>
              <a:prstDash val="sysDot"/>
            </a:ln>
          </c:spPr>
          <c:marker>
            <c:symbol val="none"/>
          </c:marker>
          <c:xVal>
            <c:numRef>
              <c:f>'ATB Paired Solar_SEE'!$L$183:$AS$183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Solar_SEE'!$L$193:$AS$193</c:f>
              <c:numCache>
                <c:formatCode>"$"#,##0_);\("$"#,##0\)</c:formatCode>
                <c:ptCount val="34"/>
                <c:pt idx="0">
                  <c:v>18.760000000000002</c:v>
                </c:pt>
                <c:pt idx="1">
                  <c:v>16.080000000000002</c:v>
                </c:pt>
                <c:pt idx="2">
                  <c:v>15.693644368025145</c:v>
                </c:pt>
                <c:pt idx="3">
                  <c:v>14.9297780480883</c:v>
                </c:pt>
                <c:pt idx="4">
                  <c:v>14.165911728151457</c:v>
                </c:pt>
                <c:pt idx="5">
                  <c:v>13.402045408214615</c:v>
                </c:pt>
                <c:pt idx="6">
                  <c:v>12.63817908827777</c:v>
                </c:pt>
                <c:pt idx="7">
                  <c:v>11.874312768340927</c:v>
                </c:pt>
                <c:pt idx="8">
                  <c:v>11.110446448404085</c:v>
                </c:pt>
                <c:pt idx="9">
                  <c:v>10.34658012846724</c:v>
                </c:pt>
                <c:pt idx="10">
                  <c:v>9.5827138085303964</c:v>
                </c:pt>
                <c:pt idx="11">
                  <c:v>8.8188474885935548</c:v>
                </c:pt>
                <c:pt idx="12">
                  <c:v>8.0549811686567026</c:v>
                </c:pt>
                <c:pt idx="13">
                  <c:v>7.9553077009561122</c:v>
                </c:pt>
                <c:pt idx="14">
                  <c:v>7.8556342332555209</c:v>
                </c:pt>
                <c:pt idx="15">
                  <c:v>7.7559607655549305</c:v>
                </c:pt>
                <c:pt idx="16">
                  <c:v>7.6562872978543393</c:v>
                </c:pt>
                <c:pt idx="17">
                  <c:v>7.556613830153748</c:v>
                </c:pt>
                <c:pt idx="18">
                  <c:v>7.4569403624531576</c:v>
                </c:pt>
                <c:pt idx="19">
                  <c:v>7.3572668947525663</c:v>
                </c:pt>
                <c:pt idx="20">
                  <c:v>7.257593427051976</c:v>
                </c:pt>
                <c:pt idx="21">
                  <c:v>7.1579199593513856</c:v>
                </c:pt>
                <c:pt idx="22">
                  <c:v>7.0582464916507943</c:v>
                </c:pt>
                <c:pt idx="23">
                  <c:v>6.9585730239502039</c:v>
                </c:pt>
                <c:pt idx="24">
                  <c:v>6.8588995562496127</c:v>
                </c:pt>
                <c:pt idx="25">
                  <c:v>6.7592260885490214</c:v>
                </c:pt>
                <c:pt idx="26">
                  <c:v>6.659552620848431</c:v>
                </c:pt>
                <c:pt idx="27">
                  <c:v>6.5598791531478398</c:v>
                </c:pt>
                <c:pt idx="28">
                  <c:v>6.4602056854472494</c:v>
                </c:pt>
                <c:pt idx="29">
                  <c:v>6.360532217746659</c:v>
                </c:pt>
                <c:pt idx="30">
                  <c:v>6.2608587500460677</c:v>
                </c:pt>
                <c:pt idx="31">
                  <c:v>6.1611852823454765</c:v>
                </c:pt>
                <c:pt idx="32">
                  <c:v>6.061511814644895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76D8-43D1-9347-909EE322B4E7}"/>
            </c:ext>
          </c:extLst>
        </c:ser>
        <c:ser>
          <c:idx val="5"/>
          <c:order val="10"/>
          <c:tx>
            <c:strRef>
              <c:f>'ATB Paired Solar_SEE'!$K$194</c:f>
              <c:strCache>
                <c:ptCount val="1"/>
                <c:pt idx="0">
                  <c:v>Utility PV - Los Angeles - Moderate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'ATB Paired Solar_SEE'!$L$183:$AS$183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Solar_SEE'!$L$194:$AS$194</c:f>
              <c:numCache>
                <c:formatCode>"$"#,##0_);\("$"#,##0\)</c:formatCode>
                <c:ptCount val="34"/>
                <c:pt idx="0">
                  <c:v>18.760000000000002</c:v>
                </c:pt>
                <c:pt idx="1">
                  <c:v>16.080000000000002</c:v>
                </c:pt>
                <c:pt idx="2">
                  <c:v>15.851846923524111</c:v>
                </c:pt>
                <c:pt idx="3">
                  <c:v>15.246183159086234</c:v>
                </c:pt>
                <c:pt idx="4">
                  <c:v>14.640519394648356</c:v>
                </c:pt>
                <c:pt idx="5">
                  <c:v>14.03485563021048</c:v>
                </c:pt>
                <c:pt idx="6">
                  <c:v>13.429191865772605</c:v>
                </c:pt>
                <c:pt idx="7">
                  <c:v>12.823528101334729</c:v>
                </c:pt>
                <c:pt idx="8">
                  <c:v>12.21786433689685</c:v>
                </c:pt>
                <c:pt idx="9">
                  <c:v>11.612200572458974</c:v>
                </c:pt>
                <c:pt idx="10">
                  <c:v>11.006536808021099</c:v>
                </c:pt>
                <c:pt idx="11">
                  <c:v>10.400873043583221</c:v>
                </c:pt>
                <c:pt idx="12">
                  <c:v>9.7952092791453467</c:v>
                </c:pt>
                <c:pt idx="13">
                  <c:v>9.7081978736209145</c:v>
                </c:pt>
                <c:pt idx="14">
                  <c:v>9.6211864680964823</c:v>
                </c:pt>
                <c:pt idx="15">
                  <c:v>9.5341750625720483</c:v>
                </c:pt>
                <c:pt idx="16">
                  <c:v>9.4471636570476178</c:v>
                </c:pt>
                <c:pt idx="17">
                  <c:v>9.3601522515231839</c:v>
                </c:pt>
                <c:pt idx="18">
                  <c:v>9.2731408459987517</c:v>
                </c:pt>
                <c:pt idx="19">
                  <c:v>9.1861294404743195</c:v>
                </c:pt>
                <c:pt idx="20">
                  <c:v>9.0991180349498872</c:v>
                </c:pt>
                <c:pt idx="21">
                  <c:v>9.0121066294254533</c:v>
                </c:pt>
                <c:pt idx="22">
                  <c:v>8.9250952239010211</c:v>
                </c:pt>
                <c:pt idx="23">
                  <c:v>8.8380838183765889</c:v>
                </c:pt>
                <c:pt idx="24">
                  <c:v>8.7510724128521549</c:v>
                </c:pt>
                <c:pt idx="25">
                  <c:v>8.6640610073277227</c:v>
                </c:pt>
                <c:pt idx="26">
                  <c:v>8.5770496018032905</c:v>
                </c:pt>
                <c:pt idx="27">
                  <c:v>8.4900381962788583</c:v>
                </c:pt>
                <c:pt idx="28">
                  <c:v>8.4030267907544243</c:v>
                </c:pt>
                <c:pt idx="29">
                  <c:v>8.3160153852299938</c:v>
                </c:pt>
                <c:pt idx="30">
                  <c:v>8.2290039797055599</c:v>
                </c:pt>
                <c:pt idx="31">
                  <c:v>8.1419925741811277</c:v>
                </c:pt>
                <c:pt idx="32">
                  <c:v>8.0549811686567026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76D8-43D1-9347-909EE322B4E7}"/>
            </c:ext>
          </c:extLst>
        </c:ser>
        <c:ser>
          <c:idx val="8"/>
          <c:order val="11"/>
          <c:tx>
            <c:strRef>
              <c:f>'ATB Paired Solar_SEE'!$K$195</c:f>
              <c:strCache>
                <c:ptCount val="1"/>
                <c:pt idx="0">
                  <c:v>Utility PV - Los Angeles - Conservative</c:v>
                </c:pt>
              </c:strCache>
            </c:strRef>
          </c:tx>
          <c:spPr>
            <a:ln>
              <a:solidFill>
                <a:schemeClr val="accent2"/>
              </a:solidFill>
              <a:prstDash val="dash"/>
            </a:ln>
          </c:spPr>
          <c:marker>
            <c:symbol val="none"/>
          </c:marker>
          <c:xVal>
            <c:numRef>
              <c:f>'ATB Paired Solar_SEE'!$L$183:$AS$183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Solar_SEE'!$L$195:$AS$195</c:f>
              <c:numCache>
                <c:formatCode>"$"#,##0_);\("$"#,##0\)</c:formatCode>
                <c:ptCount val="34"/>
                <c:pt idx="0">
                  <c:v>18.760000000000002</c:v>
                </c:pt>
                <c:pt idx="1">
                  <c:v>16.080000000000002</c:v>
                </c:pt>
                <c:pt idx="2">
                  <c:v>16.263857484472211</c:v>
                </c:pt>
                <c:pt idx="3">
                  <c:v>16.070204280982438</c:v>
                </c:pt>
                <c:pt idx="4">
                  <c:v>15.87655107749266</c:v>
                </c:pt>
                <c:pt idx="5">
                  <c:v>15.682897874002888</c:v>
                </c:pt>
                <c:pt idx="6">
                  <c:v>15.489244670513113</c:v>
                </c:pt>
                <c:pt idx="7">
                  <c:v>15.295591467023337</c:v>
                </c:pt>
                <c:pt idx="8">
                  <c:v>15.101938263533562</c:v>
                </c:pt>
                <c:pt idx="9">
                  <c:v>14.908285060043788</c:v>
                </c:pt>
                <c:pt idx="10">
                  <c:v>14.714631856554012</c:v>
                </c:pt>
                <c:pt idx="11">
                  <c:v>14.520978653064239</c:v>
                </c:pt>
                <c:pt idx="12">
                  <c:v>14.327325449574449</c:v>
                </c:pt>
                <c:pt idx="13">
                  <c:v>14.100719641052994</c:v>
                </c:pt>
                <c:pt idx="14">
                  <c:v>13.874113832531537</c:v>
                </c:pt>
                <c:pt idx="15">
                  <c:v>13.647508024010081</c:v>
                </c:pt>
                <c:pt idx="16">
                  <c:v>13.420902215488624</c:v>
                </c:pt>
                <c:pt idx="17">
                  <c:v>13.194296406967167</c:v>
                </c:pt>
                <c:pt idx="18">
                  <c:v>12.967690598445712</c:v>
                </c:pt>
                <c:pt idx="19">
                  <c:v>12.741084789924257</c:v>
                </c:pt>
                <c:pt idx="20">
                  <c:v>12.514478981402799</c:v>
                </c:pt>
                <c:pt idx="21">
                  <c:v>12.287873172881342</c:v>
                </c:pt>
                <c:pt idx="22">
                  <c:v>12.061267364359887</c:v>
                </c:pt>
                <c:pt idx="23">
                  <c:v>11.834661555838432</c:v>
                </c:pt>
                <c:pt idx="24">
                  <c:v>11.608055747316977</c:v>
                </c:pt>
                <c:pt idx="25">
                  <c:v>11.381449938795523</c:v>
                </c:pt>
                <c:pt idx="26">
                  <c:v>11.154844130274066</c:v>
                </c:pt>
                <c:pt idx="27">
                  <c:v>10.928238321752612</c:v>
                </c:pt>
                <c:pt idx="28">
                  <c:v>10.701632513231157</c:v>
                </c:pt>
                <c:pt idx="29">
                  <c:v>10.475026704709702</c:v>
                </c:pt>
                <c:pt idx="30">
                  <c:v>10.248420896188247</c:v>
                </c:pt>
                <c:pt idx="31">
                  <c:v>10.021815087666791</c:v>
                </c:pt>
                <c:pt idx="32">
                  <c:v>9.7952092791453467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76D8-43D1-9347-909EE322B4E7}"/>
            </c:ext>
          </c:extLst>
        </c:ser>
        <c:ser>
          <c:idx val="11"/>
          <c:order val="12"/>
          <c:tx>
            <c:strRef>
              <c:f>'ATB Paired Solar_SEE'!$K$196</c:f>
              <c:strCache>
                <c:ptCount val="1"/>
                <c:pt idx="0">
                  <c:v>Utility PV - Daggett, CA - Advanced</c:v>
                </c:pt>
              </c:strCache>
            </c:strRef>
          </c:tx>
          <c:spPr>
            <a:ln>
              <a:solidFill>
                <a:schemeClr val="accent3"/>
              </a:solidFill>
              <a:prstDash val="sysDot"/>
            </a:ln>
          </c:spPr>
          <c:marker>
            <c:symbol val="none"/>
          </c:marker>
          <c:xVal>
            <c:numRef>
              <c:f>'ATB Paired Solar_SEE'!$L$183:$AS$183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Solar_SEE'!$L$196:$AS$196</c:f>
              <c:numCache>
                <c:formatCode>"$"#,##0_);\("$"#,##0\)</c:formatCode>
                <c:ptCount val="34"/>
                <c:pt idx="0">
                  <c:v>18.760000000000002</c:v>
                </c:pt>
                <c:pt idx="1">
                  <c:v>16.080000000000002</c:v>
                </c:pt>
                <c:pt idx="2">
                  <c:v>15.693644368025145</c:v>
                </c:pt>
                <c:pt idx="3">
                  <c:v>14.9297780480883</c:v>
                </c:pt>
                <c:pt idx="4">
                  <c:v>14.165911728151457</c:v>
                </c:pt>
                <c:pt idx="5">
                  <c:v>13.402045408214615</c:v>
                </c:pt>
                <c:pt idx="6">
                  <c:v>12.63817908827777</c:v>
                </c:pt>
                <c:pt idx="7">
                  <c:v>11.874312768340927</c:v>
                </c:pt>
                <c:pt idx="8">
                  <c:v>11.110446448404085</c:v>
                </c:pt>
                <c:pt idx="9">
                  <c:v>10.34658012846724</c:v>
                </c:pt>
                <c:pt idx="10">
                  <c:v>9.5827138085303964</c:v>
                </c:pt>
                <c:pt idx="11">
                  <c:v>8.8188474885935548</c:v>
                </c:pt>
                <c:pt idx="12">
                  <c:v>8.0549811686567026</c:v>
                </c:pt>
                <c:pt idx="13">
                  <c:v>7.9553077009561122</c:v>
                </c:pt>
                <c:pt idx="14">
                  <c:v>7.8556342332555209</c:v>
                </c:pt>
                <c:pt idx="15">
                  <c:v>7.7559607655549305</c:v>
                </c:pt>
                <c:pt idx="16">
                  <c:v>7.6562872978543393</c:v>
                </c:pt>
                <c:pt idx="17">
                  <c:v>7.556613830153748</c:v>
                </c:pt>
                <c:pt idx="18">
                  <c:v>7.4569403624531576</c:v>
                </c:pt>
                <c:pt idx="19">
                  <c:v>7.3572668947525663</c:v>
                </c:pt>
                <c:pt idx="20">
                  <c:v>7.257593427051976</c:v>
                </c:pt>
                <c:pt idx="21">
                  <c:v>7.1579199593513856</c:v>
                </c:pt>
                <c:pt idx="22">
                  <c:v>7.0582464916507943</c:v>
                </c:pt>
                <c:pt idx="23">
                  <c:v>6.9585730239502039</c:v>
                </c:pt>
                <c:pt idx="24">
                  <c:v>6.8588995562496127</c:v>
                </c:pt>
                <c:pt idx="25">
                  <c:v>6.7592260885490214</c:v>
                </c:pt>
                <c:pt idx="26">
                  <c:v>6.659552620848431</c:v>
                </c:pt>
                <c:pt idx="27">
                  <c:v>6.5598791531478398</c:v>
                </c:pt>
                <c:pt idx="28">
                  <c:v>6.4602056854472494</c:v>
                </c:pt>
                <c:pt idx="29">
                  <c:v>6.360532217746659</c:v>
                </c:pt>
                <c:pt idx="30">
                  <c:v>6.2608587500460677</c:v>
                </c:pt>
                <c:pt idx="31">
                  <c:v>6.1611852823454765</c:v>
                </c:pt>
                <c:pt idx="32">
                  <c:v>6.061511814644895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76D8-43D1-9347-909EE322B4E7}"/>
            </c:ext>
          </c:extLst>
        </c:ser>
        <c:ser>
          <c:idx val="13"/>
          <c:order val="13"/>
          <c:tx>
            <c:strRef>
              <c:f>'ATB Paired Solar_SEE'!$K$197</c:f>
              <c:strCache>
                <c:ptCount val="1"/>
                <c:pt idx="0">
                  <c:v>Utility PV - Daggett, CA - Moderate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xVal>
            <c:numRef>
              <c:f>'ATB Paired Solar_SEE'!$L$183:$AS$183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Solar_SEE'!$L$197:$AS$197</c:f>
              <c:numCache>
                <c:formatCode>"$"#,##0_);\("$"#,##0\)</c:formatCode>
                <c:ptCount val="34"/>
                <c:pt idx="0">
                  <c:v>18.760000000000002</c:v>
                </c:pt>
                <c:pt idx="1">
                  <c:v>16.080000000000002</c:v>
                </c:pt>
                <c:pt idx="2">
                  <c:v>15.851846923524111</c:v>
                </c:pt>
                <c:pt idx="3">
                  <c:v>15.246183159086234</c:v>
                </c:pt>
                <c:pt idx="4">
                  <c:v>14.640519394648356</c:v>
                </c:pt>
                <c:pt idx="5">
                  <c:v>14.03485563021048</c:v>
                </c:pt>
                <c:pt idx="6">
                  <c:v>13.429191865772605</c:v>
                </c:pt>
                <c:pt idx="7">
                  <c:v>12.823528101334729</c:v>
                </c:pt>
                <c:pt idx="8">
                  <c:v>12.21786433689685</c:v>
                </c:pt>
                <c:pt idx="9">
                  <c:v>11.612200572458974</c:v>
                </c:pt>
                <c:pt idx="10">
                  <c:v>11.006536808021099</c:v>
                </c:pt>
                <c:pt idx="11">
                  <c:v>10.400873043583221</c:v>
                </c:pt>
                <c:pt idx="12">
                  <c:v>9.7952092791453467</c:v>
                </c:pt>
                <c:pt idx="13">
                  <c:v>9.7081978736209145</c:v>
                </c:pt>
                <c:pt idx="14">
                  <c:v>9.6211864680964823</c:v>
                </c:pt>
                <c:pt idx="15">
                  <c:v>9.5341750625720483</c:v>
                </c:pt>
                <c:pt idx="16">
                  <c:v>9.4471636570476178</c:v>
                </c:pt>
                <c:pt idx="17">
                  <c:v>9.3601522515231839</c:v>
                </c:pt>
                <c:pt idx="18">
                  <c:v>9.2731408459987517</c:v>
                </c:pt>
                <c:pt idx="19">
                  <c:v>9.1861294404743195</c:v>
                </c:pt>
                <c:pt idx="20">
                  <c:v>9.0991180349498872</c:v>
                </c:pt>
                <c:pt idx="21">
                  <c:v>9.0121066294254533</c:v>
                </c:pt>
                <c:pt idx="22">
                  <c:v>8.9250952239010211</c:v>
                </c:pt>
                <c:pt idx="23">
                  <c:v>8.8380838183765889</c:v>
                </c:pt>
                <c:pt idx="24">
                  <c:v>8.7510724128521549</c:v>
                </c:pt>
                <c:pt idx="25">
                  <c:v>8.6640610073277227</c:v>
                </c:pt>
                <c:pt idx="26">
                  <c:v>8.5770496018032905</c:v>
                </c:pt>
                <c:pt idx="27">
                  <c:v>8.4900381962788583</c:v>
                </c:pt>
                <c:pt idx="28">
                  <c:v>8.4030267907544243</c:v>
                </c:pt>
                <c:pt idx="29">
                  <c:v>8.3160153852299938</c:v>
                </c:pt>
                <c:pt idx="30">
                  <c:v>8.2290039797055599</c:v>
                </c:pt>
                <c:pt idx="31">
                  <c:v>8.1419925741811277</c:v>
                </c:pt>
                <c:pt idx="32">
                  <c:v>8.0549811686567026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76D8-43D1-9347-909EE322B4E7}"/>
            </c:ext>
          </c:extLst>
        </c:ser>
        <c:ser>
          <c:idx val="14"/>
          <c:order val="14"/>
          <c:tx>
            <c:strRef>
              <c:f>'ATB Paired Solar_SEE'!$K$198</c:f>
              <c:strCache>
                <c:ptCount val="1"/>
                <c:pt idx="0">
                  <c:v>Utility PV - Daggett, CA - Conservative</c:v>
                </c:pt>
              </c:strCache>
            </c:strRef>
          </c:tx>
          <c:spPr>
            <a:ln>
              <a:solidFill>
                <a:schemeClr val="accent3"/>
              </a:solidFill>
              <a:prstDash val="dash"/>
            </a:ln>
          </c:spPr>
          <c:marker>
            <c:symbol val="none"/>
          </c:marker>
          <c:xVal>
            <c:numRef>
              <c:f>'ATB Paired Solar_SEE'!$L$183:$AS$183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Solar_SEE'!$L$198:$AS$198</c:f>
              <c:numCache>
                <c:formatCode>"$"#,##0_);\("$"#,##0\)</c:formatCode>
                <c:ptCount val="34"/>
                <c:pt idx="0">
                  <c:v>18.760000000000002</c:v>
                </c:pt>
                <c:pt idx="1">
                  <c:v>16.080000000000002</c:v>
                </c:pt>
                <c:pt idx="2">
                  <c:v>16.263857484472211</c:v>
                </c:pt>
                <c:pt idx="3">
                  <c:v>16.070204280982438</c:v>
                </c:pt>
                <c:pt idx="4">
                  <c:v>15.87655107749266</c:v>
                </c:pt>
                <c:pt idx="5">
                  <c:v>15.682897874002888</c:v>
                </c:pt>
                <c:pt idx="6">
                  <c:v>15.489244670513113</c:v>
                </c:pt>
                <c:pt idx="7">
                  <c:v>15.295591467023337</c:v>
                </c:pt>
                <c:pt idx="8">
                  <c:v>15.101938263533562</c:v>
                </c:pt>
                <c:pt idx="9">
                  <c:v>14.908285060043788</c:v>
                </c:pt>
                <c:pt idx="10">
                  <c:v>14.714631856554012</c:v>
                </c:pt>
                <c:pt idx="11">
                  <c:v>14.520978653064239</c:v>
                </c:pt>
                <c:pt idx="12">
                  <c:v>14.327325449574449</c:v>
                </c:pt>
                <c:pt idx="13">
                  <c:v>14.100719641052994</c:v>
                </c:pt>
                <c:pt idx="14">
                  <c:v>13.874113832531537</c:v>
                </c:pt>
                <c:pt idx="15">
                  <c:v>13.647508024010081</c:v>
                </c:pt>
                <c:pt idx="16">
                  <c:v>13.420902215488624</c:v>
                </c:pt>
                <c:pt idx="17">
                  <c:v>13.194296406967167</c:v>
                </c:pt>
                <c:pt idx="18">
                  <c:v>12.967690598445712</c:v>
                </c:pt>
                <c:pt idx="19">
                  <c:v>12.741084789924257</c:v>
                </c:pt>
                <c:pt idx="20">
                  <c:v>12.514478981402799</c:v>
                </c:pt>
                <c:pt idx="21">
                  <c:v>12.287873172881342</c:v>
                </c:pt>
                <c:pt idx="22">
                  <c:v>12.061267364359887</c:v>
                </c:pt>
                <c:pt idx="23">
                  <c:v>11.834661555838432</c:v>
                </c:pt>
                <c:pt idx="24">
                  <c:v>11.608055747316977</c:v>
                </c:pt>
                <c:pt idx="25">
                  <c:v>11.381449938795523</c:v>
                </c:pt>
                <c:pt idx="26">
                  <c:v>11.154844130274066</c:v>
                </c:pt>
                <c:pt idx="27">
                  <c:v>10.928238321752612</c:v>
                </c:pt>
                <c:pt idx="28">
                  <c:v>10.701632513231157</c:v>
                </c:pt>
                <c:pt idx="29">
                  <c:v>10.475026704709702</c:v>
                </c:pt>
                <c:pt idx="30">
                  <c:v>10.248420896188247</c:v>
                </c:pt>
                <c:pt idx="31">
                  <c:v>10.021815087666791</c:v>
                </c:pt>
                <c:pt idx="32">
                  <c:v>9.7952092791453467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76D8-43D1-9347-909EE322B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57856"/>
        <c:axId val="107663744"/>
      </c:scatterChart>
      <c:valAx>
        <c:axId val="107657856"/>
        <c:scaling>
          <c:orientation val="minMax"/>
          <c:max val="2050"/>
          <c:min val="2015"/>
        </c:scaling>
        <c:delete val="0"/>
        <c:axPos val="b"/>
        <c:numFmt formatCode="General" sourceLinked="1"/>
        <c:majorTickMark val="out"/>
        <c:minorTickMark val="in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07663744"/>
        <c:crosses val="autoZero"/>
        <c:crossBetween val="midCat"/>
        <c:majorUnit val="5"/>
        <c:minorUnit val="1"/>
      </c:valAx>
      <c:valAx>
        <c:axId val="107663744"/>
        <c:scaling>
          <c:orientation val="minMax"/>
          <c:max val="25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400" baseline="0"/>
                  <a:t>Utility-Scale Solar PV Fixed Operations and Maintenance Costs </a:t>
                </a:r>
                <a:r>
                  <a:rPr lang="en-US" sz="1400"/>
                  <a:t>($/kW-DC/yr)</a:t>
                </a:r>
              </a:p>
            </c:rich>
          </c:tx>
          <c:layout>
            <c:manualLayout>
              <c:xMode val="edge"/>
              <c:yMode val="edge"/>
              <c:x val="3.790240861984339E-2"/>
              <c:y val="0.12734908535331599"/>
            </c:manualLayout>
          </c:layout>
          <c:overlay val="0"/>
        </c:title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07657856"/>
        <c:crosses val="autoZero"/>
        <c:crossBetween val="midCat"/>
      </c:valAx>
    </c:plotArea>
    <c:legend>
      <c:legendPos val="t"/>
      <c:layout>
        <c:manualLayout>
          <c:xMode val="edge"/>
          <c:yMode val="edge"/>
          <c:x val="0.33422850418399802"/>
          <c:y val="0.17390388865938303"/>
          <c:w val="0.57459225518178081"/>
          <c:h val="0.164781410616058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span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364640092072401"/>
          <c:y val="9.61545360280565E-2"/>
          <c:w val="0.81514933775541898"/>
          <c:h val="0.81318821339193104"/>
        </c:manualLayout>
      </c:layout>
      <c:scatterChart>
        <c:scatterStyle val="lineMarker"/>
        <c:varyColors val="0"/>
        <c:ser>
          <c:idx val="2"/>
          <c:order val="0"/>
          <c:tx>
            <c:strRef>
              <c:f>'ATB Paired Solar_SEE'!$K$287</c:f>
              <c:strCache>
                <c:ptCount val="1"/>
                <c:pt idx="0">
                  <c:v>Utility PV - Seattle - Advanced</c:v>
                </c:pt>
              </c:strCache>
            </c:strRef>
          </c:tx>
          <c:spPr>
            <a:ln>
              <a:solidFill>
                <a:schemeClr val="accent6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1-6A6E-4D5B-A0BF-9AD292D85B64}"/>
              </c:ext>
            </c:extLst>
          </c:dPt>
          <c:xVal>
            <c:numRef>
              <c:f>'ATB Paired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Solar_SEE'!$L$287:$AS$287</c:f>
              <c:numCache>
                <c:formatCode>"$"#,##0</c:formatCode>
                <c:ptCount val="34"/>
                <c:pt idx="0">
                  <c:v>50.069005720657643</c:v>
                </c:pt>
                <c:pt idx="1">
                  <c:v>43.099389442702751</c:v>
                </c:pt>
                <c:pt idx="2">
                  <c:v>40.662081208680725</c:v>
                </c:pt>
                <c:pt idx="3">
                  <c:v>38.10832944580693</c:v>
                </c:pt>
                <c:pt idx="4">
                  <c:v>35.629332254036314</c:v>
                </c:pt>
                <c:pt idx="5">
                  <c:v>33.221854607750863</c:v>
                </c:pt>
                <c:pt idx="6">
                  <c:v>30.882845489222859</c:v>
                </c:pt>
                <c:pt idx="7">
                  <c:v>28.609424989110583</c:v>
                </c:pt>
                <c:pt idx="8">
                  <c:v>26.398872477102479</c:v>
                </c:pt>
                <c:pt idx="9">
                  <c:v>24.248615740545905</c:v>
                </c:pt>
                <c:pt idx="10">
                  <c:v>22.156220999892913</c:v>
                </c:pt>
                <c:pt idx="11">
                  <c:v>20.119383719478499</c:v>
                </c:pt>
                <c:pt idx="12">
                  <c:v>18.135920140687567</c:v>
                </c:pt>
                <c:pt idx="13">
                  <c:v>17.807786599282185</c:v>
                </c:pt>
                <c:pt idx="14">
                  <c:v>17.483431314731135</c:v>
                </c:pt>
                <c:pt idx="15">
                  <c:v>17.162789404105936</c:v>
                </c:pt>
                <c:pt idx="16">
                  <c:v>16.845797461643844</c:v>
                </c:pt>
                <c:pt idx="17">
                  <c:v>16.532393516948162</c:v>
                </c:pt>
                <c:pt idx="18">
                  <c:v>16.222516994599918</c:v>
                </c:pt>
                <c:pt idx="19">
                  <c:v>15.916108675125674</c:v>
                </c:pt>
                <c:pt idx="20">
                  <c:v>15.613110657268589</c:v>
                </c:pt>
                <c:pt idx="21">
                  <c:v>15.313466321512264</c:v>
                </c:pt>
                <c:pt idx="22">
                  <c:v>15.017120294809169</c:v>
                </c:pt>
                <c:pt idx="23">
                  <c:v>14.724018416467336</c:v>
                </c:pt>
                <c:pt idx="24">
                  <c:v>14.434107705151384</c:v>
                </c:pt>
                <c:pt idx="25">
                  <c:v>14.147336326955505</c:v>
                </c:pt>
                <c:pt idx="26">
                  <c:v>13.863653564508034</c:v>
                </c:pt>
                <c:pt idx="27">
                  <c:v>13.583009787068937</c:v>
                </c:pt>
                <c:pt idx="28">
                  <c:v>13.305356421583205</c:v>
                </c:pt>
                <c:pt idx="29">
                  <c:v>13.030645924654605</c:v>
                </c:pt>
                <c:pt idx="30">
                  <c:v>12.758831755405998</c:v>
                </c:pt>
                <c:pt idx="31">
                  <c:v>12.489868349193447</c:v>
                </c:pt>
                <c:pt idx="32">
                  <c:v>12.223711092143198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A6E-4D5B-A0BF-9AD292D85B64}"/>
            </c:ext>
          </c:extLst>
        </c:ser>
        <c:ser>
          <c:idx val="3"/>
          <c:order val="1"/>
          <c:tx>
            <c:strRef>
              <c:f>'ATB Paired Solar_SEE'!$K$288</c:f>
              <c:strCache>
                <c:ptCount val="1"/>
                <c:pt idx="0">
                  <c:v>Utility PV - Seattle - Moderate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4-6A6E-4D5B-A0BF-9AD292D85B64}"/>
              </c:ext>
            </c:extLst>
          </c:dPt>
          <c:xVal>
            <c:numRef>
              <c:f>'ATB Paired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Solar_SEE'!$L$288:$AS$288</c:f>
              <c:numCache>
                <c:formatCode>"$"#,##0</c:formatCode>
                <c:ptCount val="34"/>
                <c:pt idx="0">
                  <c:v>50.069005720657643</c:v>
                </c:pt>
                <c:pt idx="1">
                  <c:v>43.461802276446619</c:v>
                </c:pt>
                <c:pt idx="2">
                  <c:v>41.757891367571467</c:v>
                </c:pt>
                <c:pt idx="3">
                  <c:v>39.884052627213634</c:v>
                </c:pt>
                <c:pt idx="4">
                  <c:v>38.036009970381492</c:v>
                </c:pt>
                <c:pt idx="5">
                  <c:v>36.213234358314942</c:v>
                </c:pt>
                <c:pt idx="6">
                  <c:v>34.415211120413296</c:v>
                </c:pt>
                <c:pt idx="7">
                  <c:v>32.641439469744064</c:v>
                </c:pt>
                <c:pt idx="8">
                  <c:v>30.891432038024526</c:v>
                </c:pt>
                <c:pt idx="9">
                  <c:v>29.164714429169429</c:v>
                </c:pt>
                <c:pt idx="10">
                  <c:v>27.460824790545509</c:v>
                </c:pt>
                <c:pt idx="11">
                  <c:v>25.779313401118969</c:v>
                </c:pt>
                <c:pt idx="12">
                  <c:v>24.119742275724459</c:v>
                </c:pt>
                <c:pt idx="13">
                  <c:v>23.794053028400043</c:v>
                </c:pt>
                <c:pt idx="14">
                  <c:v>23.471386006349615</c:v>
                </c:pt>
                <c:pt idx="15">
                  <c:v>23.151699336855156</c:v>
                </c:pt>
                <c:pt idx="16">
                  <c:v>22.83495191716743</c:v>
                </c:pt>
                <c:pt idx="17">
                  <c:v>22.521103396888925</c:v>
                </c:pt>
                <c:pt idx="18">
                  <c:v>22.210114160838327</c:v>
                </c:pt>
                <c:pt idx="19">
                  <c:v>21.901945312381145</c:v>
                </c:pt>
                <c:pt idx="20">
                  <c:v>21.596558657211872</c:v>
                </c:pt>
                <c:pt idx="21">
                  <c:v>21.293916687573375</c:v>
                </c:pt>
                <c:pt idx="22">
                  <c:v>20.99398256689992</c:v>
                </c:pt>
                <c:pt idx="23">
                  <c:v>20.696720114870516</c:v>
                </c:pt>
                <c:pt idx="24">
                  <c:v>20.402093792859961</c:v>
                </c:pt>
                <c:pt idx="25">
                  <c:v>20.110068689775215</c:v>
                </c:pt>
                <c:pt idx="26">
                  <c:v>19.820610508265226</c:v>
                </c:pt>
                <c:pt idx="27">
                  <c:v>19.533685551292905</c:v>
                </c:pt>
                <c:pt idx="28">
                  <c:v>19.249260709058046</c:v>
                </c:pt>
                <c:pt idx="29">
                  <c:v>18.96730344626063</c:v>
                </c:pt>
                <c:pt idx="30">
                  <c:v>18.687781789694178</c:v>
                </c:pt>
                <c:pt idx="31">
                  <c:v>18.410664316159266</c:v>
                </c:pt>
                <c:pt idx="32">
                  <c:v>18.135920140687567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A6E-4D5B-A0BF-9AD292D85B64}"/>
            </c:ext>
          </c:extLst>
        </c:ser>
        <c:ser>
          <c:idx val="4"/>
          <c:order val="2"/>
          <c:tx>
            <c:strRef>
              <c:f>'ATB Paired Solar_SEE'!$K$289</c:f>
              <c:strCache>
                <c:ptCount val="1"/>
                <c:pt idx="0">
                  <c:v>Utility PV - Seattle - Conservative</c:v>
                </c:pt>
              </c:strCache>
            </c:strRef>
          </c:tx>
          <c:spPr>
            <a:ln>
              <a:solidFill>
                <a:schemeClr val="accent6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7-6A6E-4D5B-A0BF-9AD292D85B64}"/>
              </c:ext>
            </c:extLst>
          </c:dPt>
          <c:xVal>
            <c:numRef>
              <c:f>'ATB Paired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Solar_SEE'!$L$289:$AS$289</c:f>
              <c:numCache>
                <c:formatCode>"$"#,##0</c:formatCode>
                <c:ptCount val="34"/>
                <c:pt idx="0">
                  <c:v>50.069005720657643</c:v>
                </c:pt>
                <c:pt idx="1">
                  <c:v>43.769429218410487</c:v>
                </c:pt>
                <c:pt idx="2">
                  <c:v>43.44973175525471</c:v>
                </c:pt>
                <c:pt idx="3">
                  <c:v>42.932377262127247</c:v>
                </c:pt>
                <c:pt idx="4">
                  <c:v>42.415022768999776</c:v>
                </c:pt>
                <c:pt idx="5">
                  <c:v>41.897668275872313</c:v>
                </c:pt>
                <c:pt idx="6">
                  <c:v>41.380313782744842</c:v>
                </c:pt>
                <c:pt idx="7">
                  <c:v>40.862959289617379</c:v>
                </c:pt>
                <c:pt idx="8">
                  <c:v>40.345604796489916</c:v>
                </c:pt>
                <c:pt idx="9">
                  <c:v>39.828250303362452</c:v>
                </c:pt>
                <c:pt idx="10">
                  <c:v>39.310895810234982</c:v>
                </c:pt>
                <c:pt idx="11">
                  <c:v>38.793541317107511</c:v>
                </c:pt>
                <c:pt idx="12">
                  <c:v>38.276186823980012</c:v>
                </c:pt>
                <c:pt idx="13">
                  <c:v>37.511491719056146</c:v>
                </c:pt>
                <c:pt idx="14">
                  <c:v>36.753237016412534</c:v>
                </c:pt>
                <c:pt idx="15">
                  <c:v>36.001341693868966</c:v>
                </c:pt>
                <c:pt idx="16">
                  <c:v>35.25572608261426</c:v>
                </c:pt>
                <c:pt idx="17">
                  <c:v>34.516311839065828</c:v>
                </c:pt>
                <c:pt idx="18">
                  <c:v>33.783021917428755</c:v>
                </c:pt>
                <c:pt idx="19">
                  <c:v>33.055780542933675</c:v>
                </c:pt>
                <c:pt idx="20">
                  <c:v>32.334513185734274</c:v>
                </c:pt>
                <c:pt idx="21">
                  <c:v>31.619146535445477</c:v>
                </c:pt>
                <c:pt idx="22">
                  <c:v>30.909608476303891</c:v>
                </c:pt>
                <c:pt idx="23">
                  <c:v>30.205828062933005</c:v>
                </c:pt>
                <c:pt idx="24">
                  <c:v>29.507735496695972</c:v>
                </c:pt>
                <c:pt idx="25">
                  <c:v>28.815262102619414</c:v>
                </c:pt>
                <c:pt idx="26">
                  <c:v>28.128340306872236</c:v>
                </c:pt>
                <c:pt idx="27">
                  <c:v>27.446903614783945</c:v>
                </c:pt>
                <c:pt idx="28">
                  <c:v>26.770886589387448</c:v>
                </c:pt>
                <c:pt idx="29">
                  <c:v>26.100224830471756</c:v>
                </c:pt>
                <c:pt idx="30">
                  <c:v>25.434854954130632</c:v>
                </c:pt>
                <c:pt idx="31">
                  <c:v>24.774714572793307</c:v>
                </c:pt>
                <c:pt idx="32">
                  <c:v>24.119742275724459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A6E-4D5B-A0BF-9AD292D85B64}"/>
            </c:ext>
          </c:extLst>
        </c:ser>
        <c:ser>
          <c:idx val="6"/>
          <c:order val="3"/>
          <c:tx>
            <c:strRef>
              <c:f>'ATB Paired Solar_SEE'!$K$290</c:f>
              <c:strCache>
                <c:ptCount val="1"/>
                <c:pt idx="0">
                  <c:v>Utility PV - Chicago - Advanced</c:v>
                </c:pt>
              </c:strCache>
            </c:strRef>
          </c:tx>
          <c:spPr>
            <a:ln>
              <a:solidFill>
                <a:schemeClr val="accent5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A-6A6E-4D5B-A0BF-9AD292D85B64}"/>
              </c:ext>
            </c:extLst>
          </c:dPt>
          <c:xVal>
            <c:numRef>
              <c:f>'ATB Paired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Solar_SEE'!$L$290:$AS$290</c:f>
              <c:numCache>
                <c:formatCode>"$"#,##0</c:formatCode>
                <c:ptCount val="34"/>
                <c:pt idx="0">
                  <c:v>43.378618545856689</c:v>
                </c:pt>
                <c:pt idx="1">
                  <c:v>37.36116282263044</c:v>
                </c:pt>
                <c:pt idx="2">
                  <c:v>35.267461693787617</c:v>
                </c:pt>
                <c:pt idx="3">
                  <c:v>33.069907102431529</c:v>
                </c:pt>
                <c:pt idx="4">
                  <c:v>30.934467054523392</c:v>
                </c:pt>
                <c:pt idx="5">
                  <c:v>28.858544720683671</c:v>
                </c:pt>
                <c:pt idx="6">
                  <c:v>26.839686036567603</c:v>
                </c:pt>
                <c:pt idx="7">
                  <c:v>24.875570024947233</c:v>
                </c:pt>
                <c:pt idx="8">
                  <c:v>22.963999894531632</c:v>
                </c:pt>
                <c:pt idx="9">
                  <c:v>21.102894843755475</c:v>
                </c:pt>
                <c:pt idx="10">
                  <c:v>19.290282505245859</c:v>
                </c:pt>
                <c:pt idx="11">
                  <c:v>17.524291973291785</c:v>
                </c:pt>
                <c:pt idx="12">
                  <c:v>15.803147362499139</c:v>
                </c:pt>
                <c:pt idx="13">
                  <c:v>15.525321624350871</c:v>
                </c:pt>
                <c:pt idx="14">
                  <c:v>15.250409640509462</c:v>
                </c:pt>
                <c:pt idx="15">
                  <c:v>14.978365812195948</c:v>
                </c:pt>
                <c:pt idx="16">
                  <c:v>14.70914548715756</c:v>
                </c:pt>
                <c:pt idx="17">
                  <c:v>14.442704935234826</c:v>
                </c:pt>
                <c:pt idx="18">
                  <c:v>14.179001324681693</c:v>
                </c:pt>
                <c:pt idx="19">
                  <c:v>13.917992699211631</c:v>
                </c:pt>
                <c:pt idx="20">
                  <c:v>13.659637955743866</c:v>
                </c:pt>
                <c:pt idx="21">
                  <c:v>13.403896822825065</c:v>
                </c:pt>
                <c:pt idx="22">
                  <c:v>13.150729839702562</c:v>
                </c:pt>
                <c:pt idx="23">
                  <c:v>12.900098336026341</c:v>
                </c:pt>
                <c:pt idx="24">
                  <c:v>12.651964412157838</c:v>
                </c:pt>
                <c:pt idx="25">
                  <c:v>12.4062909200645</c:v>
                </c:pt>
                <c:pt idx="26">
                  <c:v>12.163041444779896</c:v>
                </c:pt>
                <c:pt idx="27">
                  <c:v>11.922180286409871</c:v>
                </c:pt>
                <c:pt idx="28">
                  <c:v>11.683672442666202</c:v>
                </c:pt>
                <c:pt idx="29">
                  <c:v>11.447483591909615</c:v>
                </c:pt>
                <c:pt idx="30">
                  <c:v>11.213580076685155</c:v>
                </c:pt>
                <c:pt idx="31">
                  <c:v>10.981928887733069</c:v>
                </c:pt>
                <c:pt idx="32">
                  <c:v>10.752497648459451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6A6E-4D5B-A0BF-9AD292D85B64}"/>
            </c:ext>
          </c:extLst>
        </c:ser>
        <c:ser>
          <c:idx val="7"/>
          <c:order val="4"/>
          <c:tx>
            <c:strRef>
              <c:f>'ATB Paired Solar_SEE'!$K$291</c:f>
              <c:strCache>
                <c:ptCount val="1"/>
                <c:pt idx="0">
                  <c:v>Utility PV - Chicago - Moderate</c:v>
                </c:pt>
              </c:strCache>
            </c:strRef>
          </c:tx>
          <c:spPr>
            <a:ln>
              <a:solidFill>
                <a:schemeClr val="accent5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D-6A6E-4D5B-A0BF-9AD292D85B64}"/>
              </c:ext>
            </c:extLst>
          </c:dPt>
          <c:xVal>
            <c:numRef>
              <c:f>'ATB Paired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Solar_SEE'!$L$291:$AS$291</c:f>
              <c:numCache>
                <c:formatCode>"$"#,##0</c:formatCode>
                <c:ptCount val="34"/>
                <c:pt idx="0">
                  <c:v>43.378618545856689</c:v>
                </c:pt>
                <c:pt idx="1">
                  <c:v>37.663572708239101</c:v>
                </c:pt>
                <c:pt idx="2">
                  <c:v>36.195777245753462</c:v>
                </c:pt>
                <c:pt idx="3">
                  <c:v>34.57982200005786</c:v>
                </c:pt>
                <c:pt idx="4">
                  <c:v>32.985353477839276</c:v>
                </c:pt>
                <c:pt idx="5">
                  <c:v>31.411945958607443</c:v>
                </c:pt>
                <c:pt idx="6">
                  <c:v>29.859184894589816</c:v>
                </c:pt>
                <c:pt idx="7">
                  <c:v>28.326666546596101</c:v>
                </c:pt>
                <c:pt idx="8">
                  <c:v>26.813997634031832</c:v>
                </c:pt>
                <c:pt idx="9">
                  <c:v>25.320794998423633</c:v>
                </c:pt>
                <c:pt idx="10">
                  <c:v>23.846685279851645</c:v>
                </c:pt>
                <c:pt idx="11">
                  <c:v>22.391304605714922</c:v>
                </c:pt>
                <c:pt idx="12">
                  <c:v>20.954298291285081</c:v>
                </c:pt>
                <c:pt idx="13">
                  <c:v>20.674724579791235</c:v>
                </c:pt>
                <c:pt idx="14">
                  <c:v>20.397655192905685</c:v>
                </c:pt>
                <c:pt idx="15">
                  <c:v>20.123056631355418</c:v>
                </c:pt>
                <c:pt idx="16">
                  <c:v>19.850895990689008</c:v>
                </c:pt>
                <c:pt idx="17">
                  <c:v>19.581140948132735</c:v>
                </c:pt>
                <c:pt idx="18">
                  <c:v>19.31375974979364</c:v>
                </c:pt>
                <c:pt idx="19">
                  <c:v>19.048721198199015</c:v>
                </c:pt>
                <c:pt idx="20">
                  <c:v>18.785994640161906</c:v>
                </c:pt>
                <c:pt idx="21">
                  <c:v>18.525549954962841</c:v>
                </c:pt>
                <c:pt idx="22">
                  <c:v>18.267357542838166</c:v>
                </c:pt>
                <c:pt idx="23">
                  <c:v>18.011388313765714</c:v>
                </c:pt>
                <c:pt idx="24">
                  <c:v>17.757613676538934</c:v>
                </c:pt>
                <c:pt idx="25">
                  <c:v>17.50600552812088</c:v>
                </c:pt>
                <c:pt idx="26">
                  <c:v>17.256536243269608</c:v>
                </c:pt>
                <c:pt idx="27">
                  <c:v>17.009178664427147</c:v>
                </c:pt>
                <c:pt idx="28">
                  <c:v>16.763906091864033</c:v>
                </c:pt>
                <c:pt idx="29">
                  <c:v>16.520692274072118</c:v>
                </c:pt>
                <c:pt idx="30">
                  <c:v>16.27951139839822</c:v>
                </c:pt>
                <c:pt idx="31">
                  <c:v>16.040338081911695</c:v>
                </c:pt>
                <c:pt idx="32">
                  <c:v>15.803147362499139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6A6E-4D5B-A0BF-9AD292D85B64}"/>
            </c:ext>
          </c:extLst>
        </c:ser>
        <c:ser>
          <c:idx val="9"/>
          <c:order val="5"/>
          <c:tx>
            <c:strRef>
              <c:f>'ATB Paired Solar_SEE'!$K$292</c:f>
              <c:strCache>
                <c:ptCount val="1"/>
                <c:pt idx="0">
                  <c:v>Utility PV - Chicago - Conservative</c:v>
                </c:pt>
              </c:strCache>
            </c:strRef>
          </c:tx>
          <c:spPr>
            <a:ln>
              <a:solidFill>
                <a:schemeClr val="accent5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0-6A6E-4D5B-A0BF-9AD292D85B64}"/>
              </c:ext>
            </c:extLst>
          </c:dPt>
          <c:xVal>
            <c:numRef>
              <c:f>'ATB Paired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Solar_SEE'!$L$292:$AS$292</c:f>
              <c:numCache>
                <c:formatCode>"$"#,##0</c:formatCode>
                <c:ptCount val="34"/>
                <c:pt idx="0">
                  <c:v>43.378618545856689</c:v>
                </c:pt>
                <c:pt idx="1">
                  <c:v>37.920812420925472</c:v>
                </c:pt>
                <c:pt idx="2">
                  <c:v>37.643833996754552</c:v>
                </c:pt>
                <c:pt idx="3">
                  <c:v>37.19561013276234</c:v>
                </c:pt>
                <c:pt idx="4">
                  <c:v>36.747386268770121</c:v>
                </c:pt>
                <c:pt idx="5">
                  <c:v>36.299162404777917</c:v>
                </c:pt>
                <c:pt idx="6">
                  <c:v>35.850938540785698</c:v>
                </c:pt>
                <c:pt idx="7">
                  <c:v>35.402714676793487</c:v>
                </c:pt>
                <c:pt idx="8">
                  <c:v>34.954490812801275</c:v>
                </c:pt>
                <c:pt idx="9">
                  <c:v>34.506266948809063</c:v>
                </c:pt>
                <c:pt idx="10">
                  <c:v>34.058043084816852</c:v>
                </c:pt>
                <c:pt idx="11">
                  <c:v>33.609819220824633</c:v>
                </c:pt>
                <c:pt idx="12">
                  <c:v>33.161595356832393</c:v>
                </c:pt>
                <c:pt idx="13">
                  <c:v>32.503900690858977</c:v>
                </c:pt>
                <c:pt idx="14">
                  <c:v>31.851552617960326</c:v>
                </c:pt>
                <c:pt idx="15">
                  <c:v>31.2044862060248</c:v>
                </c:pt>
                <c:pt idx="16">
                  <c:v>30.562637570132271</c:v>
                </c:pt>
                <c:pt idx="17">
                  <c:v>29.925943851528093</c:v>
                </c:pt>
                <c:pt idx="18">
                  <c:v>29.294343197101892</c:v>
                </c:pt>
                <c:pt idx="19">
                  <c:v>28.667774739356592</c:v>
                </c:pt>
                <c:pt idx="20">
                  <c:v>28.046178576854508</c:v>
                </c:pt>
                <c:pt idx="21">
                  <c:v>27.429495755127036</c:v>
                </c:pt>
                <c:pt idx="22">
                  <c:v>26.817668248035307</c:v>
                </c:pt>
                <c:pt idx="23">
                  <c:v>26.2106389395693</c:v>
                </c:pt>
                <c:pt idx="24">
                  <c:v>25.608351606073583</c:v>
                </c:pt>
                <c:pt idx="25">
                  <c:v>25.01075089888792</c:v>
                </c:pt>
                <c:pt idx="26">
                  <c:v>24.417782327391571</c:v>
                </c:pt>
                <c:pt idx="27">
                  <c:v>23.829392242440338</c:v>
                </c:pt>
                <c:pt idx="28">
                  <c:v>23.245527820185838</c:v>
                </c:pt>
                <c:pt idx="29">
                  <c:v>22.666137046266627</c:v>
                </c:pt>
                <c:pt idx="30">
                  <c:v>22.091168700361436</c:v>
                </c:pt>
                <c:pt idx="31">
                  <c:v>21.520572341094681</c:v>
                </c:pt>
                <c:pt idx="32">
                  <c:v>20.954298291285081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6A6E-4D5B-A0BF-9AD292D85B64}"/>
            </c:ext>
          </c:extLst>
        </c:ser>
        <c:ser>
          <c:idx val="0"/>
          <c:order val="6"/>
          <c:tx>
            <c:strRef>
              <c:f>'ATB Paired Solar_SEE'!$K$293</c:f>
              <c:strCache>
                <c:ptCount val="1"/>
                <c:pt idx="0">
                  <c:v>Utility PV - Kansas City - Advanced</c:v>
                </c:pt>
              </c:strCache>
            </c:strRef>
          </c:tx>
          <c:spPr>
            <a:ln>
              <a:solidFill>
                <a:schemeClr val="accent4"/>
              </a:solidFill>
              <a:prstDash val="sysDot"/>
            </a:ln>
          </c:spPr>
          <c:marker>
            <c:symbol val="none"/>
          </c:marker>
          <c:xVal>
            <c:numRef>
              <c:f>'ATB Paired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Solar_SEE'!$L$293:$AS$293</c:f>
              <c:numCache>
                <c:formatCode>"$"#,##0</c:formatCode>
                <c:ptCount val="34"/>
                <c:pt idx="0">
                  <c:v>40.098907209339202</c:v>
                </c:pt>
                <c:pt idx="1">
                  <c:v>34.579391474651011</c:v>
                </c:pt>
                <c:pt idx="2">
                  <c:v>32.681067859307554</c:v>
                </c:pt>
                <c:pt idx="3">
                  <c:v>30.680726452078982</c:v>
                </c:pt>
                <c:pt idx="4">
                  <c:v>28.732411180373564</c:v>
                </c:pt>
                <c:pt idx="5">
                  <c:v>26.834118407504661</c:v>
                </c:pt>
                <c:pt idx="6">
                  <c:v>24.983946078467895</c:v>
                </c:pt>
                <c:pt idx="7">
                  <c:v>23.180087362945777</c:v>
                </c:pt>
                <c:pt idx="8">
                  <c:v>21.420824769797157</c:v>
                </c:pt>
                <c:pt idx="9">
                  <c:v>19.704524692732488</c:v>
                </c:pt>
                <c:pt idx="10">
                  <c:v>18.02963235076486</c:v>
                </c:pt>
                <c:pt idx="11">
                  <c:v>16.394667090498654</c:v>
                </c:pt>
                <c:pt idx="12">
                  <c:v>14.798218020421473</c:v>
                </c:pt>
                <c:pt idx="13">
                  <c:v>14.534286032224788</c:v>
                </c:pt>
                <c:pt idx="14">
                  <c:v>14.273256908100013</c:v>
                </c:pt>
                <c:pt idx="15">
                  <c:v>14.015083019111932</c:v>
                </c:pt>
                <c:pt idx="16">
                  <c:v>13.759717772624176</c:v>
                </c:pt>
                <c:pt idx="17">
                  <c:v>13.507115584267277</c:v>
                </c:pt>
                <c:pt idx="18">
                  <c:v>13.25723185081173</c:v>
                </c:pt>
                <c:pt idx="19">
                  <c:v>13.010022923912222</c:v>
                </c:pt>
                <c:pt idx="20">
                  <c:v>12.765446084690442</c:v>
                </c:pt>
                <c:pt idx="21">
                  <c:v>12.523459519125508</c:v>
                </c:pt>
                <c:pt idx="22">
                  <c:v>12.284022294222188</c:v>
                </c:pt>
                <c:pt idx="23">
                  <c:v>12.04709433492833</c:v>
                </c:pt>
                <c:pt idx="24">
                  <c:v>11.812636401774276</c:v>
                </c:pt>
                <c:pt idx="25">
                  <c:v>11.580610069207944</c:v>
                </c:pt>
                <c:pt idx="26">
                  <c:v>11.350977704600549</c:v>
                </c:pt>
                <c:pt idx="27">
                  <c:v>11.123702447898763</c:v>
                </c:pt>
                <c:pt idx="28">
                  <c:v>10.898748191900353</c:v>
                </c:pt>
                <c:pt idx="29">
                  <c:v>10.676079563130928</c:v>
                </c:pt>
                <c:pt idx="30">
                  <c:v>10.455661903300777</c:v>
                </c:pt>
                <c:pt idx="31">
                  <c:v>10.237461251321111</c:v>
                </c:pt>
                <c:pt idx="32">
                  <c:v>10.02144432586036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6A6E-4D5B-A0BF-9AD292D85B64}"/>
            </c:ext>
          </c:extLst>
        </c:ser>
        <c:ser>
          <c:idx val="1"/>
          <c:order val="7"/>
          <c:tx>
            <c:strRef>
              <c:f>'ATB Paired Solar_SEE'!$K$294</c:f>
              <c:strCache>
                <c:ptCount val="1"/>
                <c:pt idx="0">
                  <c:v>Utility PV - Kansas City - Moderate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xVal>
            <c:numRef>
              <c:f>'ATB Paired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Solar_SEE'!$L$294:$AS$294</c:f>
              <c:numCache>
                <c:formatCode>"$"#,##0</c:formatCode>
                <c:ptCount val="34"/>
                <c:pt idx="0">
                  <c:v>40.098907209339202</c:v>
                </c:pt>
                <c:pt idx="1">
                  <c:v>34.834653204275362</c:v>
                </c:pt>
                <c:pt idx="2">
                  <c:v>29.355800487082746</c:v>
                </c:pt>
                <c:pt idx="3">
                  <c:v>27.109070604120301</c:v>
                </c:pt>
                <c:pt idx="4">
                  <c:v>25.213404879724632</c:v>
                </c:pt>
                <c:pt idx="5">
                  <c:v>23.763962426059777</c:v>
                </c:pt>
                <c:pt idx="6">
                  <c:v>22.431794841865081</c:v>
                </c:pt>
                <c:pt idx="7">
                  <c:v>21.200121931616739</c:v>
                </c:pt>
                <c:pt idx="8">
                  <c:v>20.054617465689766</c:v>
                </c:pt>
                <c:pt idx="9">
                  <c:v>18.985242705530602</c:v>
                </c:pt>
                <c:pt idx="10">
                  <c:v>17.98602118852547</c:v>
                </c:pt>
                <c:pt idx="11">
                  <c:v>17.048993508650373</c:v>
                </c:pt>
                <c:pt idx="12">
                  <c:v>16.439745426784537</c:v>
                </c:pt>
                <c:pt idx="13">
                  <c:v>16.082398615047421</c:v>
                </c:pt>
                <c:pt idx="14">
                  <c:v>15.760967102107495</c:v>
                </c:pt>
                <c:pt idx="15">
                  <c:v>15.454939241516398</c:v>
                </c:pt>
                <c:pt idx="16">
                  <c:v>15.156857998157953</c:v>
                </c:pt>
                <c:pt idx="17">
                  <c:v>14.855767872561808</c:v>
                </c:pt>
                <c:pt idx="18">
                  <c:v>14.555310298361045</c:v>
                </c:pt>
                <c:pt idx="19">
                  <c:v>14.271634497817512</c:v>
                </c:pt>
                <c:pt idx="20">
                  <c:v>13.986658462137171</c:v>
                </c:pt>
                <c:pt idx="21">
                  <c:v>13.705740363737869</c:v>
                </c:pt>
                <c:pt idx="22">
                  <c:v>13.437700640164099</c:v>
                </c:pt>
                <c:pt idx="23">
                  <c:v>13.182386159815016</c:v>
                </c:pt>
                <c:pt idx="24">
                  <c:v>12.920288730025655</c:v>
                </c:pt>
                <c:pt idx="25">
                  <c:v>12.669016877679354</c:v>
                </c:pt>
                <c:pt idx="26">
                  <c:v>12.421459452999278</c:v>
                </c:pt>
                <c:pt idx="27">
                  <c:v>12.174094633158248</c:v>
                </c:pt>
                <c:pt idx="28">
                  <c:v>11.926920172473407</c:v>
                </c:pt>
                <c:pt idx="29">
                  <c:v>11.692013804720176</c:v>
                </c:pt>
                <c:pt idx="30">
                  <c:v>11.458919286099851</c:v>
                </c:pt>
                <c:pt idx="31">
                  <c:v>11.229328181791754</c:v>
                </c:pt>
                <c:pt idx="32" formatCode="&quot;$&quot;#,##0.00">
                  <c:v>11.001494375458996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6A6E-4D5B-A0BF-9AD292D85B64}"/>
            </c:ext>
          </c:extLst>
        </c:ser>
        <c:ser>
          <c:idx val="5"/>
          <c:order val="8"/>
          <c:tx>
            <c:strRef>
              <c:f>'ATB Paired Solar_SEE'!$K$295</c:f>
              <c:strCache>
                <c:ptCount val="1"/>
                <c:pt idx="0">
                  <c:v>Utility PV - Kansas City - Conservative</c:v>
                </c:pt>
              </c:strCache>
            </c:strRef>
          </c:tx>
          <c:spPr>
            <a:ln>
              <a:solidFill>
                <a:schemeClr val="accent4"/>
              </a:solidFill>
              <a:prstDash val="dash"/>
            </a:ln>
          </c:spPr>
          <c:marker>
            <c:symbol val="none"/>
          </c:marker>
          <c:dPt>
            <c:idx val="0"/>
            <c:marker>
              <c:symbol val="circle"/>
              <c:size val="6"/>
              <c:spPr>
                <a:solidFill>
                  <a:schemeClr val="accent4"/>
                </a:solidFill>
                <a:ln>
                  <a:solidFill>
                    <a:schemeClr val="accent4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6E-4D5B-A0BF-9AD292D85B64}"/>
              </c:ext>
            </c:extLst>
          </c:dPt>
          <c:xVal>
            <c:numRef>
              <c:f>'ATB Paired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Solar_SEE'!$L$295:$AS$295</c:f>
              <c:numCache>
                <c:formatCode>"$"#,##0</c:formatCode>
                <c:ptCount val="34"/>
                <c:pt idx="0">
                  <c:v>40.098907209339202</c:v>
                </c:pt>
                <c:pt idx="1">
                  <c:v>35.053747434626104</c:v>
                </c:pt>
                <c:pt idx="2">
                  <c:v>34.797710416801806</c:v>
                </c:pt>
                <c:pt idx="3">
                  <c:v>34.383375250451707</c:v>
                </c:pt>
                <c:pt idx="4">
                  <c:v>33.9690400841016</c:v>
                </c:pt>
                <c:pt idx="5">
                  <c:v>33.554704917751501</c:v>
                </c:pt>
                <c:pt idx="6">
                  <c:v>33.140369751401394</c:v>
                </c:pt>
                <c:pt idx="7">
                  <c:v>32.726034585051288</c:v>
                </c:pt>
                <c:pt idx="8">
                  <c:v>32.311699418701188</c:v>
                </c:pt>
                <c:pt idx="9">
                  <c:v>31.897364252351089</c:v>
                </c:pt>
                <c:pt idx="10">
                  <c:v>31.483029086000982</c:v>
                </c:pt>
                <c:pt idx="11">
                  <c:v>31.068693919650872</c:v>
                </c:pt>
                <c:pt idx="12">
                  <c:v>30.654358753300741</c:v>
                </c:pt>
                <c:pt idx="13">
                  <c:v>30.056095525904741</c:v>
                </c:pt>
                <c:pt idx="14">
                  <c:v>29.462313840743505</c:v>
                </c:pt>
                <c:pt idx="15">
                  <c:v>28.872963529406352</c:v>
                </c:pt>
                <c:pt idx="16">
                  <c:v>28.287995169509362</c:v>
                </c:pt>
                <c:pt idx="17">
                  <c:v>27.707360070879449</c:v>
                </c:pt>
                <c:pt idx="18">
                  <c:v>27.131010262044551</c:v>
                </c:pt>
                <c:pt idx="19">
                  <c:v>26.558898477021607</c:v>
                </c:pt>
                <c:pt idx="20">
                  <c:v>25.990978142395122</c:v>
                </c:pt>
                <c:pt idx="21">
                  <c:v>25.427203364678551</c:v>
                </c:pt>
                <c:pt idx="22">
                  <c:v>24.867528917951546</c:v>
                </c:pt>
                <c:pt idx="23">
                  <c:v>24.311910231765868</c:v>
                </c:pt>
                <c:pt idx="24">
                  <c:v>23.760303379313378</c:v>
                </c:pt>
                <c:pt idx="25">
                  <c:v>23.212665065849322</c:v>
                </c:pt>
                <c:pt idx="26">
                  <c:v>22.668952617364646</c:v>
                </c:pt>
                <c:pt idx="27">
                  <c:v>22.129123969501002</c:v>
                </c:pt>
                <c:pt idx="28">
                  <c:v>21.59313765670251</c:v>
                </c:pt>
                <c:pt idx="29">
                  <c:v>21.060952801598276</c:v>
                </c:pt>
                <c:pt idx="30">
                  <c:v>20.532529104610109</c:v>
                </c:pt>
                <c:pt idx="31">
                  <c:v>20.007826833779685</c:v>
                </c:pt>
                <c:pt idx="32">
                  <c:v>19.48680681481008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6A6E-4D5B-A0BF-9AD292D85B64}"/>
            </c:ext>
          </c:extLst>
        </c:ser>
        <c:ser>
          <c:idx val="8"/>
          <c:order val="9"/>
          <c:tx>
            <c:strRef>
              <c:f>'ATB Paired Solar_SEE'!$K$296</c:f>
              <c:strCache>
                <c:ptCount val="1"/>
                <c:pt idx="0">
                  <c:v>Utility PV - Los Angeles - Advanced</c:v>
                </c:pt>
              </c:strCache>
            </c:strRef>
          </c:tx>
          <c:spPr>
            <a:ln>
              <a:solidFill>
                <a:schemeClr val="accent2"/>
              </a:solidFill>
              <a:prstDash val="sysDot"/>
            </a:ln>
          </c:spPr>
          <c:marker>
            <c:symbol val="none"/>
          </c:marker>
          <c:xVal>
            <c:numRef>
              <c:f>'ATB Paired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Solar_SEE'!$L$296:$AS$296</c:f>
              <c:numCache>
                <c:formatCode>"$"#,##0</c:formatCode>
                <c:ptCount val="34"/>
                <c:pt idx="0">
                  <c:v>34.234941384801637</c:v>
                </c:pt>
                <c:pt idx="1">
                  <c:v>29.598499031936864</c:v>
                </c:pt>
                <c:pt idx="2">
                  <c:v>28.043799055373626</c:v>
                </c:pt>
                <c:pt idx="3">
                  <c:v>26.391766598911552</c:v>
                </c:pt>
                <c:pt idx="4">
                  <c:v>24.774904455510509</c:v>
                </c:pt>
                <c:pt idx="5">
                  <c:v>23.192101336952899</c:v>
                </c:pt>
                <c:pt idx="6">
                  <c:v>21.642292285379522</c:v>
                </c:pt>
                <c:pt idx="7">
                  <c:v>20.124456283764815</c:v>
                </c:pt>
                <c:pt idx="8">
                  <c:v>18.637614012772051</c:v>
                </c:pt>
                <c:pt idx="9">
                  <c:v>17.180825743632678</c:v>
                </c:pt>
                <c:pt idx="10">
                  <c:v>15.753189357522885</c:v>
                </c:pt>
                <c:pt idx="11">
                  <c:v>14.353838482665372</c:v>
                </c:pt>
                <c:pt idx="12">
                  <c:v>12.981940741072773</c:v>
                </c:pt>
                <c:pt idx="13">
                  <c:v>12.759342857933115</c:v>
                </c:pt>
                <c:pt idx="14">
                  <c:v>12.538885988230179</c:v>
                </c:pt>
                <c:pt idx="15">
                  <c:v>12.320539390437148</c:v>
                </c:pt>
                <c:pt idx="16">
                  <c:v>12.104272908756009</c:v>
                </c:pt>
                <c:pt idx="17">
                  <c:v>11.890056959233563</c:v>
                </c:pt>
                <c:pt idx="18">
                  <c:v>11.677862516270514</c:v>
                </c:pt>
                <c:pt idx="19">
                  <c:v>11.467661099510691</c:v>
                </c:pt>
                <c:pt idx="20">
                  <c:v>11.25942476109795</c:v>
                </c:pt>
                <c:pt idx="21">
                  <c:v>11.053126073288833</c:v>
                </c:pt>
                <c:pt idx="22">
                  <c:v>10.848738116409416</c:v>
                </c:pt>
                <c:pt idx="23">
                  <c:v>10.646234467145202</c:v>
                </c:pt>
                <c:pt idx="24">
                  <c:v>10.44558918715347</c:v>
                </c:pt>
                <c:pt idx="25">
                  <c:v>10.246776811987644</c:v>
                </c:pt>
                <c:pt idx="26">
                  <c:v>10.049772340323862</c:v>
                </c:pt>
                <c:pt idx="27">
                  <c:v>9.8545512234800707</c:v>
                </c:pt>
                <c:pt idx="28">
                  <c:v>9.6610893552185217</c:v>
                </c:pt>
                <c:pt idx="29">
                  <c:v>9.4693630618226514</c:v>
                </c:pt>
                <c:pt idx="30">
                  <c:v>9.2793490924399169</c:v>
                </c:pt>
                <c:pt idx="31">
                  <c:v>9.0910246096821403</c:v>
                </c:pt>
                <c:pt idx="32">
                  <c:v>8.904367180475564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6A6E-4D5B-A0BF-9AD292D85B64}"/>
            </c:ext>
          </c:extLst>
        </c:ser>
        <c:ser>
          <c:idx val="10"/>
          <c:order val="10"/>
          <c:tx>
            <c:strRef>
              <c:f>'ATB Paired Solar_SEE'!$K$297</c:f>
              <c:strCache>
                <c:ptCount val="1"/>
                <c:pt idx="0">
                  <c:v>Utility PV - Los Angeles - Moderate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'ATB Paired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Solar_SEE'!$L$297:$AS$297</c:f>
              <c:numCache>
                <c:formatCode>"$"#,##0</c:formatCode>
                <c:ptCount val="34"/>
                <c:pt idx="0">
                  <c:v>34.234941384801637</c:v>
                </c:pt>
                <c:pt idx="1">
                  <c:v>29.773653110800655</c:v>
                </c:pt>
                <c:pt idx="2">
                  <c:v>25.118439979013019</c:v>
                </c:pt>
                <c:pt idx="3">
                  <c:v>23.221276094253799</c:v>
                </c:pt>
                <c:pt idx="4">
                  <c:v>21.6207310306233</c:v>
                </c:pt>
                <c:pt idx="5">
                  <c:v>20.399520062727088</c:v>
                </c:pt>
                <c:pt idx="6">
                  <c:v>19.276235106945414</c:v>
                </c:pt>
                <c:pt idx="7">
                  <c:v>18.236799022987238</c:v>
                </c:pt>
                <c:pt idx="8">
                  <c:v>17.269181225724836</c:v>
                </c:pt>
                <c:pt idx="9">
                  <c:v>16.364990564771894</c:v>
                </c:pt>
                <c:pt idx="10">
                  <c:v>15.519301003385722</c:v>
                </c:pt>
                <c:pt idx="11">
                  <c:v>14.72544873063676</c:v>
                </c:pt>
                <c:pt idx="12">
                  <c:v>14.213236419652061</c:v>
                </c:pt>
                <c:pt idx="13">
                  <c:v>13.915147437716886</c:v>
                </c:pt>
                <c:pt idx="14">
                  <c:v>13.647604388098797</c:v>
                </c:pt>
                <c:pt idx="15">
                  <c:v>13.392909651031799</c:v>
                </c:pt>
                <c:pt idx="16">
                  <c:v>13.144631751932719</c:v>
                </c:pt>
                <c:pt idx="17">
                  <c:v>12.893282824286784</c:v>
                </c:pt>
                <c:pt idx="18">
                  <c:v>12.642024283403618</c:v>
                </c:pt>
                <c:pt idx="19">
                  <c:v>12.404898779209001</c:v>
                </c:pt>
                <c:pt idx="20">
                  <c:v>12.166214690736062</c:v>
                </c:pt>
                <c:pt idx="21">
                  <c:v>11.93063791112823</c:v>
                </c:pt>
                <c:pt idx="22">
                  <c:v>11.705864001561165</c:v>
                </c:pt>
                <c:pt idx="23">
                  <c:v>11.491787935736362</c:v>
                </c:pt>
                <c:pt idx="24">
                  <c:v>11.271418940485884</c:v>
                </c:pt>
                <c:pt idx="25">
                  <c:v>11.06012028436167</c:v>
                </c:pt>
                <c:pt idx="26">
                  <c:v>10.851703286292736</c:v>
                </c:pt>
                <c:pt idx="27">
                  <c:v>10.643099375064867</c:v>
                </c:pt>
                <c:pt idx="28">
                  <c:v>10.434310338886418</c:v>
                </c:pt>
                <c:pt idx="29">
                  <c:v>10.235913475434392</c:v>
                </c:pt>
                <c:pt idx="30">
                  <c:v>10.038773974858273</c:v>
                </c:pt>
                <c:pt idx="31">
                  <c:v>9.8443811676463167</c:v>
                </c:pt>
                <c:pt idx="32">
                  <c:v>9.6512125884591065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6A6E-4D5B-A0BF-9AD292D85B64}"/>
            </c:ext>
          </c:extLst>
        </c:ser>
        <c:ser>
          <c:idx val="11"/>
          <c:order val="11"/>
          <c:tx>
            <c:strRef>
              <c:f>'ATB Paired Solar_SEE'!$K$298</c:f>
              <c:strCache>
                <c:ptCount val="1"/>
                <c:pt idx="0">
                  <c:v>Utility PV - Los Angeles - Conservative</c:v>
                </c:pt>
              </c:strCache>
            </c:strRef>
          </c:tx>
          <c:spPr>
            <a:ln>
              <a:solidFill>
                <a:schemeClr val="accent2"/>
              </a:solidFill>
              <a:prstDash val="dash"/>
            </a:ln>
          </c:spPr>
          <c:marker>
            <c:symbol val="none"/>
          </c:marker>
          <c:dPt>
            <c:idx val="0"/>
            <c:marker>
              <c:symbol val="circle"/>
              <c:size val="7"/>
              <c:spPr>
                <a:solidFill>
                  <a:schemeClr val="accent2"/>
                </a:solidFill>
                <a:ln>
                  <a:solidFill>
                    <a:schemeClr val="accent2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6E-4D5B-A0BF-9AD292D85B64}"/>
              </c:ext>
            </c:extLst>
          </c:dPt>
          <c:xVal>
            <c:numRef>
              <c:f>'ATB Paired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Solar_SEE'!$L$298:$AS$298</c:f>
              <c:numCache>
                <c:formatCode>"$"#,##0</c:formatCode>
                <c:ptCount val="34"/>
                <c:pt idx="0">
                  <c:v>34.234941384801637</c:v>
                </c:pt>
                <c:pt idx="1">
                  <c:v>29.927573399370981</c:v>
                </c:pt>
                <c:pt idx="2">
                  <c:v>29.708978606954478</c:v>
                </c:pt>
                <c:pt idx="3">
                  <c:v>29.355234798934841</c:v>
                </c:pt>
                <c:pt idx="4">
                  <c:v>29.001490990915197</c:v>
                </c:pt>
                <c:pt idx="5">
                  <c:v>28.647747182895561</c:v>
                </c:pt>
                <c:pt idx="6">
                  <c:v>28.294003374875917</c:v>
                </c:pt>
                <c:pt idx="7">
                  <c:v>27.94025956685628</c:v>
                </c:pt>
                <c:pt idx="8">
                  <c:v>27.586515758836644</c:v>
                </c:pt>
                <c:pt idx="9">
                  <c:v>27.232771950817003</c:v>
                </c:pt>
                <c:pt idx="10">
                  <c:v>26.879028142797363</c:v>
                </c:pt>
                <c:pt idx="11">
                  <c:v>26.525284334777719</c:v>
                </c:pt>
                <c:pt idx="12">
                  <c:v>26.171540526758054</c:v>
                </c:pt>
                <c:pt idx="13">
                  <c:v>25.677954520280419</c:v>
                </c:pt>
                <c:pt idx="14">
                  <c:v>25.187411653961323</c:v>
                </c:pt>
                <c:pt idx="15">
                  <c:v>24.699883871164801</c:v>
                </c:pt>
                <c:pt idx="16">
                  <c:v>24.215343459094075</c:v>
                </c:pt>
                <c:pt idx="17">
                  <c:v>23.733763043540318</c:v>
                </c:pt>
                <c:pt idx="18">
                  <c:v>23.255115583727495</c:v>
                </c:pt>
                <c:pt idx="19">
                  <c:v>22.779374367250981</c:v>
                </c:pt>
                <c:pt idx="20">
                  <c:v>22.306513005108176</c:v>
                </c:pt>
                <c:pt idx="21">
                  <c:v>21.836505426819048</c:v>
                </c:pt>
                <c:pt idx="22">
                  <c:v>21.369325875634789</c:v>
                </c:pt>
                <c:pt idx="23">
                  <c:v>20.904948903832665</c:v>
                </c:pt>
                <c:pt idx="24">
                  <c:v>20.443349368095316</c:v>
                </c:pt>
                <c:pt idx="25">
                  <c:v>19.984502424972717</c:v>
                </c:pt>
                <c:pt idx="26">
                  <c:v>19.528383526425056</c:v>
                </c:pt>
                <c:pt idx="27">
                  <c:v>19.074968415444914</c:v>
                </c:pt>
                <c:pt idx="28">
                  <c:v>18.624233121757033</c:v>
                </c:pt>
                <c:pt idx="29">
                  <c:v>18.176153957594114</c:v>
                </c:pt>
                <c:pt idx="30">
                  <c:v>17.730707513547109</c:v>
                </c:pt>
                <c:pt idx="31">
                  <c:v>17.287870654488355</c:v>
                </c:pt>
                <c:pt idx="32">
                  <c:v>16.847620515566309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6A6E-4D5B-A0BF-9AD292D85B64}"/>
            </c:ext>
          </c:extLst>
        </c:ser>
        <c:ser>
          <c:idx val="12"/>
          <c:order val="12"/>
          <c:tx>
            <c:strRef>
              <c:f>'ATB Paired Solar_SEE'!$K$299</c:f>
              <c:strCache>
                <c:ptCount val="1"/>
                <c:pt idx="0">
                  <c:v>Utility PV - Daggett, CA - Advanced</c:v>
                </c:pt>
              </c:strCache>
            </c:strRef>
          </c:tx>
          <c:spPr>
            <a:ln>
              <a:solidFill>
                <a:schemeClr val="accent3"/>
              </a:solidFill>
              <a:prstDash val="sysDot"/>
            </a:ln>
          </c:spPr>
          <c:marker>
            <c:symbol val="none"/>
          </c:marker>
          <c:xVal>
            <c:numRef>
              <c:f>'ATB Paired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Solar_SEE'!$L$299:$AS$299</c:f>
              <c:numCache>
                <c:formatCode>"$"#,##0</c:formatCode>
                <c:ptCount val="34"/>
                <c:pt idx="0">
                  <c:v>31.060151805378911</c:v>
                </c:pt>
                <c:pt idx="1">
                  <c:v>26.875405418455614</c:v>
                </c:pt>
                <c:pt idx="2">
                  <c:v>25.483916079452378</c:v>
                </c:pt>
                <c:pt idx="3">
                  <c:v>24.001292351196494</c:v>
                </c:pt>
                <c:pt idx="4">
                  <c:v>22.548002847908183</c:v>
                </c:pt>
                <c:pt idx="5">
                  <c:v>21.123185515872471</c:v>
                </c:pt>
                <c:pt idx="6">
                  <c:v>19.726011751613566</c:v>
                </c:pt>
                <c:pt idx="7">
                  <c:v>18.355684795022253</c:v>
                </c:pt>
                <c:pt idx="8">
                  <c:v>17.011438214230264</c:v>
                </c:pt>
                <c:pt idx="9">
                  <c:v>15.692534476177906</c:v>
                </c:pt>
                <c:pt idx="10">
                  <c:v>14.398263597273209</c:v>
                </c:pt>
                <c:pt idx="11">
                  <c:v>13.127941868955551</c:v>
                </c:pt>
                <c:pt idx="12">
                  <c:v>11.88091065335713</c:v>
                </c:pt>
                <c:pt idx="13">
                  <c:v>11.679209843239407</c:v>
                </c:pt>
                <c:pt idx="14">
                  <c:v>11.479380328862389</c:v>
                </c:pt>
                <c:pt idx="15">
                  <c:v>11.281396188821429</c:v>
                </c:pt>
                <c:pt idx="16">
                  <c:v>11.085231978266505</c:v>
                </c:pt>
                <c:pt idx="17">
                  <c:v>10.890862718000735</c:v>
                </c:pt>
                <c:pt idx="18">
                  <c:v>10.698263883876802</c:v>
                </c:pt>
                <c:pt idx="19">
                  <c:v>10.507411396481801</c:v>
                </c:pt>
                <c:pt idx="20">
                  <c:v>10.31828161110141</c:v>
                </c:pt>
                <c:pt idx="21">
                  <c:v>10.130851307954597</c:v>
                </c:pt>
                <c:pt idx="22">
                  <c:v>9.945097682690438</c:v>
                </c:pt>
                <c:pt idx="23">
                  <c:v>9.7609983371387514</c:v>
                </c:pt>
                <c:pt idx="24">
                  <c:v>9.5785312703068488</c:v>
                </c:pt>
                <c:pt idx="25">
                  <c:v>9.3976748696146259</c:v>
                </c:pt>
                <c:pt idx="26">
                  <c:v>9.2184079023608092</c:v>
                </c:pt>
                <c:pt idx="27">
                  <c:v>9.0407095074131458</c:v>
                </c:pt>
                <c:pt idx="28">
                  <c:v>8.8645591871158427</c:v>
                </c:pt>
                <c:pt idx="29">
                  <c:v>8.6899367994075138</c:v>
                </c:pt>
                <c:pt idx="30">
                  <c:v>8.5168225501434289</c:v>
                </c:pt>
                <c:pt idx="31">
                  <c:v>8.3451969856157753</c:v>
                </c:pt>
                <c:pt idx="32">
                  <c:v>8.1750409852660919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6A6E-4D5B-A0BF-9AD292D85B64}"/>
            </c:ext>
          </c:extLst>
        </c:ser>
        <c:ser>
          <c:idx val="13"/>
          <c:order val="13"/>
          <c:tx>
            <c:strRef>
              <c:f>'ATB Paired Solar_SEE'!$K$300</c:f>
              <c:strCache>
                <c:ptCount val="1"/>
                <c:pt idx="0">
                  <c:v>Utility PV - Daggett, CA - Moderate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xVal>
            <c:numRef>
              <c:f>'ATB Paired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Solar_SEE'!$L$300:$AS$300</c:f>
              <c:numCache>
                <c:formatCode>"$"#,##0</c:formatCode>
                <c:ptCount val="34"/>
                <c:pt idx="0">
                  <c:v>31.060151805378911</c:v>
                </c:pt>
                <c:pt idx="1">
                  <c:v>27.019098162047491</c:v>
                </c:pt>
                <c:pt idx="2">
                  <c:v>22.80001228318217</c:v>
                </c:pt>
                <c:pt idx="3">
                  <c:v>21.082939429016058</c:v>
                </c:pt>
                <c:pt idx="4">
                  <c:v>19.634375759066938</c:v>
                </c:pt>
                <c:pt idx="5">
                  <c:v>18.52965435810605</c:v>
                </c:pt>
                <c:pt idx="6">
                  <c:v>17.513350558992236</c:v>
                </c:pt>
                <c:pt idx="7">
                  <c:v>16.572740278023321</c:v>
                </c:pt>
                <c:pt idx="8">
                  <c:v>15.696946846556799</c:v>
                </c:pt>
                <c:pt idx="9">
                  <c:v>14.878391568458911</c:v>
                </c:pt>
                <c:pt idx="10">
                  <c:v>14.112639106163082</c:v>
                </c:pt>
                <c:pt idx="11">
                  <c:v>13.393668769614514</c:v>
                </c:pt>
                <c:pt idx="12">
                  <c:v>12.930580729041838</c:v>
                </c:pt>
                <c:pt idx="13">
                  <c:v>12.663389161119827</c:v>
                </c:pt>
                <c:pt idx="14">
                  <c:v>12.423809538749278</c:v>
                </c:pt>
                <c:pt idx="15">
                  <c:v>12.195753951182411</c:v>
                </c:pt>
                <c:pt idx="16">
                  <c:v>11.973376459634279</c:v>
                </c:pt>
                <c:pt idx="17">
                  <c:v>11.748038854918779</c:v>
                </c:pt>
                <c:pt idx="18">
                  <c:v>11.522621505138272</c:v>
                </c:pt>
                <c:pt idx="19">
                  <c:v>11.309929052306307</c:v>
                </c:pt>
                <c:pt idx="20">
                  <c:v>11.095663747958168</c:v>
                </c:pt>
                <c:pt idx="21">
                  <c:v>10.884082258819742</c:v>
                </c:pt>
                <c:pt idx="22">
                  <c:v>10.682211059795462</c:v>
                </c:pt>
                <c:pt idx="23">
                  <c:v>10.489964354687185</c:v>
                </c:pt>
                <c:pt idx="24">
                  <c:v>10.29183788246208</c:v>
                </c:pt>
                <c:pt idx="25">
                  <c:v>10.101859949363647</c:v>
                </c:pt>
                <c:pt idx="26">
                  <c:v>9.914384846478459</c:v>
                </c:pt>
                <c:pt idx="27">
                  <c:v>9.7266116593489915</c:v>
                </c:pt>
                <c:pt idx="28">
                  <c:v>9.5385429835053781</c:v>
                </c:pt>
                <c:pt idx="29">
                  <c:v>9.3598517879835406</c:v>
                </c:pt>
                <c:pt idx="30">
                  <c:v>9.1821918928827131</c:v>
                </c:pt>
                <c:pt idx="31">
                  <c:v>9.0069279318421067</c:v>
                </c:pt>
                <c:pt idx="32">
                  <c:v>8.8326696868408892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6A6E-4D5B-A0BF-9AD292D85B64}"/>
            </c:ext>
          </c:extLst>
        </c:ser>
        <c:ser>
          <c:idx val="14"/>
          <c:order val="14"/>
          <c:tx>
            <c:strRef>
              <c:f>'ATB Paired Solar_SEE'!$K$301</c:f>
              <c:strCache>
                <c:ptCount val="1"/>
                <c:pt idx="0">
                  <c:v>Utility PV - Daggett, CA - Conservative</c:v>
                </c:pt>
              </c:strCache>
            </c:strRef>
          </c:tx>
          <c:spPr>
            <a:ln>
              <a:solidFill>
                <a:schemeClr val="accent3"/>
              </a:solidFill>
              <a:prstDash val="dash"/>
            </a:ln>
          </c:spPr>
          <c:marker>
            <c:symbol val="none"/>
          </c:marker>
          <c:dPt>
            <c:idx val="0"/>
            <c:marker>
              <c:symbol val="circ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C-6A6E-4D5B-A0BF-9AD292D85B64}"/>
              </c:ext>
            </c:extLst>
          </c:dPt>
          <c:xVal>
            <c:numRef>
              <c:f>'ATB Paired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Paired Solar_SEE'!$L$301:$AS$301</c:f>
              <c:numCache>
                <c:formatCode>"$"#,##0</c:formatCode>
                <c:ptCount val="34"/>
                <c:pt idx="0">
                  <c:v>31.060151805378911</c:v>
                </c:pt>
                <c:pt idx="1">
                  <c:v>27.152229136391977</c:v>
                </c:pt>
                <c:pt idx="2">
                  <c:v>26.953905810524212</c:v>
                </c:pt>
                <c:pt idx="3">
                  <c:v>26.632966561532815</c:v>
                </c:pt>
                <c:pt idx="4">
                  <c:v>26.312027312541414</c:v>
                </c:pt>
                <c:pt idx="5">
                  <c:v>25.991088063550016</c:v>
                </c:pt>
                <c:pt idx="6">
                  <c:v>25.670148814558612</c:v>
                </c:pt>
                <c:pt idx="7">
                  <c:v>25.349209565567214</c:v>
                </c:pt>
                <c:pt idx="8">
                  <c:v>25.028270316575817</c:v>
                </c:pt>
                <c:pt idx="9">
                  <c:v>24.70733106758442</c:v>
                </c:pt>
                <c:pt idx="10">
                  <c:v>24.386391818593019</c:v>
                </c:pt>
                <c:pt idx="11">
                  <c:v>24.065452569601614</c:v>
                </c:pt>
                <c:pt idx="12">
                  <c:v>23.744513320610192</c:v>
                </c:pt>
                <c:pt idx="13">
                  <c:v>23.300078326956282</c:v>
                </c:pt>
                <c:pt idx="14">
                  <c:v>22.858255719866126</c:v>
                </c:pt>
                <c:pt idx="15">
                  <c:v>22.419022533444618</c:v>
                </c:pt>
                <c:pt idx="16">
                  <c:v>21.9823560702058</c:v>
                </c:pt>
                <c:pt idx="17">
                  <c:v>21.548233897162994</c:v>
                </c:pt>
                <c:pt idx="18">
                  <c:v>21.116633841987223</c:v>
                </c:pt>
                <c:pt idx="19">
                  <c:v>20.687533989232264</c:v>
                </c:pt>
                <c:pt idx="20">
                  <c:v>20.260912676625207</c:v>
                </c:pt>
                <c:pt idx="21">
                  <c:v>19.836748491421059</c:v>
                </c:pt>
                <c:pt idx="22">
                  <c:v>19.415020266820182</c:v>
                </c:pt>
                <c:pt idx="23">
                  <c:v>18.995707078447232</c:v>
                </c:pt>
                <c:pt idx="24">
                  <c:v>18.578788240890482</c:v>
                </c:pt>
                <c:pt idx="25">
                  <c:v>18.164243304300214</c:v>
                </c:pt>
                <c:pt idx="26">
                  <c:v>17.752052051045045</c:v>
                </c:pt>
                <c:pt idx="27">
                  <c:v>17.342194492425087</c:v>
                </c:pt>
                <c:pt idx="28">
                  <c:v>16.934650865440748</c:v>
                </c:pt>
                <c:pt idx="29">
                  <c:v>16.529401629616093</c:v>
                </c:pt>
                <c:pt idx="30">
                  <c:v>16.12642746387575</c:v>
                </c:pt>
                <c:pt idx="31">
                  <c:v>15.725709263474197</c:v>
                </c:pt>
                <c:pt idx="32">
                  <c:v>15.327228136976602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6A6E-4D5B-A0BF-9AD292D85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013056"/>
        <c:axId val="108014592"/>
      </c:scatterChart>
      <c:valAx>
        <c:axId val="108013056"/>
        <c:scaling>
          <c:orientation val="minMax"/>
          <c:max val="2050"/>
          <c:min val="2015"/>
        </c:scaling>
        <c:delete val="0"/>
        <c:axPos val="b"/>
        <c:numFmt formatCode="General" sourceLinked="1"/>
        <c:majorTickMark val="out"/>
        <c:minorTickMark val="in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08014592"/>
        <c:crosses val="autoZero"/>
        <c:crossBetween val="midCat"/>
        <c:majorUnit val="5"/>
        <c:minorUnit val="1"/>
      </c:valAx>
      <c:valAx>
        <c:axId val="108014592"/>
        <c:scaling>
          <c:orientation val="minMax"/>
          <c:max val="150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400" baseline="0"/>
                  <a:t>Utility-Scale Solar PV Levelized Cost of Energy </a:t>
                </a:r>
                <a:r>
                  <a:rPr lang="en-US" sz="1400"/>
                  <a:t>($/MWh-AC)</a:t>
                </a:r>
              </a:p>
            </c:rich>
          </c:tx>
          <c:layout>
            <c:manualLayout>
              <c:xMode val="edge"/>
              <c:yMode val="edge"/>
              <c:x val="6.1902617305236517E-2"/>
              <c:y val="0.21688837084328322"/>
            </c:manualLayout>
          </c:layout>
          <c:overlay val="0"/>
        </c:title>
        <c:numFmt formatCode="&quot;$&quot;#,##0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08013056"/>
        <c:crosses val="autoZero"/>
        <c:crossBetween val="midCat"/>
      </c:valAx>
    </c:plotArea>
    <c:legend>
      <c:legendPos val="t"/>
      <c:layout>
        <c:manualLayout>
          <c:xMode val="edge"/>
          <c:yMode val="edge"/>
          <c:x val="0.38193471358127273"/>
          <c:y val="0.20593025165535911"/>
          <c:w val="0.49444378875299255"/>
          <c:h val="0.13437363284422457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span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7796808275334"/>
          <c:y val="0.105136316772055"/>
          <c:w val="0.84498956608628195"/>
          <c:h val="0.794002993593609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'ATB Offshore Wind_SEE'!$K$247</c:f>
              <c:strCache>
                <c:ptCount val="1"/>
                <c:pt idx="0">
                  <c:v>Class 1 - Advanced</c:v>
                </c:pt>
              </c:strCache>
            </c:strRef>
          </c:tx>
          <c:spPr>
            <a:ln>
              <a:solidFill>
                <a:schemeClr val="accent6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F79646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1-1222-420A-9640-81FE9346492A}"/>
              </c:ext>
            </c:extLst>
          </c:dPt>
          <c:xVal>
            <c:numRef>
              <c:f>'ATB Offshore Wind_SEE'!$L$246:$AS$246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Wind_SEE'!$L$247:$AS$247</c:f>
              <c:numCache>
                <c:formatCode>0%</c:formatCode>
                <c:ptCount val="34"/>
                <c:pt idx="0">
                  <c:v>0.43887555342095841</c:v>
                </c:pt>
                <c:pt idx="1">
                  <c:v>0.45186209770770747</c:v>
                </c:pt>
                <c:pt idx="2">
                  <c:v>0.45949530225690388</c:v>
                </c:pt>
                <c:pt idx="3">
                  <c:v>0.46492618350875636</c:v>
                </c:pt>
                <c:pt idx="4">
                  <c:v>0.46914691946458048</c:v>
                </c:pt>
                <c:pt idx="5">
                  <c:v>0.47260069055293891</c:v>
                </c:pt>
                <c:pt idx="6">
                  <c:v>0.47552437345147086</c:v>
                </c:pt>
                <c:pt idx="7">
                  <c:v>0.47805958065912968</c:v>
                </c:pt>
                <c:pt idx="8">
                  <c:v>0.48029777012918601</c:v>
                </c:pt>
                <c:pt idx="9">
                  <c:v>0.4823014550312244</c:v>
                </c:pt>
                <c:pt idx="10">
                  <c:v>0.48411526439044628</c:v>
                </c:pt>
                <c:pt idx="11">
                  <c:v>0.48577217724538629</c:v>
                </c:pt>
                <c:pt idx="12">
                  <c:v>0.48729725629641746</c:v>
                </c:pt>
                <c:pt idx="13">
                  <c:v>0.48870999585380476</c:v>
                </c:pt>
                <c:pt idx="14">
                  <c:v>0.49002585888849554</c:v>
                </c:pt>
                <c:pt idx="15">
                  <c:v>0.49125731769051295</c:v>
                </c:pt>
                <c:pt idx="16">
                  <c:v>0.49241457891714446</c:v>
                </c:pt>
                <c:pt idx="17">
                  <c:v>0.49350610136939949</c:v>
                </c:pt>
                <c:pt idx="18">
                  <c:v>0.49453897378187711</c:v>
                </c:pt>
                <c:pt idx="19">
                  <c:v>0.49551919572867614</c:v>
                </c:pt>
                <c:pt idx="20">
                  <c:v>0.49645189001583612</c:v>
                </c:pt>
                <c:pt idx="21">
                  <c:v>0.49734146568681781</c:v>
                </c:pt>
                <c:pt idx="22">
                  <c:v>0.49819174481350548</c:v>
                </c:pt>
                <c:pt idx="23">
                  <c:v>0.49900606231971184</c:v>
                </c:pt>
                <c:pt idx="24">
                  <c:v>0.49978734544130526</c:v>
                </c:pt>
                <c:pt idx="25">
                  <c:v>0.50053817761378694</c:v>
                </c:pt>
                <c:pt idx="26">
                  <c:v>0.5012608503124828</c:v>
                </c:pt>
                <c:pt idx="27">
                  <c:v>0.50195740547316914</c:v>
                </c:pt>
                <c:pt idx="28">
                  <c:v>0.50262967047554719</c:v>
                </c:pt>
                <c:pt idx="29">
                  <c:v>0.50327928720161708</c:v>
                </c:pt>
                <c:pt idx="30">
                  <c:v>0.50390773633404118</c:v>
                </c:pt>
                <c:pt idx="31">
                  <c:v>0.50451635780072701</c:v>
                </c:pt>
                <c:pt idx="32">
                  <c:v>0.50510636807672415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222-420A-9640-81FE9346492A}"/>
            </c:ext>
          </c:extLst>
        </c:ser>
        <c:ser>
          <c:idx val="2"/>
          <c:order val="1"/>
          <c:tx>
            <c:strRef>
              <c:f>'ATB Offshore Wind_SEE'!$K$248</c:f>
              <c:strCache>
                <c:ptCount val="1"/>
                <c:pt idx="0">
                  <c:v>Class 1 - Moderate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F79646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4-1222-420A-9640-81FE9346492A}"/>
              </c:ext>
            </c:extLst>
          </c:dPt>
          <c:xVal>
            <c:numRef>
              <c:f>'ATB Offshore Wind_SEE'!$L$246:$AS$246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Wind_SEE'!$L$248:$AS$248</c:f>
              <c:numCache>
                <c:formatCode>0%</c:formatCode>
                <c:ptCount val="34"/>
                <c:pt idx="0">
                  <c:v>0.43887555342095841</c:v>
                </c:pt>
                <c:pt idx="1">
                  <c:v>0.44969767365991592</c:v>
                </c:pt>
                <c:pt idx="2">
                  <c:v>0.4560282081780016</c:v>
                </c:pt>
                <c:pt idx="3">
                  <c:v>0.4605197938988736</c:v>
                </c:pt>
                <c:pt idx="4">
                  <c:v>0.46400373845004322</c:v>
                </c:pt>
                <c:pt idx="5">
                  <c:v>0.46685032841695934</c:v>
                </c:pt>
                <c:pt idx="6">
                  <c:v>0.46925708594089527</c:v>
                </c:pt>
                <c:pt idx="7">
                  <c:v>0.47134191413783127</c:v>
                </c:pt>
                <c:pt idx="8">
                  <c:v>0.47318086293504497</c:v>
                </c:pt>
                <c:pt idx="9">
                  <c:v>0.4748258586890009</c:v>
                </c:pt>
                <c:pt idx="10">
                  <c:v>0.47631393835630303</c:v>
                </c:pt>
                <c:pt idx="11">
                  <c:v>0.47767244865591696</c:v>
                </c:pt>
                <c:pt idx="12">
                  <c:v>0.47892215698769575</c:v>
                </c:pt>
                <c:pt idx="13">
                  <c:v>0.48007920617985284</c:v>
                </c:pt>
                <c:pt idx="14">
                  <c:v>0.48115639320708647</c:v>
                </c:pt>
                <c:pt idx="15">
                  <c:v>0.4821640343767889</c:v>
                </c:pt>
                <c:pt idx="16">
                  <c:v>0.48311056776124089</c:v>
                </c:pt>
                <c:pt idx="17">
                  <c:v>0.48400298317400264</c:v>
                </c:pt>
                <c:pt idx="18">
                  <c:v>0.48484713573782118</c:v>
                </c:pt>
                <c:pt idx="19">
                  <c:v>0.48564797892795847</c:v>
                </c:pt>
                <c:pt idx="20">
                  <c:v>0.48640974069793869</c:v>
                </c:pt>
                <c:pt idx="21">
                  <c:v>0.48713605859526066</c:v>
                </c:pt>
                <c:pt idx="22">
                  <c:v>0.48783008481778167</c:v>
                </c:pt>
                <c:pt idx="23">
                  <c:v>0.48849456889487458</c:v>
                </c:pt>
                <c:pt idx="24">
                  <c:v>0.48913192347912804</c:v>
                </c:pt>
                <c:pt idx="25">
                  <c:v>0.48974427722665331</c:v>
                </c:pt>
                <c:pt idx="26">
                  <c:v>0.49033351769208833</c:v>
                </c:pt>
                <c:pt idx="27">
                  <c:v>0.49090132641881051</c:v>
                </c:pt>
                <c:pt idx="28">
                  <c:v>0.49144920786879998</c:v>
                </c:pt>
                <c:pt idx="29">
                  <c:v>0.49197851344604421</c:v>
                </c:pt>
                <c:pt idx="30">
                  <c:v>0.49249046157936538</c:v>
                </c:pt>
                <c:pt idx="31">
                  <c:v>0.49298615461574652</c:v>
                </c:pt>
                <c:pt idx="32">
                  <c:v>0.4934665931133464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222-420A-9640-81FE9346492A}"/>
            </c:ext>
          </c:extLst>
        </c:ser>
        <c:ser>
          <c:idx val="3"/>
          <c:order val="2"/>
          <c:tx>
            <c:strRef>
              <c:f>'ATB Offshore Wind_SEE'!$K$249</c:f>
              <c:strCache>
                <c:ptCount val="1"/>
                <c:pt idx="0">
                  <c:v>Class 1 - Conservative</c:v>
                </c:pt>
              </c:strCache>
            </c:strRef>
          </c:tx>
          <c:spPr>
            <a:ln>
              <a:solidFill>
                <a:schemeClr val="accent6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F79646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7-1222-420A-9640-81FE9346492A}"/>
              </c:ext>
            </c:extLst>
          </c:dPt>
          <c:xVal>
            <c:numRef>
              <c:f>'ATB Offshore Wind_SEE'!$L$246:$AS$246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Wind_SEE'!$L$249:$AS$249</c:f>
              <c:numCache>
                <c:formatCode>0%</c:formatCode>
                <c:ptCount val="34"/>
                <c:pt idx="0">
                  <c:v>0.43887555342095841</c:v>
                </c:pt>
                <c:pt idx="1">
                  <c:v>0.44428661354043714</c:v>
                </c:pt>
                <c:pt idx="2">
                  <c:v>0.44741379420834088</c:v>
                </c:pt>
                <c:pt idx="3">
                  <c:v>0.4496171638391544</c:v>
                </c:pt>
                <c:pt idx="4">
                  <c:v>0.45131789558708629</c:v>
                </c:pt>
                <c:pt idx="5">
                  <c:v>0.45270227774503968</c:v>
                </c:pt>
                <c:pt idx="6">
                  <c:v>0.45386918772319079</c:v>
                </c:pt>
                <c:pt idx="7">
                  <c:v>0.45487741893443456</c:v>
                </c:pt>
                <c:pt idx="8">
                  <c:v>0.45576477507372382</c:v>
                </c:pt>
                <c:pt idx="9">
                  <c:v>0.45655699975832809</c:v>
                </c:pt>
                <c:pt idx="10">
                  <c:v>0.4572724127627722</c:v>
                </c:pt>
                <c:pt idx="11">
                  <c:v>0.4579245134388632</c:v>
                </c:pt>
                <c:pt idx="12">
                  <c:v>0.45852353488272135</c:v>
                </c:pt>
                <c:pt idx="13">
                  <c:v>0.45907741851274381</c:v>
                </c:pt>
                <c:pt idx="14">
                  <c:v>0.45959245044221736</c:v>
                </c:pt>
                <c:pt idx="15">
                  <c:v>0.46007369134526688</c:v>
                </c:pt>
                <c:pt idx="16">
                  <c:v>0.46052527532615123</c:v>
                </c:pt>
                <c:pt idx="17">
                  <c:v>0.46095062293919542</c:v>
                </c:pt>
                <c:pt idx="18">
                  <c:v>0.4613525963398511</c:v>
                </c:pt>
                <c:pt idx="19">
                  <c:v>0.46173361445648764</c:v>
                </c:pt>
                <c:pt idx="20">
                  <c:v>0.46209573993694797</c:v>
                </c:pt>
                <c:pt idx="21">
                  <c:v>0.4624407457809005</c:v>
                </c:pt>
                <c:pt idx="22">
                  <c:v>0.46277016709787261</c:v>
                </c:pt>
                <c:pt idx="23">
                  <c:v>0.46308534180414868</c:v>
                </c:pt>
                <c:pt idx="24">
                  <c:v>0.46338744297813628</c:v>
                </c:pt>
                <c:pt idx="25">
                  <c:v>0.46367750484451936</c:v>
                </c:pt>
                <c:pt idx="26">
                  <c:v>0.46395644383520401</c:v>
                </c:pt>
                <c:pt idx="27">
                  <c:v>0.46422507580520328</c:v>
                </c:pt>
                <c:pt idx="28">
                  <c:v>0.4644841302159024</c:v>
                </c:pt>
                <c:pt idx="29">
                  <c:v>0.46473426190472011</c:v>
                </c:pt>
                <c:pt idx="30">
                  <c:v>0.46497606091765464</c:v>
                </c:pt>
                <c:pt idx="31">
                  <c:v>0.46521006077497323</c:v>
                </c:pt>
                <c:pt idx="32">
                  <c:v>0.46543674546030817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222-420A-9640-81FE9346492A}"/>
            </c:ext>
          </c:extLst>
        </c:ser>
        <c:ser>
          <c:idx val="4"/>
          <c:order val="3"/>
          <c:tx>
            <c:strRef>
              <c:f>'ATB Offshore Wind_SEE'!$K$250</c:f>
              <c:strCache>
                <c:ptCount val="1"/>
                <c:pt idx="0">
                  <c:v>Class 2 - Advanced</c:v>
                </c:pt>
              </c:strCache>
            </c:strRef>
          </c:tx>
          <c:spPr>
            <a:ln>
              <a:solidFill>
                <a:schemeClr val="accent5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4BACC6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A-1222-420A-9640-81FE9346492A}"/>
              </c:ext>
            </c:extLst>
          </c:dPt>
          <c:xVal>
            <c:numRef>
              <c:f>'ATB Offshore Wind_SEE'!$L$246:$AS$246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Wind_SEE'!$L$250:$AS$250</c:f>
              <c:numCache>
                <c:formatCode>0%</c:formatCode>
                <c:ptCount val="34"/>
                <c:pt idx="0">
                  <c:v>0.42768691554905519</c:v>
                </c:pt>
                <c:pt idx="1">
                  <c:v>0.44034238251764596</c:v>
                </c:pt>
                <c:pt idx="2">
                  <c:v>0.44778098711513076</c:v>
                </c:pt>
                <c:pt idx="3">
                  <c:v>0.45307341416697455</c:v>
                </c:pt>
                <c:pt idx="4">
                  <c:v>0.45718654721396829</c:v>
                </c:pt>
                <c:pt idx="5">
                  <c:v>0.46055226829886009</c:v>
                </c:pt>
                <c:pt idx="6">
                  <c:v>0.46340141519521794</c:v>
                </c:pt>
                <c:pt idx="7">
                  <c:v>0.46587199015085079</c:v>
                </c:pt>
                <c:pt idx="8">
                  <c:v>0.46805311950153167</c:v>
                </c:pt>
                <c:pt idx="9">
                  <c:v>0.47000572271400326</c:v>
                </c:pt>
                <c:pt idx="10">
                  <c:v>0.47177329104674087</c:v>
                </c:pt>
                <c:pt idx="11">
                  <c:v>0.47338796277484047</c:v>
                </c:pt>
                <c:pt idx="12">
                  <c:v>0.47487416165336033</c:v>
                </c:pt>
                <c:pt idx="13">
                  <c:v>0.47625088500708418</c:v>
                </c:pt>
                <c:pt idx="14">
                  <c:v>0.47753320159593304</c:v>
                </c:pt>
                <c:pt idx="15">
                  <c:v>0.478733265742945</c:v>
                </c:pt>
                <c:pt idx="16">
                  <c:v>0.47986102389817731</c:v>
                </c:pt>
                <c:pt idx="17">
                  <c:v>0.48092471921503577</c:v>
                </c:pt>
                <c:pt idx="18">
                  <c:v>0.48193125970881562</c:v>
                </c:pt>
                <c:pt idx="19">
                  <c:v>0.48288649200123235</c:v>
                </c:pt>
                <c:pt idx="20">
                  <c:v>0.48379540829815593</c:v>
                </c:pt>
                <c:pt idx="21">
                  <c:v>0.48466230523945059</c:v>
                </c:pt>
                <c:pt idx="22">
                  <c:v>0.48549090745758322</c:v>
                </c:pt>
                <c:pt idx="23">
                  <c:v>0.48628446485624049</c:v>
                </c:pt>
                <c:pt idx="24">
                  <c:v>0.48704583004470958</c:v>
                </c:pt>
                <c:pt idx="25">
                  <c:v>0.4877775205967137</c:v>
                </c:pt>
                <c:pt idx="26">
                  <c:v>0.48848176956899642</c:v>
                </c:pt>
                <c:pt idx="27">
                  <c:v>0.48916056684048165</c:v>
                </c:pt>
                <c:pt idx="28">
                  <c:v>0.48981569320388346</c:v>
                </c:pt>
                <c:pt idx="29">
                  <c:v>0.49044874868326988</c:v>
                </c:pt>
                <c:pt idx="30">
                  <c:v>0.4910611762129668</c:v>
                </c:pt>
                <c:pt idx="31">
                  <c:v>0.49165428156092894</c:v>
                </c:pt>
                <c:pt idx="32">
                  <c:v>0.49222925018954478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1222-420A-9640-81FE9346492A}"/>
            </c:ext>
          </c:extLst>
        </c:ser>
        <c:ser>
          <c:idx val="6"/>
          <c:order val="4"/>
          <c:tx>
            <c:strRef>
              <c:f>'ATB Offshore Wind_SEE'!$K$251</c:f>
              <c:strCache>
                <c:ptCount val="1"/>
                <c:pt idx="0">
                  <c:v>Class 2 - Moderate</c:v>
                </c:pt>
              </c:strCache>
            </c:strRef>
          </c:tx>
          <c:spPr>
            <a:ln>
              <a:solidFill>
                <a:schemeClr val="accent5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4BACC6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D-1222-420A-9640-81FE9346492A}"/>
              </c:ext>
            </c:extLst>
          </c:dPt>
          <c:xVal>
            <c:numRef>
              <c:f>'ATB Offshore Wind_SEE'!$L$246:$AS$246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Wind_SEE'!$L$251:$AS$251</c:f>
              <c:numCache>
                <c:formatCode>0%</c:formatCode>
                <c:ptCount val="34"/>
                <c:pt idx="0">
                  <c:v>0.42768691554905519</c:v>
                </c:pt>
                <c:pt idx="1">
                  <c:v>0.43823313802288077</c:v>
                </c:pt>
                <c:pt idx="2">
                  <c:v>0.44440228269433152</c:v>
                </c:pt>
                <c:pt idx="3">
                  <c:v>0.44877936049670653</c:v>
                </c:pt>
                <c:pt idx="4">
                  <c:v>0.45217448580596353</c:v>
                </c:pt>
                <c:pt idx="5">
                  <c:v>0.45494850516815727</c:v>
                </c:pt>
                <c:pt idx="6">
                  <c:v>0.45729390512006418</c:v>
                </c:pt>
                <c:pt idx="7">
                  <c:v>0.45932558297053216</c:v>
                </c:pt>
                <c:pt idx="8">
                  <c:v>0.4611176498396079</c:v>
                </c:pt>
                <c:pt idx="9">
                  <c:v>0.46272070827978917</c:v>
                </c:pt>
                <c:pt idx="10">
                  <c:v>0.46417085103219091</c:v>
                </c:pt>
                <c:pt idx="11">
                  <c:v>0.46549472764198285</c:v>
                </c:pt>
                <c:pt idx="12">
                  <c:v>0.46671257606755184</c:v>
                </c:pt>
                <c:pt idx="13">
                  <c:v>0.46784012759388977</c:v>
                </c:pt>
                <c:pt idx="14">
                  <c:v>0.46888985295123981</c:v>
                </c:pt>
                <c:pt idx="15">
                  <c:v>0.4698718054443578</c:v>
                </c:pt>
                <c:pt idx="16">
                  <c:v>0.47079420802637678</c:v>
                </c:pt>
                <c:pt idx="17">
                  <c:v>0.47166387231343365</c:v>
                </c:pt>
                <c:pt idx="18">
                  <c:v>0.47248650415851634</c:v>
                </c:pt>
                <c:pt idx="19">
                  <c:v>0.47326693075361481</c:v>
                </c:pt>
                <c:pt idx="20">
                  <c:v>0.47400927226534062</c:v>
                </c:pt>
                <c:pt idx="21">
                  <c:v>0.47471707350601661</c:v>
                </c:pt>
                <c:pt idx="22">
                  <c:v>0.47539340631176635</c:v>
                </c:pt>
                <c:pt idx="23">
                  <c:v>0.47604095011580855</c:v>
                </c:pt>
                <c:pt idx="24">
                  <c:v>0.47666205606287171</c:v>
                </c:pt>
                <c:pt idx="25">
                  <c:v>0.47725879854137743</c:v>
                </c:pt>
                <c:pt idx="26">
                  <c:v>0.47783301698488428</c:v>
                </c:pt>
                <c:pt idx="27">
                  <c:v>0.4783863500677154</c:v>
                </c:pt>
                <c:pt idx="28">
                  <c:v>0.47892026389728742</c:v>
                </c:pt>
                <c:pt idx="29">
                  <c:v>0.47943607542506544</c:v>
                </c:pt>
                <c:pt idx="30">
                  <c:v>0.47993497201740132</c:v>
                </c:pt>
                <c:pt idx="31">
                  <c:v>0.48041802791818344</c:v>
                </c:pt>
                <c:pt idx="32">
                  <c:v>0.4808862181774673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1222-420A-9640-81FE9346492A}"/>
            </c:ext>
          </c:extLst>
        </c:ser>
        <c:ser>
          <c:idx val="7"/>
          <c:order val="5"/>
          <c:tx>
            <c:strRef>
              <c:f>'ATB Offshore Wind_SEE'!$K$252</c:f>
              <c:strCache>
                <c:ptCount val="1"/>
                <c:pt idx="0">
                  <c:v>Class 2 - Conservative</c:v>
                </c:pt>
              </c:strCache>
            </c:strRef>
          </c:tx>
          <c:spPr>
            <a:ln>
              <a:solidFill>
                <a:schemeClr val="accent5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4BACC6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0-1222-420A-9640-81FE9346492A}"/>
              </c:ext>
            </c:extLst>
          </c:dPt>
          <c:xVal>
            <c:numRef>
              <c:f>'ATB Offshore Wind_SEE'!$L$246:$AS$246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Wind_SEE'!$L$252:$AS$252</c:f>
              <c:numCache>
                <c:formatCode>0%</c:formatCode>
                <c:ptCount val="34"/>
                <c:pt idx="0">
                  <c:v>0.42768691554905519</c:v>
                </c:pt>
                <c:pt idx="1">
                  <c:v>0.43296002678596796</c:v>
                </c:pt>
                <c:pt idx="2">
                  <c:v>0.4360074835052935</c:v>
                </c:pt>
                <c:pt idx="3">
                  <c:v>0.43815468070931091</c:v>
                </c:pt>
                <c:pt idx="4">
                  <c:v>0.43981205421708447</c:v>
                </c:pt>
                <c:pt idx="5">
                  <c:v>0.44116114311133031</c:v>
                </c:pt>
                <c:pt idx="6">
                  <c:v>0.44229830403403081</c:v>
                </c:pt>
                <c:pt idx="7">
                  <c:v>0.4432808315262457</c:v>
                </c:pt>
                <c:pt idx="8">
                  <c:v>0.44414556552030832</c:v>
                </c:pt>
                <c:pt idx="9">
                  <c:v>0.44491759332896413</c:v>
                </c:pt>
                <c:pt idx="10">
                  <c:v>0.44561476768472258</c:v>
                </c:pt>
                <c:pt idx="11">
                  <c:v>0.44625024378862238</c:v>
                </c:pt>
                <c:pt idx="12">
                  <c:v>0.44683399385552508</c:v>
                </c:pt>
                <c:pt idx="13">
                  <c:v>0.4473737568463112</c:v>
                </c:pt>
                <c:pt idx="14">
                  <c:v>0.44787565861689027</c:v>
                </c:pt>
                <c:pt idx="15">
                  <c:v>0.4483446308252006</c:v>
                </c:pt>
                <c:pt idx="16">
                  <c:v>0.44878470218117011</c:v>
                </c:pt>
                <c:pt idx="17">
                  <c:v>0.44919920603594404</c:v>
                </c:pt>
                <c:pt idx="18">
                  <c:v>0.44959093157754487</c:v>
                </c:pt>
                <c:pt idx="19">
                  <c:v>0.44996223606648794</c:v>
                </c:pt>
                <c:pt idx="20">
                  <c:v>0.45031512956573289</c:v>
                </c:pt>
                <c:pt idx="21">
                  <c:v>0.45065133987431882</c:v>
                </c:pt>
                <c:pt idx="22">
                  <c:v>0.45097236296588472</c:v>
                </c:pt>
                <c:pt idx="23">
                  <c:v>0.4512795026480465</c:v>
                </c:pt>
                <c:pt idx="24">
                  <c:v>0.45157390209289905</c:v>
                </c:pt>
                <c:pt idx="25">
                  <c:v>0.45185656915873307</c:v>
                </c:pt>
                <c:pt idx="26">
                  <c:v>0.45212839691405549</c:v>
                </c:pt>
                <c:pt idx="27">
                  <c:v>0.45239018041457468</c:v>
                </c:pt>
                <c:pt idx="28">
                  <c:v>0.45264263052487963</c:v>
                </c:pt>
                <c:pt idx="29">
                  <c:v>0.45288638538804676</c:v>
                </c:pt>
                <c:pt idx="30">
                  <c:v>0.45312202000751617</c:v>
                </c:pt>
                <c:pt idx="31">
                  <c:v>0.45335005430205694</c:v>
                </c:pt>
                <c:pt idx="32">
                  <c:v>0.45357095991668361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1222-420A-9640-81FE9346492A}"/>
            </c:ext>
          </c:extLst>
        </c:ser>
        <c:ser>
          <c:idx val="9"/>
          <c:order val="6"/>
          <c:tx>
            <c:strRef>
              <c:f>'ATB Offshore Wind_SEE'!$K$253</c:f>
              <c:strCache>
                <c:ptCount val="1"/>
                <c:pt idx="0">
                  <c:v>Class 3 - Advanced</c:v>
                </c:pt>
              </c:strCache>
            </c:strRef>
          </c:tx>
          <c:spPr>
            <a:ln>
              <a:solidFill>
                <a:schemeClr val="accent4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8064A2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3-1222-420A-9640-81FE9346492A}"/>
              </c:ext>
            </c:extLst>
          </c:dPt>
          <c:xVal>
            <c:numRef>
              <c:f>'ATB Offshore Wind_SEE'!$L$246:$AS$246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Wind_SEE'!$L$253:$AS$253</c:f>
              <c:numCache>
                <c:formatCode>0%</c:formatCode>
                <c:ptCount val="34"/>
                <c:pt idx="0">
                  <c:v>0.43088380773905111</c:v>
                </c:pt>
                <c:pt idx="1">
                  <c:v>0.44363387232576323</c:v>
                </c:pt>
                <c:pt idx="2">
                  <c:v>0.45112807931854609</c:v>
                </c:pt>
                <c:pt idx="3">
                  <c:v>0.4564600664272751</c:v>
                </c:pt>
                <c:pt idx="4">
                  <c:v>0.46060394449460096</c:v>
                </c:pt>
                <c:pt idx="5">
                  <c:v>0.46399482381337559</c:v>
                </c:pt>
                <c:pt idx="6">
                  <c:v>0.46686526763309022</c:v>
                </c:pt>
                <c:pt idx="7">
                  <c:v>0.46935430974657455</c:v>
                </c:pt>
                <c:pt idx="8">
                  <c:v>0.47155174269489436</c:v>
                </c:pt>
                <c:pt idx="9">
                  <c:v>0.47351894130819105</c:v>
                </c:pt>
                <c:pt idx="10">
                  <c:v>0.47529972193523273</c:v>
                </c:pt>
                <c:pt idx="11">
                  <c:v>0.47692646307964909</c:v>
                </c:pt>
                <c:pt idx="12" formatCode="0.0%">
                  <c:v>0.47842377106021244</c:v>
                </c:pt>
                <c:pt idx="13">
                  <c:v>0.47981078520371101</c:v>
                </c:pt>
                <c:pt idx="14">
                  <c:v>0.48110268690666774</c:v>
                </c:pt>
                <c:pt idx="15">
                  <c:v>0.48231172134376715</c:v>
                </c:pt>
                <c:pt idx="16">
                  <c:v>0.48344790931321069</c:v>
                </c:pt>
                <c:pt idx="17">
                  <c:v>0.48451955558467485</c:v>
                </c:pt>
                <c:pt idx="18">
                  <c:v>0.48553361980977899</c:v>
                </c:pt>
                <c:pt idx="19">
                  <c:v>0.48649599231281293</c:v>
                </c:pt>
                <c:pt idx="20">
                  <c:v>0.48741170261559774</c:v>
                </c:pt>
                <c:pt idx="21">
                  <c:v>0.4882850794747024</c:v>
                </c:pt>
                <c:pt idx="22">
                  <c:v>0.48911987536363355</c:v>
                </c:pt>
                <c:pt idx="23">
                  <c:v>0.48991936447859508</c:v>
                </c:pt>
                <c:pt idx="24">
                  <c:v>0.49068642075167834</c:v>
                </c:pt>
                <c:pt idx="25">
                  <c:v>0.49142358057507274</c:v>
                </c:pt>
                <c:pt idx="26">
                  <c:v>0.49213309369726849</c:v>
                </c:pt>
                <c:pt idx="27">
                  <c:v>0.49281696487122051</c:v>
                </c:pt>
                <c:pt idx="28">
                  <c:v>0.49347698820078723</c:v>
                </c:pt>
                <c:pt idx="29">
                  <c:v>0.49411477566996415</c:v>
                </c:pt>
                <c:pt idx="30">
                  <c:v>0.49473178099878334</c:v>
                </c:pt>
                <c:pt idx="31">
                  <c:v>0.49532931971560912</c:v>
                </c:pt>
                <c:pt idx="32">
                  <c:v>0.49590858614397398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1222-420A-9640-81FE9346492A}"/>
            </c:ext>
          </c:extLst>
        </c:ser>
        <c:ser>
          <c:idx val="10"/>
          <c:order val="7"/>
          <c:tx>
            <c:strRef>
              <c:f>'ATB Offshore Wind_SEE'!$K$254</c:f>
              <c:strCache>
                <c:ptCount val="1"/>
                <c:pt idx="0">
                  <c:v>Class 3 - Moderate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8064A2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6-1222-420A-9640-81FE9346492A}"/>
              </c:ext>
            </c:extLst>
          </c:dPt>
          <c:xVal>
            <c:numRef>
              <c:f>'ATB Offshore Wind_SEE'!$L$246:$AS$246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Wind_SEE'!$L$254:$AS$254</c:f>
              <c:numCache>
                <c:formatCode>0%</c:formatCode>
                <c:ptCount val="34"/>
                <c:pt idx="0">
                  <c:v>0.43088380773905111</c:v>
                </c:pt>
                <c:pt idx="1">
                  <c:v>0.44150886156131119</c:v>
                </c:pt>
                <c:pt idx="2">
                  <c:v>0.44772411961547742</c:v>
                </c:pt>
                <c:pt idx="3">
                  <c:v>0.45213391538357145</c:v>
                </c:pt>
                <c:pt idx="4">
                  <c:v>0.45555441871864738</c:v>
                </c:pt>
                <c:pt idx="5">
                  <c:v>0.45834917343773768</c:v>
                </c:pt>
                <c:pt idx="6">
                  <c:v>0.46071210488410019</c:v>
                </c:pt>
                <c:pt idx="7">
                  <c:v>0.46275896920583165</c:v>
                </c:pt>
                <c:pt idx="8">
                  <c:v>0.4645644314919038</c:v>
                </c:pt>
                <c:pt idx="9">
                  <c:v>0.46617947254090758</c:v>
                </c:pt>
                <c:pt idx="10">
                  <c:v>0.46764045488150102</c:v>
                </c:pt>
                <c:pt idx="11">
                  <c:v>0.46897422725999782</c:v>
                </c:pt>
                <c:pt idx="12" formatCode="0.0%">
                  <c:v>0.47020117891032948</c:v>
                </c:pt>
                <c:pt idx="13">
                  <c:v>0.47133715870636028</c:v>
                </c:pt>
                <c:pt idx="14">
                  <c:v>0.47239473059507364</c:v>
                </c:pt>
                <c:pt idx="15">
                  <c:v>0.47338402302809179</c:v>
                </c:pt>
                <c:pt idx="16">
                  <c:v>0.47431332042382446</c:v>
                </c:pt>
                <c:pt idx="17">
                  <c:v>0.47518948531416405</c:v>
                </c:pt>
                <c:pt idx="18">
                  <c:v>0.47601826620244908</c:v>
                </c:pt>
                <c:pt idx="19">
                  <c:v>0.47680452636316772</c:v>
                </c:pt>
                <c:pt idx="20">
                  <c:v>0.47755241676052662</c:v>
                </c:pt>
                <c:pt idx="21">
                  <c:v>0.47826550870376122</c:v>
                </c:pt>
                <c:pt idx="22">
                  <c:v>0.47894689699048532</c:v>
                </c:pt>
                <c:pt idx="23">
                  <c:v>0.47959928108225802</c:v>
                </c:pt>
                <c:pt idx="24">
                  <c:v>0.4802250296982436</c:v>
                </c:pt>
                <c:pt idx="25">
                  <c:v>0.48082623273258962</c:v>
                </c:pt>
                <c:pt idx="26">
                  <c:v>0.48140474336833022</c:v>
                </c:pt>
                <c:pt idx="27">
                  <c:v>0.48196221252862048</c:v>
                </c:pt>
                <c:pt idx="28">
                  <c:v>0.48250011727979858</c:v>
                </c:pt>
                <c:pt idx="29">
                  <c:v>0.48301978441733395</c:v>
                </c:pt>
                <c:pt idx="30">
                  <c:v>0.48352241018295444</c:v>
                </c:pt>
                <c:pt idx="31">
                  <c:v>0.48400907685035205</c:v>
                </c:pt>
                <c:pt idx="32">
                  <c:v>0.48448076675792751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1222-420A-9640-81FE9346492A}"/>
            </c:ext>
          </c:extLst>
        </c:ser>
        <c:ser>
          <c:idx val="12"/>
          <c:order val="8"/>
          <c:tx>
            <c:strRef>
              <c:f>'ATB Offshore Wind_SEE'!$K$255</c:f>
              <c:strCache>
                <c:ptCount val="1"/>
                <c:pt idx="0">
                  <c:v>Class 3 - Conservative</c:v>
                </c:pt>
              </c:strCache>
            </c:strRef>
          </c:tx>
          <c:spPr>
            <a:ln>
              <a:solidFill>
                <a:schemeClr val="accent4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8064A2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9-1222-420A-9640-81FE9346492A}"/>
              </c:ext>
            </c:extLst>
          </c:dPt>
          <c:xVal>
            <c:numRef>
              <c:f>'ATB Offshore Wind_SEE'!$L$246:$AS$246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Wind_SEE'!$L$255:$AS$255</c:f>
              <c:numCache>
                <c:formatCode>0%</c:formatCode>
                <c:ptCount val="34"/>
                <c:pt idx="0">
                  <c:v>0.43088380773905111</c:v>
                </c:pt>
                <c:pt idx="1">
                  <c:v>0.43619633465018115</c:v>
                </c:pt>
                <c:pt idx="2">
                  <c:v>0.43926657062748992</c:v>
                </c:pt>
                <c:pt idx="3">
                  <c:v>0.44142981779170565</c:v>
                </c:pt>
                <c:pt idx="4">
                  <c:v>0.44309957990485915</c:v>
                </c:pt>
                <c:pt idx="5">
                  <c:v>0.44445875302565679</c:v>
                </c:pt>
                <c:pt idx="6">
                  <c:v>0.44560441404677131</c:v>
                </c:pt>
                <c:pt idx="7">
                  <c:v>0.44659428577691379</c:v>
                </c:pt>
                <c:pt idx="8">
                  <c:v>0.44746548352109722</c:v>
                </c:pt>
                <c:pt idx="9">
                  <c:v>0.44824328211577019</c:v>
                </c:pt>
                <c:pt idx="10">
                  <c:v>0.44894566773979971</c:v>
                </c:pt>
                <c:pt idx="11">
                  <c:v>0.44958589392727621</c:v>
                </c:pt>
                <c:pt idx="12" formatCode="0.0%">
                  <c:v>0.4501740074337931</c:v>
                </c:pt>
                <c:pt idx="13">
                  <c:v>0.45071780506774217</c:v>
                </c:pt>
                <c:pt idx="14">
                  <c:v>0.45122345847483886</c:v>
                </c:pt>
                <c:pt idx="15">
                  <c:v>0.45169593617638637</c:v>
                </c:pt>
                <c:pt idx="16">
                  <c:v>0.4521392969962833</c:v>
                </c:pt>
                <c:pt idx="17">
                  <c:v>0.45255689920194869</c:v>
                </c:pt>
                <c:pt idx="18">
                  <c:v>0.45295155283014515</c:v>
                </c:pt>
                <c:pt idx="19">
                  <c:v>0.45332563276153848</c:v>
                </c:pt>
                <c:pt idx="20">
                  <c:v>0.45368116408399156</c:v>
                </c:pt>
                <c:pt idx="21">
                  <c:v>0.45401988751156852</c:v>
                </c:pt>
                <c:pt idx="22">
                  <c:v>0.4543433102000754</c:v>
                </c:pt>
                <c:pt idx="23">
                  <c:v>0.45465274570288416</c:v>
                </c:pt>
                <c:pt idx="24">
                  <c:v>0.45494934573712065</c:v>
                </c:pt>
                <c:pt idx="25">
                  <c:v>0.45523412569465715</c:v>
                </c:pt>
                <c:pt idx="26">
                  <c:v>0.45550798531954678</c:v>
                </c:pt>
                <c:pt idx="27">
                  <c:v>0.4557717256104139</c:v>
                </c:pt>
                <c:pt idx="28">
                  <c:v>0.4560260627454481</c:v>
                </c:pt>
                <c:pt idx="29">
                  <c:v>0.45627163963774453</c:v>
                </c:pt>
                <c:pt idx="30">
                  <c:v>0.45650903558880318</c:v>
                </c:pt>
                <c:pt idx="31">
                  <c:v>0.45673877440370397</c:v>
                </c:pt>
                <c:pt idx="32">
                  <c:v>0.45696133125293353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1222-420A-9640-81FE9346492A}"/>
            </c:ext>
          </c:extLst>
        </c:ser>
        <c:ser>
          <c:idx val="13"/>
          <c:order val="9"/>
          <c:tx>
            <c:strRef>
              <c:f>'ATB Offshore Wind_SEE'!$K$256</c:f>
              <c:strCache>
                <c:ptCount val="1"/>
                <c:pt idx="0">
                  <c:v>Class 4 - Advanced</c:v>
                </c:pt>
              </c:strCache>
            </c:strRef>
          </c:tx>
          <c:spPr>
            <a:ln>
              <a:solidFill>
                <a:schemeClr val="accent3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9BBB59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C-1222-420A-9640-81FE9346492A}"/>
              </c:ext>
            </c:extLst>
          </c:dPt>
          <c:xVal>
            <c:numRef>
              <c:f>'ATB Offshore Wind_SEE'!$L$246:$AS$246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Wind_SEE'!$L$256:$AS$256</c:f>
              <c:numCache>
                <c:formatCode>0%</c:formatCode>
                <c:ptCount val="34"/>
                <c:pt idx="0">
                  <c:v>0.42892370304710564</c:v>
                </c:pt>
                <c:pt idx="1">
                  <c:v>0.44161576716833228</c:v>
                </c:pt>
                <c:pt idx="2">
                  <c:v>0.44907588276565047</c:v>
                </c:pt>
                <c:pt idx="3">
                  <c:v>0.45438361448867798</c:v>
                </c:pt>
                <c:pt idx="4">
                  <c:v>0.45850864191762586</c:v>
                </c:pt>
                <c:pt idx="5">
                  <c:v>0.46188409601423347</c:v>
                </c:pt>
                <c:pt idx="6">
                  <c:v>0.46474148209007854</c:v>
                </c:pt>
                <c:pt idx="7">
                  <c:v>0.46721920146866897</c:v>
                </c:pt>
                <c:pt idx="8">
                  <c:v>0.46940663822183165</c:v>
                </c:pt>
                <c:pt idx="9">
                  <c:v>0.47136488798357573</c:v>
                </c:pt>
                <c:pt idx="10">
                  <c:v>0.47313756778064958</c:v>
                </c:pt>
                <c:pt idx="11">
                  <c:v>0.47475690882579902</c:v>
                </c:pt>
                <c:pt idx="12">
                  <c:v>0.47624740550283856</c:v>
                </c:pt>
                <c:pt idx="13">
                  <c:v>0.47762811007312589</c:v>
                </c:pt>
                <c:pt idx="14">
                  <c:v>0.47891413487250911</c:v>
                </c:pt>
                <c:pt idx="15">
                  <c:v>0.48011766937196798</c:v>
                </c:pt>
                <c:pt idx="16">
                  <c:v>0.48124868878476162</c:v>
                </c:pt>
                <c:pt idx="17">
                  <c:v>0.48231546010189452</c:v>
                </c:pt>
                <c:pt idx="18">
                  <c:v>0.4833249113153007</c:v>
                </c:pt>
                <c:pt idx="19">
                  <c:v>0.48428290595398998</c:v>
                </c:pt>
                <c:pt idx="20">
                  <c:v>0.4851944506603223</c:v>
                </c:pt>
                <c:pt idx="21">
                  <c:v>0.48606385449920986</c:v>
                </c:pt>
                <c:pt idx="22">
                  <c:v>0.48689485287403322</c:v>
                </c:pt>
                <c:pt idx="23">
                  <c:v>0.48769070508656942</c:v>
                </c:pt>
                <c:pt idx="24">
                  <c:v>0.48845427199529767</c:v>
                </c:pt>
                <c:pt idx="25">
                  <c:v>0.48918807845427553</c:v>
                </c:pt>
                <c:pt idx="26">
                  <c:v>0.48989436397781289</c:v>
                </c:pt>
                <c:pt idx="27">
                  <c:v>0.49057512419917698</c:v>
                </c:pt>
                <c:pt idx="28">
                  <c:v>0.49123214506078866</c:v>
                </c:pt>
                <c:pt idx="29">
                  <c:v>0.49186703121367487</c:v>
                </c:pt>
                <c:pt idx="30">
                  <c:v>0.49248122976484721</c:v>
                </c:pt>
                <c:pt idx="31">
                  <c:v>0.49307605025828771</c:v>
                </c:pt>
                <c:pt idx="32">
                  <c:v>0.49365268158451198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1222-420A-9640-81FE9346492A}"/>
            </c:ext>
          </c:extLst>
        </c:ser>
        <c:ser>
          <c:idx val="1"/>
          <c:order val="10"/>
          <c:tx>
            <c:strRef>
              <c:f>'ATB Offshore Wind_SEE'!$K$257</c:f>
              <c:strCache>
                <c:ptCount val="1"/>
                <c:pt idx="0">
                  <c:v>Class 4 - Moderate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9BBB59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F-1222-420A-9640-81FE9346492A}"/>
              </c:ext>
            </c:extLst>
          </c:dPt>
          <c:xVal>
            <c:numRef>
              <c:f>'ATB Offshore Wind_SEE'!$L$246:$AS$246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Wind_SEE'!$L$257:$AS$257</c:f>
              <c:numCache>
                <c:formatCode>0%</c:formatCode>
                <c:ptCount val="34"/>
                <c:pt idx="0">
                  <c:v>0.42892370304710564</c:v>
                </c:pt>
                <c:pt idx="1">
                  <c:v>0.43950042314812782</c:v>
                </c:pt>
                <c:pt idx="2">
                  <c:v>0.44568740778784954</c:v>
                </c:pt>
                <c:pt idx="3">
                  <c:v>0.45007714324915016</c:v>
                </c:pt>
                <c:pt idx="4">
                  <c:v>0.45348208660142914</c:v>
                </c:pt>
                <c:pt idx="5">
                  <c:v>0.45626412788887188</c:v>
                </c:pt>
                <c:pt idx="6">
                  <c:v>0.45861631028193611</c:v>
                </c:pt>
                <c:pt idx="7">
                  <c:v>0.46065386335017244</c:v>
                </c:pt>
                <c:pt idx="8">
                  <c:v>0.46245111252859356</c:v>
                </c:pt>
                <c:pt idx="9">
                  <c:v>0.46405880670245148</c:v>
                </c:pt>
                <c:pt idx="10">
                  <c:v>0.46551314298605878</c:v>
                </c:pt>
                <c:pt idx="11">
                  <c:v>0.46684084798989417</c:v>
                </c:pt>
                <c:pt idx="12">
                  <c:v>0.46806221819658972</c:v>
                </c:pt>
                <c:pt idx="13">
                  <c:v>0.46919303038295834</c:v>
                </c:pt>
                <c:pt idx="14">
                  <c:v>0.47024579134217309</c:v>
                </c:pt>
                <c:pt idx="15">
                  <c:v>0.47123058345119473</c:v>
                </c:pt>
                <c:pt idx="16">
                  <c:v>0.47215565344233973</c:v>
                </c:pt>
                <c:pt idx="17">
                  <c:v>0.47302783262961595</c:v>
                </c:pt>
                <c:pt idx="18">
                  <c:v>0.47385284336623007</c:v>
                </c:pt>
                <c:pt idx="19">
                  <c:v>0.47463552680347376</c:v>
                </c:pt>
                <c:pt idx="20">
                  <c:v>0.47538001502268024</c:v>
                </c:pt>
                <c:pt idx="21">
                  <c:v>0.47608986308708112</c:v>
                </c:pt>
                <c:pt idx="22">
                  <c:v>0.47676815171595349</c:v>
                </c:pt>
                <c:pt idx="23">
                  <c:v>0.47741756809091651</c:v>
                </c:pt>
                <c:pt idx="24">
                  <c:v>0.47804047015575268</c:v>
                </c:pt>
                <c:pt idx="25">
                  <c:v>0.478638938297612</c:v>
                </c:pt>
                <c:pt idx="26">
                  <c:v>0.47921481726933768</c:v>
                </c:pt>
                <c:pt idx="27">
                  <c:v>0.47976975048398068</c:v>
                </c:pt>
                <c:pt idx="28">
                  <c:v>0.48030520828865564</c:v>
                </c:pt>
                <c:pt idx="29">
                  <c:v>0.48082251144319549</c:v>
                </c:pt>
                <c:pt idx="30">
                  <c:v>0.48132285074758491</c:v>
                </c:pt>
                <c:pt idx="31">
                  <c:v>0.48180730355221707</c:v>
                </c:pt>
                <c:pt idx="32">
                  <c:v>0.48227684772680285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1222-420A-9640-81FE9346492A}"/>
            </c:ext>
          </c:extLst>
        </c:ser>
        <c:ser>
          <c:idx val="5"/>
          <c:order val="11"/>
          <c:tx>
            <c:strRef>
              <c:f>'ATB Offshore Wind_SEE'!$K$258</c:f>
              <c:strCache>
                <c:ptCount val="1"/>
                <c:pt idx="0">
                  <c:v>Class 4 - Conservative</c:v>
                </c:pt>
              </c:strCache>
            </c:strRef>
          </c:tx>
          <c:spPr>
            <a:ln>
              <a:solidFill>
                <a:schemeClr val="accent3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9BBB59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22-1222-420A-9640-81FE9346492A}"/>
              </c:ext>
            </c:extLst>
          </c:dPt>
          <c:xVal>
            <c:numRef>
              <c:f>'ATB Offshore Wind_SEE'!$L$246:$AS$246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Wind_SEE'!$L$258:$AS$258</c:f>
              <c:numCache>
                <c:formatCode>0%</c:formatCode>
                <c:ptCount val="34"/>
                <c:pt idx="0">
                  <c:v>0.42892370304710564</c:v>
                </c:pt>
                <c:pt idx="1">
                  <c:v>0.43421206309761673</c:v>
                </c:pt>
                <c:pt idx="2">
                  <c:v>0.43726833246992336</c:v>
                </c:pt>
                <c:pt idx="3">
                  <c:v>0.43942173895124442</c:v>
                </c:pt>
                <c:pt idx="4">
                  <c:v>0.44108390526132141</c:v>
                </c:pt>
                <c:pt idx="5">
                  <c:v>0.44243689545864084</c:v>
                </c:pt>
                <c:pt idx="6">
                  <c:v>0.44357734482988009</c:v>
                </c:pt>
                <c:pt idx="7">
                  <c:v>0.44456271360078431</c:v>
                </c:pt>
                <c:pt idx="8">
                  <c:v>0.4454299482376165</c:v>
                </c:pt>
                <c:pt idx="9">
                  <c:v>0.44620420860075832</c:v>
                </c:pt>
                <c:pt idx="10">
                  <c:v>0.44690339904935433</c:v>
                </c:pt>
                <c:pt idx="11">
                  <c:v>0.44754071282672986</c:v>
                </c:pt>
                <c:pt idx="12">
                  <c:v>0.44812615098545505</c:v>
                </c:pt>
                <c:pt idx="13">
                  <c:v>0.44866747486598235</c:v>
                </c:pt>
                <c:pt idx="14">
                  <c:v>0.44917082803900682</c:v>
                </c:pt>
                <c:pt idx="15">
                  <c:v>0.44964115642386382</c:v>
                </c:pt>
                <c:pt idx="16">
                  <c:v>0.45008250038072783</c:v>
                </c:pt>
                <c:pt idx="17">
                  <c:v>0.45049820290014836</c:v>
                </c:pt>
                <c:pt idx="18">
                  <c:v>0.45089106123593792</c:v>
                </c:pt>
                <c:pt idx="19">
                  <c:v>0.45126343946535141</c:v>
                </c:pt>
                <c:pt idx="20">
                  <c:v>0.45161735346406023</c:v>
                </c:pt>
                <c:pt idx="21">
                  <c:v>0.45195453602756269</c:v>
                </c:pt>
                <c:pt idx="22">
                  <c:v>0.45227648745556304</c:v>
                </c:pt>
                <c:pt idx="23">
                  <c:v>0.45258451532603555</c:v>
                </c:pt>
                <c:pt idx="24">
                  <c:v>0.45287976611690689</c:v>
                </c:pt>
                <c:pt idx="25">
                  <c:v>0.4531632506009981</c:v>
                </c:pt>
                <c:pt idx="26">
                  <c:v>0.45343586442939682</c:v>
                </c:pt>
                <c:pt idx="27">
                  <c:v>0.45369840495695818</c:v>
                </c:pt>
                <c:pt idx="28">
                  <c:v>0.45395158510395345</c:v>
                </c:pt>
                <c:pt idx="29">
                  <c:v>0.45419604485884485</c:v>
                </c:pt>
                <c:pt idx="30">
                  <c:v>0.45443236088787081</c:v>
                </c:pt>
                <c:pt idx="31">
                  <c:v>0.45466105461330447</c:v>
                </c:pt>
                <c:pt idx="32">
                  <c:v>0.4548825990440663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1222-420A-9640-81FE9346492A}"/>
            </c:ext>
          </c:extLst>
        </c:ser>
        <c:ser>
          <c:idx val="8"/>
          <c:order val="12"/>
          <c:tx>
            <c:strRef>
              <c:f>'ATB Offshore Wind_SEE'!$K$259</c:f>
              <c:strCache>
                <c:ptCount val="1"/>
                <c:pt idx="0">
                  <c:v>Class 5 - Advanced</c:v>
                </c:pt>
              </c:strCache>
            </c:strRef>
          </c:tx>
          <c:spPr>
            <a:ln>
              <a:solidFill>
                <a:schemeClr val="accent2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C0504D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25-1222-420A-9640-81FE9346492A}"/>
              </c:ext>
            </c:extLst>
          </c:dPt>
          <c:xVal>
            <c:numRef>
              <c:f>'ATB Offshore Wind_SEE'!$L$246:$AS$246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Wind_SEE'!$L$259:$AS$259</c:f>
              <c:numCache>
                <c:formatCode>0%</c:formatCode>
                <c:ptCount val="34"/>
                <c:pt idx="0">
                  <c:v>0.42201175566708238</c:v>
                </c:pt>
                <c:pt idx="1">
                  <c:v>0.43449929185309216</c:v>
                </c:pt>
                <c:pt idx="2">
                  <c:v>0.44183919043724174</c:v>
                </c:pt>
                <c:pt idx="3">
                  <c:v>0.44706139001989964</c:v>
                </c:pt>
                <c:pt idx="4">
                  <c:v>0.45111994415225071</c:v>
                </c:pt>
                <c:pt idx="5">
                  <c:v>0.45444100405023119</c:v>
                </c:pt>
                <c:pt idx="6">
                  <c:v>0.45725234440265189</c:v>
                </c:pt>
                <c:pt idx="7">
                  <c:v>0.45969013624670507</c:v>
                </c:pt>
                <c:pt idx="8">
                  <c:v>0.46184232326284552</c:v>
                </c:pt>
                <c:pt idx="9">
                  <c:v>0.46376901655145936</c:v>
                </c:pt>
                <c:pt idx="10">
                  <c:v>0.46551313026698543</c:v>
                </c:pt>
                <c:pt idx="11">
                  <c:v>0.46710637622805612</c:v>
                </c:pt>
                <c:pt idx="12">
                  <c:v>0.46857285410051902</c:v>
                </c:pt>
                <c:pt idx="13">
                  <c:v>0.4699313091255623</c:v>
                </c:pt>
                <c:pt idx="14">
                  <c:v>0.47119661010931208</c:v>
                </c:pt>
                <c:pt idx="15">
                  <c:v>0.47238075009391617</c:v>
                </c:pt>
                <c:pt idx="16">
                  <c:v>0.47349354354574874</c:v>
                </c:pt>
                <c:pt idx="17">
                  <c:v>0.47454312423630129</c:v>
                </c:pt>
                <c:pt idx="18">
                  <c:v>0.47553630851547141</c:v>
                </c:pt>
                <c:pt idx="19">
                  <c:v>0.47647886542366003</c:v>
                </c:pt>
                <c:pt idx="20">
                  <c:v>0.47737572092303093</c:v>
                </c:pt>
                <c:pt idx="21">
                  <c:v>0.47823111463950352</c:v>
                </c:pt>
                <c:pt idx="22">
                  <c:v>0.47904872178180968</c:v>
                </c:pt>
                <c:pt idx="23">
                  <c:v>0.47983174912927951</c:v>
                </c:pt>
                <c:pt idx="24">
                  <c:v>0.48058301143871252</c:v>
                </c:pt>
                <c:pt idx="25">
                  <c:v>0.48130499287707351</c:v>
                </c:pt>
                <c:pt idx="26">
                  <c:v>0.48199989686972483</c:v>
                </c:pt>
                <c:pt idx="27">
                  <c:v>0.48266968689103928</c:v>
                </c:pt>
                <c:pt idx="28">
                  <c:v>0.48331612010363373</c:v>
                </c:pt>
                <c:pt idx="29">
                  <c:v>0.48394077530017526</c:v>
                </c:pt>
                <c:pt idx="30">
                  <c:v>0.48454507626807947</c:v>
                </c:pt>
                <c:pt idx="31">
                  <c:v>0.48513031144850977</c:v>
                </c:pt>
                <c:pt idx="32">
                  <c:v>0.48569765057344921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1222-420A-9640-81FE9346492A}"/>
            </c:ext>
          </c:extLst>
        </c:ser>
        <c:ser>
          <c:idx val="11"/>
          <c:order val="13"/>
          <c:tx>
            <c:strRef>
              <c:f>'ATB Offshore Wind_SEE'!$K$260</c:f>
              <c:strCache>
                <c:ptCount val="1"/>
                <c:pt idx="0">
                  <c:v>Class 5 - Moderate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C0504D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28-1222-420A-9640-81FE9346492A}"/>
              </c:ext>
            </c:extLst>
          </c:dPt>
          <c:xVal>
            <c:numRef>
              <c:f>'ATB Offshore Wind_SEE'!$L$246:$AS$246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Wind_SEE'!$L$260:$AS$260</c:f>
              <c:numCache>
                <c:formatCode>0%</c:formatCode>
                <c:ptCount val="34"/>
                <c:pt idx="0">
                  <c:v>0.42201175566708238</c:v>
                </c:pt>
                <c:pt idx="1">
                  <c:v>0.43241803582209049</c:v>
                </c:pt>
                <c:pt idx="2">
                  <c:v>0.43850531948476906</c:v>
                </c:pt>
                <c:pt idx="3">
                  <c:v>0.44282431597709876</c:v>
                </c:pt>
                <c:pt idx="4">
                  <c:v>0.44617438992226471</c:v>
                </c:pt>
                <c:pt idx="5">
                  <c:v>0.44891159963977728</c:v>
                </c:pt>
                <c:pt idx="6">
                  <c:v>0.45122587748055498</c:v>
                </c:pt>
                <c:pt idx="7">
                  <c:v>0.45323059613210698</c:v>
                </c:pt>
                <c:pt idx="8">
                  <c:v>0.4549988833024558</c:v>
                </c:pt>
                <c:pt idx="9">
                  <c:v>0.45658067007727293</c:v>
                </c:pt>
                <c:pt idx="10">
                  <c:v>0.45801157026771555</c:v>
                </c:pt>
                <c:pt idx="11">
                  <c:v>0.45931787979478544</c:v>
                </c:pt>
                <c:pt idx="12">
                  <c:v>0.4605195680707781</c:v>
                </c:pt>
                <c:pt idx="13">
                  <c:v>0.46163215763556309</c:v>
                </c:pt>
                <c:pt idx="14">
                  <c:v>0.46266795373995134</c:v>
                </c:pt>
                <c:pt idx="15">
                  <c:v>0.46363687628711509</c:v>
                </c:pt>
                <c:pt idx="16">
                  <c:v>0.46454703911631912</c:v>
                </c:pt>
                <c:pt idx="17">
                  <c:v>0.46540516345746402</c:v>
                </c:pt>
                <c:pt idx="18">
                  <c:v>0.46621687945014367</c:v>
                </c:pt>
                <c:pt idx="19">
                  <c:v>0.46698695023228104</c:v>
                </c:pt>
                <c:pt idx="20">
                  <c:v>0.46771944129824172</c:v>
                </c:pt>
                <c:pt idx="21">
                  <c:v>0.46841785042272371</c:v>
                </c:pt>
                <c:pt idx="22">
                  <c:v>0.46908520868034842</c:v>
                </c:pt>
                <c:pt idx="23">
                  <c:v>0.46972415994979366</c:v>
                </c:pt>
                <c:pt idx="24">
                  <c:v>0.47033702417744699</c:v>
                </c:pt>
                <c:pt idx="25">
                  <c:v>0.47092584822578626</c:v>
                </c:pt>
                <c:pt idx="26">
                  <c:v>0.47149244712014254</c:v>
                </c:pt>
                <c:pt idx="27">
                  <c:v>0.47203843779057131</c:v>
                </c:pt>
                <c:pt idx="28">
                  <c:v>0.47256526689008532</c:v>
                </c:pt>
                <c:pt idx="29">
                  <c:v>0.47307423389495962</c:v>
                </c:pt>
                <c:pt idx="30">
                  <c:v>0.47356651041587605</c:v>
                </c:pt>
                <c:pt idx="31">
                  <c:v>0.4740431564421233</c:v>
                </c:pt>
                <c:pt idx="32">
                  <c:v>0.47450513408540229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1222-420A-9640-81FE9346492A}"/>
            </c:ext>
          </c:extLst>
        </c:ser>
        <c:ser>
          <c:idx val="14"/>
          <c:order val="14"/>
          <c:tx>
            <c:strRef>
              <c:f>'ATB Offshore Wind_SEE'!$K$261</c:f>
              <c:strCache>
                <c:ptCount val="1"/>
                <c:pt idx="0">
                  <c:v>Class 5 - Conservative</c:v>
                </c:pt>
              </c:strCache>
            </c:strRef>
          </c:tx>
          <c:spPr>
            <a:ln>
              <a:solidFill>
                <a:schemeClr val="accent2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C0504D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2B-1222-420A-9640-81FE9346492A}"/>
              </c:ext>
            </c:extLst>
          </c:dPt>
          <c:xVal>
            <c:numRef>
              <c:f>'ATB Offshore Wind_SEE'!$L$246:$AS$246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Wind_SEE'!$L$261:$AS$261</c:f>
              <c:numCache>
                <c:formatCode>0%</c:formatCode>
                <c:ptCount val="34"/>
                <c:pt idx="0">
                  <c:v>0.42201175566708238</c:v>
                </c:pt>
                <c:pt idx="1">
                  <c:v>0.42721489574458643</c:v>
                </c:pt>
                <c:pt idx="2">
                  <c:v>0.4302219144624515</c:v>
                </c:pt>
                <c:pt idx="3">
                  <c:v>0.43234061959203807</c:v>
                </c:pt>
                <c:pt idx="4">
                  <c:v>0.43397600070467673</c:v>
                </c:pt>
                <c:pt idx="5">
                  <c:v>0.43530718796365742</c:v>
                </c:pt>
                <c:pt idx="6">
                  <c:v>0.43642925941363098</c:v>
                </c:pt>
                <c:pt idx="7">
                  <c:v>0.43739874932998368</c:v>
                </c:pt>
                <c:pt idx="8">
                  <c:v>0.43825200880029241</c:v>
                </c:pt>
                <c:pt idx="9">
                  <c:v>0.43901379224306247</c:v>
                </c:pt>
                <c:pt idx="10">
                  <c:v>0.43970171549529002</c:v>
                </c:pt>
                <c:pt idx="11">
                  <c:v>0.44032875919604703</c:v>
                </c:pt>
                <c:pt idx="12">
                  <c:v>0.44090476323462768</c:v>
                </c:pt>
                <c:pt idx="13">
                  <c:v>0.44143736388034382</c:v>
                </c:pt>
                <c:pt idx="14">
                  <c:v>0.44193260570251314</c:v>
                </c:pt>
                <c:pt idx="15">
                  <c:v>0.44239535491880383</c:v>
                </c:pt>
                <c:pt idx="16">
                  <c:v>0.44282958678047546</c:v>
                </c:pt>
                <c:pt idx="17">
                  <c:v>0.44323859040701702</c:v>
                </c:pt>
                <c:pt idx="18">
                  <c:v>0.44362511797552673</c:v>
                </c:pt>
                <c:pt idx="19">
                  <c:v>0.44399149546702604</c:v>
                </c:pt>
                <c:pt idx="20">
                  <c:v>0.44433970627209285</c:v>
                </c:pt>
                <c:pt idx="21">
                  <c:v>0.44467145526286467</c:v>
                </c:pt>
                <c:pt idx="22">
                  <c:v>0.44498821856226906</c:v>
                </c:pt>
                <c:pt idx="23">
                  <c:v>0.44529128267714324</c:v>
                </c:pt>
                <c:pt idx="24">
                  <c:v>0.44558177561034451</c:v>
                </c:pt>
                <c:pt idx="25">
                  <c:v>0.44586069184646254</c:v>
                </c:pt>
                <c:pt idx="26">
                  <c:v>0.4461289126034978</c:v>
                </c:pt>
                <c:pt idx="27">
                  <c:v>0.44638722238722583</c:v>
                </c:pt>
                <c:pt idx="28">
                  <c:v>0.44663632262947051</c:v>
                </c:pt>
                <c:pt idx="29">
                  <c:v>0.44687684300551589</c:v>
                </c:pt>
                <c:pt idx="30">
                  <c:v>0.44710935088883647</c:v>
                </c:pt>
                <c:pt idx="31">
                  <c:v>0.4473343592991777</c:v>
                </c:pt>
                <c:pt idx="32">
                  <c:v>0.44755233362309566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1222-420A-9640-81FE9346492A}"/>
            </c:ext>
          </c:extLst>
        </c:ser>
        <c:ser>
          <c:idx val="15"/>
          <c:order val="15"/>
          <c:tx>
            <c:strRef>
              <c:f>'ATB Offshore Wind_SEE'!$K$262</c:f>
              <c:strCache>
                <c:ptCount val="1"/>
                <c:pt idx="0">
                  <c:v>Class 6 - Advanced</c:v>
                </c:pt>
              </c:strCache>
            </c:strRef>
          </c:tx>
          <c:spPr>
            <a:ln>
              <a:solidFill>
                <a:srgbClr val="7030A0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7030A0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2E-1222-420A-9640-81FE9346492A}"/>
              </c:ext>
            </c:extLst>
          </c:dPt>
          <c:xVal>
            <c:numRef>
              <c:f>'ATB Offshore Wind_SEE'!$L$246:$AS$246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Wind_SEE'!$L$262:$AS$262</c:f>
              <c:numCache>
                <c:formatCode>0%</c:formatCode>
                <c:ptCount val="34"/>
                <c:pt idx="0">
                  <c:v>0.36231724735494286</c:v>
                </c:pt>
                <c:pt idx="1">
                  <c:v>0.37303839357042784</c:v>
                </c:pt>
                <c:pt idx="2">
                  <c:v>0.37934004705557728</c:v>
                </c:pt>
                <c:pt idx="3">
                  <c:v>0.38382355480747837</c:v>
                </c:pt>
                <c:pt idx="4">
                  <c:v>0.387308017365044</c:v>
                </c:pt>
                <c:pt idx="5">
                  <c:v>0.39015930589996917</c:v>
                </c:pt>
                <c:pt idx="6">
                  <c:v>0.39257297586102702</c:v>
                </c:pt>
                <c:pt idx="7">
                  <c:v>0.39466593658712223</c:v>
                </c:pt>
                <c:pt idx="8">
                  <c:v>0.3965136919280805</c:v>
                </c:pt>
                <c:pt idx="9">
                  <c:v>0.39816785013446587</c:v>
                </c:pt>
                <c:pt idx="10">
                  <c:v>0.39966525505742717</c:v>
                </c:pt>
                <c:pt idx="11">
                  <c:v>0.40103313280780412</c:v>
                </c:pt>
                <c:pt idx="12">
                  <c:v>0.4022921740997174</c:v>
                </c:pt>
                <c:pt idx="13">
                  <c:v>0.4034584726179925</c:v>
                </c:pt>
                <c:pt idx="14">
                  <c:v>0.40454479394281689</c:v>
                </c:pt>
                <c:pt idx="15">
                  <c:v>0.40556143467365741</c:v>
                </c:pt>
                <c:pt idx="16">
                  <c:v>0.40651682099863135</c:v>
                </c:pt>
                <c:pt idx="17">
                  <c:v>0.40741793614902994</c:v>
                </c:pt>
                <c:pt idx="18">
                  <c:v>0.40827063228678634</c:v>
                </c:pt>
                <c:pt idx="19">
                  <c:v>0.40907986240861194</c:v>
                </c:pt>
                <c:pt idx="20">
                  <c:v>0.40984985568828619</c:v>
                </c:pt>
                <c:pt idx="21">
                  <c:v>0.41058425204714394</c:v>
                </c:pt>
                <c:pt idx="22">
                  <c:v>0.41128620682740791</c:v>
                </c:pt>
                <c:pt idx="23">
                  <c:v>0.41195847320228762</c:v>
                </c:pt>
                <c:pt idx="24">
                  <c:v>0.41260346777492696</c:v>
                </c:pt>
                <c:pt idx="25">
                  <c:v>0.41322332332130818</c:v>
                </c:pt>
                <c:pt idx="26">
                  <c:v>0.41381993158733954</c:v>
                </c:pt>
                <c:pt idx="27">
                  <c:v>0.4143949783095448</c:v>
                </c:pt>
                <c:pt idx="28">
                  <c:v>0.41494997209595197</c:v>
                </c:pt>
                <c:pt idx="29">
                  <c:v>0.41548626841546832</c:v>
                </c:pt>
                <c:pt idx="30">
                  <c:v>0.41600508965758959</c:v>
                </c:pt>
                <c:pt idx="31">
                  <c:v>0.41650754201059004</c:v>
                </c:pt>
                <c:pt idx="32">
                  <c:v>0.41699462974524309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1222-420A-9640-81FE9346492A}"/>
            </c:ext>
          </c:extLst>
        </c:ser>
        <c:ser>
          <c:idx val="16"/>
          <c:order val="16"/>
          <c:tx>
            <c:strRef>
              <c:f>'ATB Offshore Wind_SEE'!$K$263</c:f>
              <c:strCache>
                <c:ptCount val="1"/>
                <c:pt idx="0">
                  <c:v>Class 6 - Moderate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7030A0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31-1222-420A-9640-81FE9346492A}"/>
              </c:ext>
            </c:extLst>
          </c:dPt>
          <c:xVal>
            <c:numRef>
              <c:f>'ATB Offshore Wind_SEE'!$L$246:$AS$246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Wind_SEE'!$L$263:$AS$263</c:f>
              <c:numCache>
                <c:formatCode>0%</c:formatCode>
                <c:ptCount val="34"/>
                <c:pt idx="0">
                  <c:v>0.36231724735494286</c:v>
                </c:pt>
                <c:pt idx="1">
                  <c:v>0.37125153586784698</c:v>
                </c:pt>
                <c:pt idx="2">
                  <c:v>0.3764777596185197</c:v>
                </c:pt>
                <c:pt idx="3">
                  <c:v>0.38018582438075121</c:v>
                </c:pt>
                <c:pt idx="4">
                  <c:v>0.38306202286088453</c:v>
                </c:pt>
                <c:pt idx="5">
                  <c:v>0.38541204813142399</c:v>
                </c:pt>
                <c:pt idx="6">
                  <c:v>0.38739896618672715</c:v>
                </c:pt>
                <c:pt idx="7">
                  <c:v>0.38912011289365545</c:v>
                </c:pt>
                <c:pt idx="8">
                  <c:v>0.39063827188209665</c:v>
                </c:pt>
                <c:pt idx="9">
                  <c:v>0.39199631137378871</c:v>
                </c:pt>
                <c:pt idx="10">
                  <c:v>0.39322480752651157</c:v>
                </c:pt>
                <c:pt idx="11">
                  <c:v>0.39434633664432811</c:v>
                </c:pt>
                <c:pt idx="12">
                  <c:v>0.39537804342142518</c:v>
                </c:pt>
                <c:pt idx="13">
                  <c:v>0.39633325469963127</c:v>
                </c:pt>
                <c:pt idx="14">
                  <c:v>0.39722253512446137</c:v>
                </c:pt>
                <c:pt idx="15">
                  <c:v>0.39805440140655957</c:v>
                </c:pt>
                <c:pt idx="16">
                  <c:v>0.39883581966444842</c:v>
                </c:pt>
                <c:pt idx="17">
                  <c:v>0.39957256039500089</c:v>
                </c:pt>
                <c:pt idx="18">
                  <c:v>0.40026945734195157</c:v>
                </c:pt>
                <c:pt idx="19">
                  <c:v>0.40093059988669288</c:v>
                </c:pt>
                <c:pt idx="20">
                  <c:v>0.4015594784503041</c:v>
                </c:pt>
                <c:pt idx="21">
                  <c:v>0.4021590960394158</c:v>
                </c:pt>
                <c:pt idx="22">
                  <c:v>0.40273205497635339</c:v>
                </c:pt>
                <c:pt idx="23">
                  <c:v>0.40328062515723234</c:v>
                </c:pt>
                <c:pt idx="24">
                  <c:v>0.40380679836682615</c:v>
                </c:pt>
                <c:pt idx="25">
                  <c:v>0.40431233193432936</c:v>
                </c:pt>
                <c:pt idx="26">
                  <c:v>0.40479878414567361</c:v>
                </c:pt>
                <c:pt idx="27">
                  <c:v>0.40526754321253544</c:v>
                </c:pt>
                <c:pt idx="28">
                  <c:v>0.40571985115561787</c:v>
                </c:pt>
                <c:pt idx="29">
                  <c:v>0.40615682363736555</c:v>
                </c:pt>
                <c:pt idx="30">
                  <c:v>0.40657946654150451</c:v>
                </c:pt>
                <c:pt idx="31">
                  <c:v>0.40698868991946369</c:v>
                </c:pt>
                <c:pt idx="32">
                  <c:v>0.40738531979008846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2-1222-420A-9640-81FE9346492A}"/>
            </c:ext>
          </c:extLst>
        </c:ser>
        <c:ser>
          <c:idx val="17"/>
          <c:order val="17"/>
          <c:tx>
            <c:strRef>
              <c:f>'ATB Offshore Wind_SEE'!$K$264</c:f>
              <c:strCache>
                <c:ptCount val="1"/>
                <c:pt idx="0">
                  <c:v>Class 6 - Conservative</c:v>
                </c:pt>
              </c:strCache>
            </c:strRef>
          </c:tx>
          <c:spPr>
            <a:ln>
              <a:solidFill>
                <a:srgbClr val="7030A0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7030A0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34-1222-420A-9640-81FE9346492A}"/>
              </c:ext>
            </c:extLst>
          </c:dPt>
          <c:xVal>
            <c:numRef>
              <c:f>'ATB Offshore Wind_SEE'!$L$246:$AS$246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Wind_SEE'!$L$264:$AS$264</c:f>
              <c:numCache>
                <c:formatCode>0%</c:formatCode>
                <c:ptCount val="34"/>
                <c:pt idx="0">
                  <c:v>0.36231724735494286</c:v>
                </c:pt>
                <c:pt idx="1">
                  <c:v>0.36678439161139492</c:v>
                </c:pt>
                <c:pt idx="2">
                  <c:v>0.36936606079470824</c:v>
                </c:pt>
                <c:pt idx="3">
                  <c:v>0.3711850703369784</c:v>
                </c:pt>
                <c:pt idx="4">
                  <c:v>0.37258912312733472</c:v>
                </c:pt>
                <c:pt idx="5">
                  <c:v>0.37373201096614728</c:v>
                </c:pt>
                <c:pt idx="6">
                  <c:v>0.37469536289563876</c:v>
                </c:pt>
                <c:pt idx="7">
                  <c:v>0.37552771629128301</c:v>
                </c:pt>
                <c:pt idx="8">
                  <c:v>0.37626028029787834</c:v>
                </c:pt>
                <c:pt idx="9">
                  <c:v>0.37691430776597268</c:v>
                </c:pt>
                <c:pt idx="10">
                  <c:v>0.37750492273295283</c:v>
                </c:pt>
                <c:pt idx="11">
                  <c:v>0.3780432696974122</c:v>
                </c:pt>
                <c:pt idx="12">
                  <c:v>0.37853779667425907</c:v>
                </c:pt>
                <c:pt idx="13">
                  <c:v>0.37899505976540288</c:v>
                </c:pt>
                <c:pt idx="14">
                  <c:v>0.37942024852228901</c:v>
                </c:pt>
                <c:pt idx="15">
                  <c:v>0.37981754082519437</c:v>
                </c:pt>
                <c:pt idx="16">
                  <c:v>0.38019034961718168</c:v>
                </c:pt>
                <c:pt idx="17">
                  <c:v>0.38054149876441923</c:v>
                </c:pt>
                <c:pt idx="18">
                  <c:v>0.38087335114238885</c:v>
                </c:pt>
                <c:pt idx="19">
                  <c:v>0.38118790371688527</c:v>
                </c:pt>
                <c:pt idx="20">
                  <c:v>0.38148685932344562</c:v>
                </c:pt>
                <c:pt idx="21">
                  <c:v>0.38177168167622394</c:v>
                </c:pt>
                <c:pt idx="22">
                  <c:v>0.38204363809725272</c:v>
                </c:pt>
                <c:pt idx="23">
                  <c:v>0.38230383311409455</c:v>
                </c:pt>
                <c:pt idx="24">
                  <c:v>0.38255323517107559</c:v>
                </c:pt>
                <c:pt idx="25">
                  <c:v>0.3827926980807122</c:v>
                </c:pt>
                <c:pt idx="26">
                  <c:v>0.38302297841074434</c:v>
                </c:pt>
                <c:pt idx="27">
                  <c:v>0.38324474969684813</c:v>
                </c:pt>
                <c:pt idx="28">
                  <c:v>0.38345861415174431</c:v>
                </c:pt>
                <c:pt idx="29">
                  <c:v>0.38366511238173739</c:v>
                </c:pt>
                <c:pt idx="30">
                  <c:v>0.38386473150405281</c:v>
                </c:pt>
                <c:pt idx="31">
                  <c:v>0.38405791197064354</c:v>
                </c:pt>
                <c:pt idx="32">
                  <c:v>0.38424505333809467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5-1222-420A-9640-81FE9346492A}"/>
            </c:ext>
          </c:extLst>
        </c:ser>
        <c:ser>
          <c:idx val="18"/>
          <c:order val="18"/>
          <c:tx>
            <c:strRef>
              <c:f>'ATB Offshore Wind_SEE'!$K$265</c:f>
              <c:strCache>
                <c:ptCount val="1"/>
                <c:pt idx="0">
                  <c:v>Class 7 - Advanced</c:v>
                </c:pt>
              </c:strCache>
            </c:strRef>
          </c:tx>
          <c:spPr>
            <a:ln>
              <a:solidFill>
                <a:srgbClr val="002060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2060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37-1222-420A-9640-81FE9346492A}"/>
              </c:ext>
            </c:extLst>
          </c:dPt>
          <c:xVal>
            <c:numRef>
              <c:f>'ATB Offshore Wind_SEE'!$L$246:$AS$246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Wind_SEE'!$L$265:$AS$265</c:f>
              <c:numCache>
                <c:formatCode>0%</c:formatCode>
                <c:ptCount val="34"/>
                <c:pt idx="0">
                  <c:v>0.27990084301899881</c:v>
                </c:pt>
                <c:pt idx="1">
                  <c:v>0.28818324714342741</c:v>
                </c:pt>
                <c:pt idx="2">
                  <c:v>0.29305146176965247</c:v>
                </c:pt>
                <c:pt idx="3">
                  <c:v>0.29651510477478366</c:v>
                </c:pt>
                <c:pt idx="4">
                  <c:v>0.29920695567189348</c:v>
                </c:pt>
                <c:pt idx="5">
                  <c:v>0.30140966081618958</c:v>
                </c:pt>
                <c:pt idx="6">
                  <c:v>0.30327429260449612</c:v>
                </c:pt>
                <c:pt idx="7">
                  <c:v>0.30489116697610391</c:v>
                </c:pt>
                <c:pt idx="8">
                  <c:v>0.30631861289926315</c:v>
                </c:pt>
                <c:pt idx="9">
                  <c:v>0.3075964992815266</c:v>
                </c:pt>
                <c:pt idx="10">
                  <c:v>0.30875328909304517</c:v>
                </c:pt>
                <c:pt idx="11">
                  <c:v>0.3098100153137055</c:v>
                </c:pt>
                <c:pt idx="12">
                  <c:v>0.31078266213517197</c:v>
                </c:pt>
                <c:pt idx="13">
                  <c:v>0.3116836624073373</c:v>
                </c:pt>
                <c:pt idx="14">
                  <c:v>0.31252287792033773</c:v>
                </c:pt>
                <c:pt idx="15">
                  <c:v>0.31330826310331511</c:v>
                </c:pt>
                <c:pt idx="16">
                  <c:v>0.31404632743704819</c:v>
                </c:pt>
                <c:pt idx="17">
                  <c:v>0.31474246567527747</c:v>
                </c:pt>
                <c:pt idx="18">
                  <c:v>0.3154011987870447</c:v>
                </c:pt>
                <c:pt idx="19">
                  <c:v>0.31602635310953114</c:v>
                </c:pt>
                <c:pt idx="20">
                  <c:v>0.3166211958051886</c:v>
                </c:pt>
                <c:pt idx="21">
                  <c:v>0.31718853882144027</c:v>
                </c:pt>
                <c:pt idx="22">
                  <c:v>0.31773081975394202</c:v>
                </c:pt>
                <c:pt idx="23">
                  <c:v>0.31825016551083279</c:v>
                </c:pt>
                <c:pt idx="24">
                  <c:v>0.31874844298987198</c:v>
                </c:pt>
                <c:pt idx="25">
                  <c:v>0.31922729982389997</c:v>
                </c:pt>
                <c:pt idx="26">
                  <c:v>0.31968819744286064</c:v>
                </c:pt>
                <c:pt idx="27">
                  <c:v>0.32013243812832515</c:v>
                </c:pt>
                <c:pt idx="28">
                  <c:v>0.32056118732483663</c:v>
                </c:pt>
                <c:pt idx="29">
                  <c:v>0.32097549217241561</c:v>
                </c:pt>
                <c:pt idx="30">
                  <c:v>0.32137629700328152</c:v>
                </c:pt>
                <c:pt idx="31">
                  <c:v>0.3217644563807564</c:v>
                </c:pt>
                <c:pt idx="32">
                  <c:v>0.3221407461338634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8-1222-420A-9640-81FE9346492A}"/>
            </c:ext>
          </c:extLst>
        </c:ser>
        <c:ser>
          <c:idx val="19"/>
          <c:order val="19"/>
          <c:tx>
            <c:strRef>
              <c:f>'ATB Offshore Wind_SEE'!$K$266</c:f>
              <c:strCache>
                <c:ptCount val="1"/>
                <c:pt idx="0">
                  <c:v>Class 7 - Moderate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2060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3A-1222-420A-9640-81FE9346492A}"/>
              </c:ext>
            </c:extLst>
          </c:dPt>
          <c:xVal>
            <c:numRef>
              <c:f>'ATB Offshore Wind_SEE'!$L$246:$AS$246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Wind_SEE'!$L$266:$AS$266</c:f>
              <c:numCache>
                <c:formatCode>0%</c:formatCode>
                <c:ptCount val="34"/>
                <c:pt idx="0">
                  <c:v>0.27990084301899881</c:v>
                </c:pt>
                <c:pt idx="1">
                  <c:v>0.28680284645602261</c:v>
                </c:pt>
                <c:pt idx="2">
                  <c:v>0.2908402596465301</c:v>
                </c:pt>
                <c:pt idx="3">
                  <c:v>0.29370484989304652</c:v>
                </c:pt>
                <c:pt idx="4">
                  <c:v>0.29592679871043365</c:v>
                </c:pt>
                <c:pt idx="5">
                  <c:v>0.297742263083554</c:v>
                </c:pt>
                <c:pt idx="6">
                  <c:v>0.29927721633998622</c:v>
                </c:pt>
                <c:pt idx="7">
                  <c:v>0.30060685333007037</c:v>
                </c:pt>
                <c:pt idx="8">
                  <c:v>0.30177967627406144</c:v>
                </c:pt>
                <c:pt idx="9">
                  <c:v>0.3028288021474575</c:v>
                </c:pt>
                <c:pt idx="10">
                  <c:v>0.30377785194098239</c:v>
                </c:pt>
                <c:pt idx="11">
                  <c:v>0.3046442665205778</c:v>
                </c:pt>
                <c:pt idx="12">
                  <c:v>0.30544129067210818</c:v>
                </c:pt>
                <c:pt idx="13">
                  <c:v>0.30617921977701001</c:v>
                </c:pt>
                <c:pt idx="14">
                  <c:v>0.30686621533796493</c:v>
                </c:pt>
                <c:pt idx="15">
                  <c:v>0.30750885676709422</c:v>
                </c:pt>
                <c:pt idx="16">
                  <c:v>0.30811252559801594</c:v>
                </c:pt>
                <c:pt idx="17">
                  <c:v>0.3086816797110854</c:v>
                </c:pt>
                <c:pt idx="18">
                  <c:v>0.30922005331701469</c:v>
                </c:pt>
                <c:pt idx="19">
                  <c:v>0.30973080558448135</c:v>
                </c:pt>
                <c:pt idx="20">
                  <c:v>0.31021663296751761</c:v>
                </c:pt>
                <c:pt idx="21">
                  <c:v>0.3106798553780063</c:v>
                </c:pt>
                <c:pt idx="22">
                  <c:v>0.31112248318729463</c:v>
                </c:pt>
                <c:pt idx="23">
                  <c:v>0.31154626995760171</c:v>
                </c:pt>
                <c:pt idx="24">
                  <c:v>0.31195275440186843</c:v>
                </c:pt>
                <c:pt idx="25">
                  <c:v>0.31234329410913203</c:v>
                </c:pt>
                <c:pt idx="26">
                  <c:v>0.31271909290159283</c:v>
                </c:pt>
                <c:pt idx="27">
                  <c:v>0.31308122321403392</c:v>
                </c:pt>
                <c:pt idx="28">
                  <c:v>0.31343064454436587</c:v>
                </c:pt>
                <c:pt idx="29">
                  <c:v>0.31376821877498884</c:v>
                </c:pt>
                <c:pt idx="30">
                  <c:v>0.3140947229809799</c:v>
                </c:pt>
                <c:pt idx="31">
                  <c:v>0.31441086020411807</c:v>
                </c:pt>
                <c:pt idx="32">
                  <c:v>0.31471726856851379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B-1222-420A-9640-81FE9346492A}"/>
            </c:ext>
          </c:extLst>
        </c:ser>
        <c:ser>
          <c:idx val="20"/>
          <c:order val="20"/>
          <c:tx>
            <c:strRef>
              <c:f>'ATB Offshore Wind_SEE'!$K$267</c:f>
              <c:strCache>
                <c:ptCount val="1"/>
                <c:pt idx="0">
                  <c:v>Class 7 - Conservative</c:v>
                </c:pt>
              </c:strCache>
            </c:strRef>
          </c:tx>
          <c:spPr>
            <a:ln>
              <a:solidFill>
                <a:srgbClr val="002060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2060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3D-1222-420A-9640-81FE9346492A}"/>
              </c:ext>
            </c:extLst>
          </c:dPt>
          <c:xVal>
            <c:numRef>
              <c:f>'ATB Offshore Wind_SEE'!$L$246:$AS$246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Wind_SEE'!$L$267:$AS$267</c:f>
              <c:numCache>
                <c:formatCode>0%</c:formatCode>
                <c:ptCount val="34"/>
                <c:pt idx="0">
                  <c:v>0.27990084301899881</c:v>
                </c:pt>
                <c:pt idx="1">
                  <c:v>0.28335184473751068</c:v>
                </c:pt>
                <c:pt idx="2">
                  <c:v>0.28534626091858106</c:v>
                </c:pt>
                <c:pt idx="3">
                  <c:v>0.28675149985782</c:v>
                </c:pt>
                <c:pt idx="4">
                  <c:v>0.28783617237212317</c:v>
                </c:pt>
                <c:pt idx="5">
                  <c:v>0.28871908719854988</c:v>
                </c:pt>
                <c:pt idx="6">
                  <c:v>0.28946330519854069</c:v>
                </c:pt>
                <c:pt idx="7">
                  <c:v>0.2901063229373631</c:v>
                </c:pt>
                <c:pt idx="8">
                  <c:v>0.2906722504070276</c:v>
                </c:pt>
                <c:pt idx="9">
                  <c:v>0.29117750606629761</c:v>
                </c:pt>
                <c:pt idx="10">
                  <c:v>0.29163377368359772</c:v>
                </c:pt>
                <c:pt idx="11">
                  <c:v>0.29204966271534805</c:v>
                </c:pt>
                <c:pt idx="12">
                  <c:v>0.29243169950417219</c:v>
                </c:pt>
                <c:pt idx="13">
                  <c:v>0.29278494883366724</c:v>
                </c:pt>
                <c:pt idx="14">
                  <c:v>0.29311341978657784</c:v>
                </c:pt>
                <c:pt idx="15">
                  <c:v>0.29342033989960037</c:v>
                </c:pt>
                <c:pt idx="16">
                  <c:v>0.29370834577269617</c:v>
                </c:pt>
                <c:pt idx="17">
                  <c:v>0.29397961892641639</c:v>
                </c:pt>
                <c:pt idx="18">
                  <c:v>0.29423598475230417</c:v>
                </c:pt>
                <c:pt idx="19">
                  <c:v>0.29447898596579347</c:v>
                </c:pt>
                <c:pt idx="20">
                  <c:v>0.29470993805795132</c:v>
                </c:pt>
                <c:pt idx="21">
                  <c:v>0.29492997179146885</c:v>
                </c:pt>
                <c:pt idx="22">
                  <c:v>0.29514006621028577</c:v>
                </c:pt>
                <c:pt idx="23">
                  <c:v>0.29534107459477493</c:v>
                </c:pt>
                <c:pt idx="24">
                  <c:v>0.29553374509696406</c:v>
                </c:pt>
                <c:pt idx="25">
                  <c:v>0.29571873731240061</c:v>
                </c:pt>
                <c:pt idx="26">
                  <c:v>0.2958966357121518</c:v>
                </c:pt>
                <c:pt idx="27">
                  <c:v>0.29606796062254737</c:v>
                </c:pt>
                <c:pt idx="28">
                  <c:v>0.29623317727081422</c:v>
                </c:pt>
                <c:pt idx="29">
                  <c:v>0.29639270329139139</c:v>
                </c:pt>
                <c:pt idx="30">
                  <c:v>0.29654691499681446</c:v>
                </c:pt>
                <c:pt idx="31">
                  <c:v>0.29669615264930904</c:v>
                </c:pt>
                <c:pt idx="32">
                  <c:v>0.29684072491821339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E-1222-420A-9640-81FE9346492A}"/>
            </c:ext>
          </c:extLst>
        </c:ser>
        <c:ser>
          <c:idx val="21"/>
          <c:order val="21"/>
          <c:tx>
            <c:strRef>
              <c:f>'ATB Offshore Wind_SEE'!$K$268</c:f>
              <c:strCache>
                <c:ptCount val="1"/>
                <c:pt idx="0">
                  <c:v>Class 8 - Advanced</c:v>
                </c:pt>
              </c:strCache>
            </c:strRef>
          </c:tx>
          <c:spPr>
            <a:ln>
              <a:solidFill>
                <a:srgbClr val="0070C0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70C0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40-1222-420A-9640-81FE9346492A}"/>
              </c:ext>
            </c:extLst>
          </c:dPt>
          <c:xVal>
            <c:numRef>
              <c:f>'ATB Offshore Wind_SEE'!$L$246:$AS$246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Wind_SEE'!$L$268:$AS$268</c:f>
              <c:numCache>
                <c:formatCode>0%</c:formatCode>
                <c:ptCount val="34"/>
                <c:pt idx="0">
                  <c:v>0.51023362709906062</c:v>
                </c:pt>
                <c:pt idx="1">
                  <c:v>0.51654851215547515</c:v>
                </c:pt>
                <c:pt idx="2">
                  <c:v>0.52025002503728057</c:v>
                </c:pt>
                <c:pt idx="3">
                  <c:v>0.52287940817654299</c:v>
                </c:pt>
                <c:pt idx="4">
                  <c:v>0.52492062695391473</c:v>
                </c:pt>
                <c:pt idx="5">
                  <c:v>0.52658950573918406</c:v>
                </c:pt>
                <c:pt idx="6">
                  <c:v>0.52800126834508432</c:v>
                </c:pt>
                <c:pt idx="7">
                  <c:v>0.52922473795585512</c:v>
                </c:pt>
                <c:pt idx="8">
                  <c:v>0.53030433060423943</c:v>
                </c:pt>
                <c:pt idx="9">
                  <c:v>0.53127038691900075</c:v>
                </c:pt>
                <c:pt idx="10">
                  <c:v>0.53214455608610112</c:v>
                </c:pt>
                <c:pt idx="11">
                  <c:v>0.5329428285672223</c:v>
                </c:pt>
                <c:pt idx="12">
                  <c:v>0.53367735143310946</c:v>
                </c:pt>
                <c:pt idx="13">
                  <c:v>0.53435756942145174</c:v>
                </c:pt>
                <c:pt idx="14">
                  <c:v>0.53499097160131104</c:v>
                </c:pt>
                <c:pt idx="15">
                  <c:v>0.53558359671020284</c:v>
                </c:pt>
                <c:pt idx="16">
                  <c:v>0.53614038511155937</c:v>
                </c:pt>
                <c:pt idx="17">
                  <c:v>0.53666543005753942</c:v>
                </c:pt>
                <c:pt idx="18">
                  <c:v>0.53716216096657521</c:v>
                </c:pt>
                <c:pt idx="19">
                  <c:v>0.53763347966250863</c:v>
                </c:pt>
                <c:pt idx="20">
                  <c:v>0.5380818633586345</c:v>
                </c:pt>
                <c:pt idx="21">
                  <c:v>0.53850944367639342</c:v>
                </c:pt>
                <c:pt idx="22">
                  <c:v>0.53891806809495202</c:v>
                </c:pt>
                <c:pt idx="23">
                  <c:v>0.53930934832069821</c:v>
                </c:pt>
                <c:pt idx="24">
                  <c:v>0.53968469878195724</c:v>
                </c:pt>
                <c:pt idx="25">
                  <c:v>0.54004536757365673</c:v>
                </c:pt>
                <c:pt idx="26">
                  <c:v>0.54039246156216747</c:v>
                </c:pt>
                <c:pt idx="27">
                  <c:v>0.54072696692495104</c:v>
                </c:pt>
                <c:pt idx="28">
                  <c:v>0.54104976608642097</c:v>
                </c:pt>
                <c:pt idx="29">
                  <c:v>0.54136165178318085</c:v>
                </c:pt>
                <c:pt idx="30">
                  <c:v>0.54166333882347162</c:v>
                </c:pt>
                <c:pt idx="31">
                  <c:v>0.54195547398010557</c:v>
                </c:pt>
                <c:pt idx="32">
                  <c:v>0.54223864436150893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1-1222-420A-9640-81FE9346492A}"/>
            </c:ext>
          </c:extLst>
        </c:ser>
        <c:ser>
          <c:idx val="22"/>
          <c:order val="22"/>
          <c:tx>
            <c:strRef>
              <c:f>'ATB Offshore Wind_SEE'!$K$269</c:f>
              <c:strCache>
                <c:ptCount val="1"/>
                <c:pt idx="0">
                  <c:v>Class 8 - Moderate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70C0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43-1222-420A-9640-81FE9346492A}"/>
              </c:ext>
            </c:extLst>
          </c:dPt>
          <c:xVal>
            <c:numRef>
              <c:f>'ATB Offshore Wind_SEE'!$L$246:$AS$246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Wind_SEE'!$L$269:$AS$269</c:f>
              <c:numCache>
                <c:formatCode>0%</c:formatCode>
                <c:ptCount val="34"/>
                <c:pt idx="0">
                  <c:v>0.51023362709906062</c:v>
                </c:pt>
                <c:pt idx="1">
                  <c:v>0.51549603131273936</c:v>
                </c:pt>
                <c:pt idx="2">
                  <c:v>0.51857434044137829</c:v>
                </c:pt>
                <c:pt idx="3">
                  <c:v>0.52075843552641787</c:v>
                </c:pt>
                <c:pt idx="4">
                  <c:v>0.52245255128945478</c:v>
                </c:pt>
                <c:pt idx="5">
                  <c:v>0.52383674465505703</c:v>
                </c:pt>
                <c:pt idx="6">
                  <c:v>0.52500706347018811</c:v>
                </c:pt>
                <c:pt idx="7">
                  <c:v>0.52602083974009661</c:v>
                </c:pt>
                <c:pt idx="8">
                  <c:v>0.52691505378369596</c:v>
                </c:pt>
                <c:pt idx="9">
                  <c:v>0.52771495550313341</c:v>
                </c:pt>
                <c:pt idx="10">
                  <c:v>0.52843855462591072</c:v>
                </c:pt>
                <c:pt idx="11">
                  <c:v>0.52909914886873566</c:v>
                </c:pt>
                <c:pt idx="12">
                  <c:v>0.52970683666427021</c:v>
                </c:pt>
                <c:pt idx="13">
                  <c:v>0.53026946768386674</c:v>
                </c:pt>
                <c:pt idx="14">
                  <c:v>0.53079326463177234</c:v>
                </c:pt>
                <c:pt idx="15">
                  <c:v>0.53128324395377513</c:v>
                </c:pt>
                <c:pt idx="16">
                  <c:v>0.53174350877811127</c:v>
                </c:pt>
                <c:pt idx="17">
                  <c:v>0.53217745799737448</c:v>
                </c:pt>
                <c:pt idx="18">
                  <c:v>0.53258793874520749</c:v>
                </c:pt>
                <c:pt idx="19">
                  <c:v>0.53297735971681193</c:v>
                </c:pt>
                <c:pt idx="20">
                  <c:v>0.53334777681250567</c:v>
                </c:pt>
                <c:pt idx="21">
                  <c:v>0.53370095883958923</c:v>
                </c:pt>
                <c:pt idx="22">
                  <c:v>0.53403843859745126</c:v>
                </c:pt>
                <c:pt idx="23">
                  <c:v>0.53436155308241406</c:v>
                </c:pt>
                <c:pt idx="24">
                  <c:v>0.53467147547984872</c:v>
                </c:pt>
                <c:pt idx="25">
                  <c:v>0.53496924087794873</c:v>
                </c:pt>
                <c:pt idx="26">
                  <c:v>0.53525576712601353</c:v>
                </c:pt>
                <c:pt idx="27">
                  <c:v>0.53553187189754525</c:v>
                </c:pt>
                <c:pt idx="28">
                  <c:v>0.53579828675779062</c:v>
                </c:pt>
                <c:pt idx="29">
                  <c:v>0.53605566884545097</c:v>
                </c:pt>
                <c:pt idx="30">
                  <c:v>0.53630461063823165</c:v>
                </c:pt>
                <c:pt idx="31">
                  <c:v>0.53654564816745376</c:v>
                </c:pt>
                <c:pt idx="32">
                  <c:v>0.53677926796822828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4-1222-420A-9640-81FE9346492A}"/>
            </c:ext>
          </c:extLst>
        </c:ser>
        <c:ser>
          <c:idx val="23"/>
          <c:order val="23"/>
          <c:tx>
            <c:strRef>
              <c:f>'ATB Offshore Wind_SEE'!$K$270</c:f>
              <c:strCache>
                <c:ptCount val="1"/>
                <c:pt idx="0">
                  <c:v>Class 8 - Conservative</c:v>
                </c:pt>
              </c:strCache>
            </c:strRef>
          </c:tx>
          <c:spPr>
            <a:ln>
              <a:solidFill>
                <a:srgbClr val="0070C0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70C0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46-1222-420A-9640-81FE9346492A}"/>
              </c:ext>
            </c:extLst>
          </c:dPt>
          <c:xVal>
            <c:numRef>
              <c:f>'ATB Offshore Wind_SEE'!$L$246:$AS$246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Wind_SEE'!$L$270:$AS$270</c:f>
              <c:numCache>
                <c:formatCode>0%</c:formatCode>
                <c:ptCount val="34"/>
                <c:pt idx="0">
                  <c:v>0.51023362709906062</c:v>
                </c:pt>
                <c:pt idx="1">
                  <c:v>0.51286482920590004</c:v>
                </c:pt>
                <c:pt idx="2">
                  <c:v>0.51439612759580422</c:v>
                </c:pt>
                <c:pt idx="3">
                  <c:v>0.51547937638621788</c:v>
                </c:pt>
                <c:pt idx="4">
                  <c:v>0.51631784742910514</c:v>
                </c:pt>
                <c:pt idx="5">
                  <c:v>0.51700181742522211</c:v>
                </c:pt>
                <c:pt idx="6">
                  <c:v>0.51757934177852805</c:v>
                </c:pt>
                <c:pt idx="7">
                  <c:v>0.51807905853569103</c:v>
                </c:pt>
                <c:pt idx="8">
                  <c:v>0.51851941520489286</c:v>
                </c:pt>
                <c:pt idx="9">
                  <c:v>0.51891299341907149</c:v>
                </c:pt>
                <c:pt idx="10">
                  <c:v>0.51926875838548014</c:v>
                </c:pt>
                <c:pt idx="11">
                  <c:v>0.51959332398470226</c:v>
                </c:pt>
                <c:pt idx="12">
                  <c:v>0.51989170900601811</c:v>
                </c:pt>
                <c:pt idx="13">
                  <c:v>0.52016781191999961</c:v>
                </c:pt>
                <c:pt idx="14">
                  <c:v>0.52042472121695815</c:v>
                </c:pt>
                <c:pt idx="15">
                  <c:v>0.52066492523709795</c:v>
                </c:pt>
                <c:pt idx="16">
                  <c:v>0.52089045818311053</c:v>
                </c:pt>
                <c:pt idx="17">
                  <c:v>0.52110300427339529</c:v>
                </c:pt>
                <c:pt idx="18">
                  <c:v>0.52130397365651915</c:v>
                </c:pt>
                <c:pt idx="19">
                  <c:v>0.5214945588023272</c:v>
                </c:pt>
                <c:pt idx="20">
                  <c:v>0.52167577710022472</c:v>
                </c:pt>
                <c:pt idx="21">
                  <c:v>0.52184850352418943</c:v>
                </c:pt>
                <c:pt idx="22">
                  <c:v>0.52201349602016778</c:v>
                </c:pt>
                <c:pt idx="23">
                  <c:v>0.52217141547850598</c:v>
                </c:pt>
                <c:pt idx="24">
                  <c:v>0.52232284162062215</c:v>
                </c:pt>
                <c:pt idx="25">
                  <c:v>0.52246828576343196</c:v>
                </c:pt>
                <c:pt idx="26">
                  <c:v>0.52260820116997664</c:v>
                </c:pt>
                <c:pt idx="27">
                  <c:v>0.52274299151400161</c:v>
                </c:pt>
                <c:pt idx="28">
                  <c:v>0.52287301785635087</c:v>
                </c:pt>
                <c:pt idx="29">
                  <c:v>0.52299860443645318</c:v>
                </c:pt>
                <c:pt idx="30">
                  <c:v>0.52312004351244568</c:v>
                </c:pt>
                <c:pt idx="31">
                  <c:v>0.52323759943148274</c:v>
                </c:pt>
                <c:pt idx="32">
                  <c:v>0.52335151207261066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7-1222-420A-9640-81FE9346492A}"/>
            </c:ext>
          </c:extLst>
        </c:ser>
        <c:ser>
          <c:idx val="24"/>
          <c:order val="24"/>
          <c:tx>
            <c:strRef>
              <c:f>'ATB Offshore Wind_SEE'!$K$271</c:f>
              <c:strCache>
                <c:ptCount val="1"/>
                <c:pt idx="0">
                  <c:v>Class 9 - Advanced</c:v>
                </c:pt>
              </c:strCache>
            </c:strRef>
          </c:tx>
          <c:spPr>
            <a:ln>
              <a:solidFill>
                <a:srgbClr val="00B0F0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B0F0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49-1222-420A-9640-81FE9346492A}"/>
              </c:ext>
            </c:extLst>
          </c:dPt>
          <c:xVal>
            <c:numRef>
              <c:f>'ATB Offshore Wind_SEE'!$L$246:$AS$246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Wind_SEE'!$L$271:$AS$271</c:f>
              <c:numCache>
                <c:formatCode>0%</c:formatCode>
                <c:ptCount val="34"/>
                <c:pt idx="0">
                  <c:v>0.49776167085885203</c:v>
                </c:pt>
                <c:pt idx="1">
                  <c:v>0.50392219727267107</c:v>
                </c:pt>
                <c:pt idx="2">
                  <c:v>0.50753323178489729</c:v>
                </c:pt>
                <c:pt idx="3">
                  <c:v>0.5100983432852283</c:v>
                </c:pt>
                <c:pt idx="4">
                  <c:v>0.51208966728907657</c:v>
                </c:pt>
                <c:pt idx="5">
                  <c:v>0.51371775263762465</c:v>
                </c:pt>
                <c:pt idx="6">
                  <c:v>0.51509500665665964</c:v>
                </c:pt>
                <c:pt idx="7">
                  <c:v>0.5162885702427461</c:v>
                </c:pt>
                <c:pt idx="8">
                  <c:v>0.51734177374005774</c:v>
                </c:pt>
                <c:pt idx="9">
                  <c:v>0.51828421614259657</c:v>
                </c:pt>
                <c:pt idx="10">
                  <c:v>0.51913701745187746</c:v>
                </c:pt>
                <c:pt idx="11">
                  <c:v>0.51991577726483351</c:v>
                </c:pt>
                <c:pt idx="12">
                  <c:v>0.52063234573384398</c:v>
                </c:pt>
                <c:pt idx="13">
                  <c:v>0.52129593673303098</c:v>
                </c:pt>
                <c:pt idx="14">
                  <c:v>0.52191385627150788</c:v>
                </c:pt>
                <c:pt idx="15">
                  <c:v>0.52249199547819258</c:v>
                </c:pt>
                <c:pt idx="16">
                  <c:v>0.52303517395615728</c:v>
                </c:pt>
                <c:pt idx="17">
                  <c:v>0.52354738490366548</c:v>
                </c:pt>
                <c:pt idx="18">
                  <c:v>0.52403197391175305</c:v>
                </c:pt>
                <c:pt idx="19">
                  <c:v>0.5244917718731863</c:v>
                </c:pt>
                <c:pt idx="20">
                  <c:v>0.52492919544920269</c:v>
                </c:pt>
                <c:pt idx="21">
                  <c:v>0.52534632415670102</c:v>
                </c:pt>
                <c:pt idx="22">
                  <c:v>0.52574496031577178</c:v>
                </c:pt>
                <c:pt idx="23">
                  <c:v>0.52612667623686615</c:v>
                </c:pt>
                <c:pt idx="24">
                  <c:v>0.52649285177456284</c:v>
                </c:pt>
                <c:pt idx="25">
                  <c:v>0.52684470451583287</c:v>
                </c:pt>
                <c:pt idx="26">
                  <c:v>0.52718331427122755</c:v>
                </c:pt>
                <c:pt idx="27">
                  <c:v>0.52750964311246262</c:v>
                </c:pt>
                <c:pt idx="28">
                  <c:v>0.52782455189430577</c:v>
                </c:pt>
                <c:pt idx="29">
                  <c:v>0.52812881397600897</c:v>
                </c:pt>
                <c:pt idx="30">
                  <c:v>0.52842312669331337</c:v>
                </c:pt>
                <c:pt idx="31">
                  <c:v>0.5287081210095631</c:v>
                </c:pt>
                <c:pt idx="32">
                  <c:v>0.52898436968212981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A-1222-420A-9640-81FE9346492A}"/>
            </c:ext>
          </c:extLst>
        </c:ser>
        <c:ser>
          <c:idx val="25"/>
          <c:order val="25"/>
          <c:tx>
            <c:strRef>
              <c:f>'ATB Offshore Wind_SEE'!$K$272</c:f>
              <c:strCache>
                <c:ptCount val="1"/>
                <c:pt idx="0">
                  <c:v>Class 9 - Moderate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B0F0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4C-1222-420A-9640-81FE9346492A}"/>
              </c:ext>
            </c:extLst>
          </c:dPt>
          <c:xVal>
            <c:numRef>
              <c:f>'ATB Offshore Wind_SEE'!$L$246:$AS$246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Wind_SEE'!$L$272:$AS$272</c:f>
              <c:numCache>
                <c:formatCode>0%</c:formatCode>
                <c:ptCount val="34"/>
                <c:pt idx="0">
                  <c:v>0.49776167085885203</c:v>
                </c:pt>
                <c:pt idx="1">
                  <c:v>0.50289544287036791</c:v>
                </c:pt>
                <c:pt idx="2">
                  <c:v>0.50589850698435646</c:v>
                </c:pt>
                <c:pt idx="3">
                  <c:v>0.50802921488188368</c:v>
                </c:pt>
                <c:pt idx="4">
                  <c:v>0.50968192032513704</c:v>
                </c:pt>
                <c:pt idx="5">
                  <c:v>0.51103227899587222</c:v>
                </c:pt>
                <c:pt idx="6">
                  <c:v>0.51217399098410243</c:v>
                </c:pt>
                <c:pt idx="7">
                  <c:v>0.51316298689339934</c:v>
                </c:pt>
                <c:pt idx="8">
                  <c:v>0.51403534310986065</c:v>
                </c:pt>
                <c:pt idx="9">
                  <c:v>0.5148156923366527</c:v>
                </c:pt>
                <c:pt idx="10">
                  <c:v>0.515521604078365</c:v>
                </c:pt>
                <c:pt idx="11">
                  <c:v>0.5161660510073881</c:v>
                </c:pt>
                <c:pt idx="12">
                  <c:v>0.51675888471414622</c:v>
                </c:pt>
                <c:pt idx="13">
                  <c:v>0.51730776299561831</c:v>
                </c:pt>
                <c:pt idx="14">
                  <c:v>0.51781875645064135</c:v>
                </c:pt>
                <c:pt idx="15">
                  <c:v>0.51829675890491522</c:v>
                </c:pt>
                <c:pt idx="16">
                  <c:v>0.51874577319137394</c:v>
                </c:pt>
                <c:pt idx="17">
                  <c:v>0.51916911512137653</c:v>
                </c:pt>
                <c:pt idx="18">
                  <c:v>0.5195695622343165</c:v>
                </c:pt>
                <c:pt idx="19">
                  <c:v>0.51994946434816847</c:v>
                </c:pt>
                <c:pt idx="20">
                  <c:v>0.52031082710960674</c:v>
                </c:pt>
                <c:pt idx="21">
                  <c:v>0.52065537608988066</c:v>
                </c:pt>
                <c:pt idx="22">
                  <c:v>0.52098460662121504</c:v>
                </c:pt>
                <c:pt idx="23">
                  <c:v>0.52129982301890365</c:v>
                </c:pt>
                <c:pt idx="24">
                  <c:v>0.52160216979142182</c:v>
                </c:pt>
                <c:pt idx="25">
                  <c:v>0.52189265672566187</c:v>
                </c:pt>
                <c:pt idx="26">
                  <c:v>0.52217217923536496</c:v>
                </c:pt>
                <c:pt idx="27">
                  <c:v>0.52244153500713397</c:v>
                </c:pt>
                <c:pt idx="28">
                  <c:v>0.52270143772411348</c:v>
                </c:pt>
                <c:pt idx="29">
                  <c:v>0.52295252846215701</c:v>
                </c:pt>
                <c:pt idx="30">
                  <c:v>0.52319538521667086</c:v>
                </c:pt>
                <c:pt idx="31">
                  <c:v>0.52343053091643088</c:v>
                </c:pt>
                <c:pt idx="32">
                  <c:v>0.5236584402038692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D-1222-420A-9640-81FE9346492A}"/>
            </c:ext>
          </c:extLst>
        </c:ser>
        <c:ser>
          <c:idx val="26"/>
          <c:order val="26"/>
          <c:tx>
            <c:strRef>
              <c:f>'ATB Offshore Wind_SEE'!$K$273</c:f>
              <c:strCache>
                <c:ptCount val="1"/>
                <c:pt idx="0">
                  <c:v>Class 9 - Conservative</c:v>
                </c:pt>
              </c:strCache>
            </c:strRef>
          </c:tx>
          <c:spPr>
            <a:ln>
              <a:solidFill>
                <a:srgbClr val="00B0F0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B0F0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4F-1222-420A-9640-81FE9346492A}"/>
              </c:ext>
            </c:extLst>
          </c:dPt>
          <c:xVal>
            <c:numRef>
              <c:f>'ATB Offshore Wind_SEE'!$L$246:$AS$246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Wind_SEE'!$L$273:$AS$273</c:f>
              <c:numCache>
                <c:formatCode>0%</c:formatCode>
                <c:ptCount val="34"/>
                <c:pt idx="0">
                  <c:v>0.49776167085885203</c:v>
                </c:pt>
                <c:pt idx="1">
                  <c:v>0.50032855686461009</c:v>
                </c:pt>
                <c:pt idx="2">
                  <c:v>0.50182242478052108</c:v>
                </c:pt>
                <c:pt idx="3">
                  <c:v>0.50287919505052037</c:v>
                </c:pt>
                <c:pt idx="4">
                  <c:v>0.50369717082692533</c:v>
                </c:pt>
                <c:pt idx="5">
                  <c:v>0.50436442212123944</c:v>
                </c:pt>
                <c:pt idx="6">
                  <c:v>0.50492782968945016</c:v>
                </c:pt>
                <c:pt idx="7">
                  <c:v>0.50541533156073182</c:v>
                </c:pt>
                <c:pt idx="8">
                  <c:v>0.50584492431940975</c:v>
                </c:pt>
                <c:pt idx="9">
                  <c:v>0.50622888205778349</c:v>
                </c:pt>
                <c:pt idx="10">
                  <c:v>0.5065759508409986</c:v>
                </c:pt>
                <c:pt idx="11">
                  <c:v>0.50689258288246286</c:v>
                </c:pt>
                <c:pt idx="12">
                  <c:v>0.50718367429408517</c:v>
                </c:pt>
                <c:pt idx="13">
                  <c:v>0.50745302825370919</c:v>
                </c:pt>
                <c:pt idx="14">
                  <c:v>0.5077036577577666</c:v>
                </c:pt>
                <c:pt idx="15">
                  <c:v>0.50793799032242248</c:v>
                </c:pt>
                <c:pt idx="16">
                  <c:v>0.50815801042709341</c:v>
                </c:pt>
                <c:pt idx="17">
                  <c:v>0.50836536112178632</c:v>
                </c:pt>
                <c:pt idx="18">
                  <c:v>0.50856141808593402</c:v>
                </c:pt>
                <c:pt idx="19">
                  <c:v>0.50874734464110383</c:v>
                </c:pt>
                <c:pt idx="20">
                  <c:v>0.508924133308022</c:v>
                </c:pt>
                <c:pt idx="21">
                  <c:v>0.50909263767313595</c:v>
                </c:pt>
                <c:pt idx="22">
                  <c:v>0.50925359715545071</c:v>
                </c:pt>
                <c:pt idx="23">
                  <c:v>0.50940765649076036</c:v>
                </c:pt>
                <c:pt idx="24">
                  <c:v>0.509555381229994</c:v>
                </c:pt>
                <c:pt idx="25">
                  <c:v>0.50969727019163147</c:v>
                </c:pt>
                <c:pt idx="26">
                  <c:v>0.50983376555932514</c:v>
                </c:pt>
                <c:pt idx="27">
                  <c:v>0.50996526113957341</c:v>
                </c:pt>
                <c:pt idx="28">
                  <c:v>0.51009210916758629</c:v>
                </c:pt>
                <c:pt idx="29">
                  <c:v>0.5102146259572079</c:v>
                </c:pt>
                <c:pt idx="30">
                  <c:v>0.51033309662272885</c:v>
                </c:pt>
                <c:pt idx="31">
                  <c:v>0.5104477790497024</c:v>
                </c:pt>
                <c:pt idx="32">
                  <c:v>0.51055890725366293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0-1222-420A-9640-81FE9346492A}"/>
            </c:ext>
          </c:extLst>
        </c:ser>
        <c:ser>
          <c:idx val="27"/>
          <c:order val="27"/>
          <c:tx>
            <c:strRef>
              <c:f>'ATB Offshore Wind_SEE'!$K$274</c:f>
              <c:strCache>
                <c:ptCount val="1"/>
                <c:pt idx="0">
                  <c:v>Class 10 - Advanced</c:v>
                </c:pt>
              </c:strCache>
            </c:strRef>
          </c:tx>
          <c:spPr>
            <a:ln>
              <a:solidFill>
                <a:srgbClr val="00B050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B050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52-1222-420A-9640-81FE9346492A}"/>
              </c:ext>
            </c:extLst>
          </c:dPt>
          <c:xVal>
            <c:numRef>
              <c:f>'ATB Offshore Wind_SEE'!$L$246:$AS$246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Wind_SEE'!$L$274:$AS$274</c:f>
              <c:numCache>
                <c:formatCode>0%</c:formatCode>
                <c:ptCount val="34"/>
                <c:pt idx="0">
                  <c:v>0.48894068348198877</c:v>
                </c:pt>
                <c:pt idx="1">
                  <c:v>0.49499203731601199</c:v>
                </c:pt>
                <c:pt idx="2">
                  <c:v>0.49853907957709759</c:v>
                </c:pt>
                <c:pt idx="3">
                  <c:v>0.50105873394906908</c:v>
                </c:pt>
                <c:pt idx="4">
                  <c:v>0.50301476908892973</c:v>
                </c:pt>
                <c:pt idx="5">
                  <c:v>0.50461400263721123</c:v>
                </c:pt>
                <c:pt idx="6">
                  <c:v>0.50596684991497243</c:v>
                </c:pt>
                <c:pt idx="7">
                  <c:v>0.50713926199433845</c:v>
                </c:pt>
                <c:pt idx="8">
                  <c:v>0.50817380134915191</c:v>
                </c:pt>
                <c:pt idx="9">
                  <c:v>0.50909954244055544</c:v>
                </c:pt>
                <c:pt idx="10">
                  <c:v>0.5099372309960335</c:v>
                </c:pt>
                <c:pt idx="11">
                  <c:v>0.51070219016727303</c:v>
                </c:pt>
                <c:pt idx="12">
                  <c:v>0.51140606010646528</c:v>
                </c:pt>
                <c:pt idx="13">
                  <c:v>0.51205789140584035</c:v>
                </c:pt>
                <c:pt idx="14">
                  <c:v>0.51266486060248107</c:v>
                </c:pt>
                <c:pt idx="15">
                  <c:v>0.51323275442680139</c:v>
                </c:pt>
                <c:pt idx="16">
                  <c:v>0.51376630707220805</c:v>
                </c:pt>
                <c:pt idx="17">
                  <c:v>0.51426944097227223</c:v>
                </c:pt>
                <c:pt idx="18">
                  <c:v>0.51474544242978371</c:v>
                </c:pt>
                <c:pt idx="19">
                  <c:v>0.51519709217038923</c:v>
                </c:pt>
                <c:pt idx="20">
                  <c:v>0.5156267640289306</c:v>
                </c:pt>
                <c:pt idx="21">
                  <c:v>0.51603650067054929</c:v>
                </c:pt>
                <c:pt idx="22">
                  <c:v>0.51642807247586808</c:v>
                </c:pt>
                <c:pt idx="23">
                  <c:v>0.51680302389194199</c:v>
                </c:pt>
                <c:pt idx="24">
                  <c:v>0.51716271032052319</c:v>
                </c:pt>
                <c:pt idx="25">
                  <c:v>0.51750832777135003</c:v>
                </c:pt>
                <c:pt idx="26">
                  <c:v>0.51784093691931976</c:v>
                </c:pt>
                <c:pt idx="27">
                  <c:v>0.51816148278697982</c:v>
                </c:pt>
                <c:pt idx="28">
                  <c:v>0.51847081097362624</c:v>
                </c:pt>
                <c:pt idx="29">
                  <c:v>0.51876968113357436</c:v>
                </c:pt>
                <c:pt idx="30">
                  <c:v>0.51905877824486446</c:v>
                </c:pt>
                <c:pt idx="31">
                  <c:v>0.51933872208934584</c:v>
                </c:pt>
                <c:pt idx="32">
                  <c:v>0.51961007527438063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3-1222-420A-9640-81FE9346492A}"/>
            </c:ext>
          </c:extLst>
        </c:ser>
        <c:ser>
          <c:idx val="28"/>
          <c:order val="28"/>
          <c:tx>
            <c:strRef>
              <c:f>'ATB Offshore Wind_SEE'!$K$275</c:f>
              <c:strCache>
                <c:ptCount val="1"/>
                <c:pt idx="0">
                  <c:v>Class 10 - Moderate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B050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55-1222-420A-9640-81FE9346492A}"/>
              </c:ext>
            </c:extLst>
          </c:dPt>
          <c:xVal>
            <c:numRef>
              <c:f>'ATB Offshore Wind_SEE'!$L$246:$AS$246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Wind_SEE'!$L$275:$AS$275</c:f>
              <c:numCache>
                <c:formatCode>0%</c:formatCode>
                <c:ptCount val="34"/>
                <c:pt idx="0">
                  <c:v>0.48894068348198877</c:v>
                </c:pt>
                <c:pt idx="1">
                  <c:v>0.49398347834367479</c:v>
                </c:pt>
                <c:pt idx="2">
                  <c:v>0.49693332423659037</c:v>
                </c:pt>
                <c:pt idx="3">
                  <c:v>0.49902627320536069</c:v>
                </c:pt>
                <c:pt idx="4">
                  <c:v>0.50064969054809105</c:v>
                </c:pt>
                <c:pt idx="5">
                  <c:v>0.50197611909827633</c:v>
                </c:pt>
                <c:pt idx="6">
                  <c:v>0.50309759845786961</c:v>
                </c:pt>
                <c:pt idx="7">
                  <c:v>0.50406906806704654</c:v>
                </c:pt>
                <c:pt idx="8">
                  <c:v>0.5049259649911918</c:v>
                </c:pt>
                <c:pt idx="9">
                  <c:v>0.50569248540977685</c:v>
                </c:pt>
                <c:pt idx="10">
                  <c:v>0.50638588747280677</c:v>
                </c:pt>
                <c:pt idx="11">
                  <c:v>0.50701891395996224</c:v>
                </c:pt>
                <c:pt idx="12">
                  <c:v>0.50760124187860922</c:v>
                </c:pt>
                <c:pt idx="13">
                  <c:v>0.50814039331955552</c:v>
                </c:pt>
                <c:pt idx="14">
                  <c:v>0.50864233130269243</c:v>
                </c:pt>
                <c:pt idx="15">
                  <c:v>0.50911186292873245</c:v>
                </c:pt>
                <c:pt idx="16">
                  <c:v>0.50955292009517816</c:v>
                </c:pt>
                <c:pt idx="17">
                  <c:v>0.50996875985287771</c:v>
                </c:pt>
                <c:pt idx="18">
                  <c:v>0.51036211051959623</c:v>
                </c:pt>
                <c:pt idx="19">
                  <c:v>0.51073528027146264</c:v>
                </c:pt>
                <c:pt idx="20">
                  <c:v>0.51109023921247099</c:v>
                </c:pt>
                <c:pt idx="21">
                  <c:v>0.51142868233449257</c:v>
                </c:pt>
                <c:pt idx="22">
                  <c:v>0.51175207847051085</c:v>
                </c:pt>
                <c:pt idx="23">
                  <c:v>0.51206170882164792</c:v>
                </c:pt>
                <c:pt idx="24">
                  <c:v>0.51235869761419306</c:v>
                </c:pt>
                <c:pt idx="25">
                  <c:v>0.51264403674029502</c:v>
                </c:pt>
                <c:pt idx="26">
                  <c:v>0.51291860574579329</c:v>
                </c:pt>
                <c:pt idx="27">
                  <c:v>0.51318318818124131</c:v>
                </c:pt>
                <c:pt idx="28">
                  <c:v>0.51343848508238588</c:v>
                </c:pt>
                <c:pt idx="29">
                  <c:v>0.51368512616437834</c:v>
                </c:pt>
                <c:pt idx="30">
                  <c:v>0.51392367917979098</c:v>
                </c:pt>
                <c:pt idx="31">
                  <c:v>0.51415465779041836</c:v>
                </c:pt>
                <c:pt idx="32">
                  <c:v>0.51437852822740826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6-1222-420A-9640-81FE9346492A}"/>
            </c:ext>
          </c:extLst>
        </c:ser>
        <c:ser>
          <c:idx val="29"/>
          <c:order val="29"/>
          <c:tx>
            <c:strRef>
              <c:f>'ATB Offshore Wind_SEE'!$K$276</c:f>
              <c:strCache>
                <c:ptCount val="1"/>
                <c:pt idx="0">
                  <c:v>Class 10 - Conservative</c:v>
                </c:pt>
              </c:strCache>
            </c:strRef>
          </c:tx>
          <c:spPr>
            <a:ln>
              <a:solidFill>
                <a:srgbClr val="00B050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B050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58-1222-420A-9640-81FE9346492A}"/>
              </c:ext>
            </c:extLst>
          </c:dPt>
          <c:xVal>
            <c:numRef>
              <c:f>'ATB Offshore Wind_SEE'!$L$246:$AS$246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Wind_SEE'!$L$276:$AS$276</c:f>
              <c:numCache>
                <c:formatCode>0%</c:formatCode>
                <c:ptCount val="34"/>
                <c:pt idx="0">
                  <c:v>0.48894068348198877</c:v>
                </c:pt>
                <c:pt idx="1">
                  <c:v>0.49146208091283183</c:v>
                </c:pt>
                <c:pt idx="2">
                  <c:v>0.49292947553680327</c:v>
                </c:pt>
                <c:pt idx="3">
                  <c:v>0.49396751845643061</c:v>
                </c:pt>
                <c:pt idx="4">
                  <c:v>0.49477099863299195</c:v>
                </c:pt>
                <c:pt idx="5">
                  <c:v>0.49542642536228054</c:v>
                </c:pt>
                <c:pt idx="6">
                  <c:v>0.49597984861201483</c:v>
                </c:pt>
                <c:pt idx="7">
                  <c:v>0.49645871131297747</c:v>
                </c:pt>
                <c:pt idx="8">
                  <c:v>0.49688069112649852</c:v>
                </c:pt>
                <c:pt idx="9">
                  <c:v>0.49725784463191958</c:v>
                </c:pt>
                <c:pt idx="10">
                  <c:v>0.49759876290268074</c:v>
                </c:pt>
                <c:pt idx="11">
                  <c:v>0.49790978381053552</c:v>
                </c:pt>
                <c:pt idx="12">
                  <c:v>0.4981957167018905</c:v>
                </c:pt>
                <c:pt idx="13">
                  <c:v>0.49846029735730718</c:v>
                </c:pt>
                <c:pt idx="14">
                  <c:v>0.49870648537898249</c:v>
                </c:pt>
                <c:pt idx="15">
                  <c:v>0.49893666526432257</c:v>
                </c:pt>
                <c:pt idx="16">
                  <c:v>0.49915278632517479</c:v>
                </c:pt>
                <c:pt idx="17">
                  <c:v>0.49935646249455251</c:v>
                </c:pt>
                <c:pt idx="18">
                  <c:v>0.49954904507305126</c:v>
                </c:pt>
                <c:pt idx="19">
                  <c:v>0.49973167676665925</c:v>
                </c:pt>
                <c:pt idx="20">
                  <c:v>0.49990533250733882</c:v>
                </c:pt>
                <c:pt idx="21">
                  <c:v>0.50007085075486957</c:v>
                </c:pt>
                <c:pt idx="22">
                  <c:v>0.50022895782478527</c:v>
                </c:pt>
                <c:pt idx="23">
                  <c:v>0.50038028702731929</c:v>
                </c:pt>
                <c:pt idx="24">
                  <c:v>0.50052539389109907</c:v>
                </c:pt>
                <c:pt idx="25">
                  <c:v>0.50066476839488894</c:v>
                </c:pt>
                <c:pt idx="26">
                  <c:v>0.50079884488626913</c:v>
                </c:pt>
                <c:pt idx="27">
                  <c:v>0.50092801019297206</c:v>
                </c:pt>
                <c:pt idx="28">
                  <c:v>0.50105261030813952</c:v>
                </c:pt>
                <c:pt idx="29">
                  <c:v>0.5011729559401209</c:v>
                </c:pt>
                <c:pt idx="30">
                  <c:v>0.50128932715060892</c:v>
                </c:pt>
                <c:pt idx="31">
                  <c:v>0.50140197725508784</c:v>
                </c:pt>
                <c:pt idx="32">
                  <c:v>0.5015111361220308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9-1222-420A-9640-81FE9346492A}"/>
            </c:ext>
          </c:extLst>
        </c:ser>
        <c:ser>
          <c:idx val="30"/>
          <c:order val="30"/>
          <c:tx>
            <c:strRef>
              <c:f>'ATB Offshore Wind_SEE'!$K$277</c:f>
              <c:strCache>
                <c:ptCount val="1"/>
                <c:pt idx="0">
                  <c:v>Class 11 - Advanced</c:v>
                </c:pt>
              </c:strCache>
            </c:strRef>
          </c:tx>
          <c:spPr>
            <a:ln>
              <a:solidFill>
                <a:srgbClr val="B9CDE5"/>
              </a:solidFill>
              <a:prstDash val="sysDot"/>
            </a:ln>
          </c:spPr>
          <c:marker>
            <c:symbol val="none"/>
          </c:marker>
          <c:xVal>
            <c:numRef>
              <c:f>'ATB Offshore Wind_SEE'!$L$246:$AS$246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Wind_SEE'!$L$277:$AS$277</c:f>
              <c:numCache>
                <c:formatCode>0%</c:formatCode>
                <c:ptCount val="34"/>
                <c:pt idx="0">
                  <c:v>0.48232427737628192</c:v>
                </c:pt>
                <c:pt idx="1">
                  <c:v>0.48829374353802124</c:v>
                </c:pt>
                <c:pt idx="2">
                  <c:v>0.49179278678232158</c:v>
                </c:pt>
                <c:pt idx="3">
                  <c:v>0.49427834487813083</c:v>
                </c:pt>
                <c:pt idx="4">
                  <c:v>0.49620791070733772</c:v>
                </c:pt>
                <c:pt idx="5">
                  <c:v>0.49778550322845427</c:v>
                </c:pt>
                <c:pt idx="6">
                  <c:v>0.49912004360868978</c:v>
                </c:pt>
                <c:pt idx="7">
                  <c:v>0.50027659046206341</c:v>
                </c:pt>
                <c:pt idx="8">
                  <c:v>0.50129713030173106</c:v>
                </c:pt>
                <c:pt idx="9">
                  <c:v>0.5022103441496133</c:v>
                </c:pt>
                <c:pt idx="10">
                  <c:v>0.50303669699943143</c:v>
                </c:pt>
                <c:pt idx="11">
                  <c:v>0.50379130464807897</c:v>
                </c:pt>
                <c:pt idx="12">
                  <c:v>0.5044856497317608</c:v>
                </c:pt>
                <c:pt idx="13">
                  <c:v>0.50512866036896797</c:v>
                </c:pt>
                <c:pt idx="14">
                  <c:v>0.50572741598299165</c:v>
                </c:pt>
                <c:pt idx="15">
                  <c:v>0.50628762499749036</c:v>
                </c:pt>
                <c:pt idx="16">
                  <c:v>0.50681395754217706</c:v>
                </c:pt>
                <c:pt idx="17">
                  <c:v>0.5073102829717645</c:v>
                </c:pt>
                <c:pt idx="18">
                  <c:v>0.50777984311838464</c:v>
                </c:pt>
                <c:pt idx="19">
                  <c:v>0.50822538107855886</c:v>
                </c:pt>
                <c:pt idx="20">
                  <c:v>0.50864923856410094</c:v>
                </c:pt>
                <c:pt idx="21">
                  <c:v>0.50905343059855368</c:v>
                </c:pt>
                <c:pt idx="22">
                  <c:v>0.50943970360552926</c:v>
                </c:pt>
                <c:pt idx="23">
                  <c:v>0.50980958113243313</c:v>
                </c:pt>
                <c:pt idx="24">
                  <c:v>0.51016440023955267</c:v>
                </c:pt>
                <c:pt idx="25">
                  <c:v>0.51050534075207366</c:v>
                </c:pt>
                <c:pt idx="26">
                  <c:v>0.51083344899170868</c:v>
                </c:pt>
                <c:pt idx="27">
                  <c:v>0.51114965719284267</c:v>
                </c:pt>
                <c:pt idx="28">
                  <c:v>0.511454799512017</c:v>
                </c:pt>
                <c:pt idx="29">
                  <c:v>0.51174962532381019</c:v>
                </c:pt>
                <c:pt idx="30">
                  <c:v>0.51203481033705478</c:v>
                </c:pt>
                <c:pt idx="31">
                  <c:v>0.51231096594663472</c:v>
                </c:pt>
                <c:pt idx="32">
                  <c:v>0.51257864714663959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A-1222-420A-9640-81FE9346492A}"/>
            </c:ext>
          </c:extLst>
        </c:ser>
        <c:ser>
          <c:idx val="31"/>
          <c:order val="31"/>
          <c:tx>
            <c:strRef>
              <c:f>'ATB Offshore Wind_SEE'!$K$278</c:f>
              <c:strCache>
                <c:ptCount val="1"/>
                <c:pt idx="0">
                  <c:v>Class 11 - Moderate</c:v>
                </c:pt>
              </c:strCache>
            </c:strRef>
          </c:tx>
          <c:spPr>
            <a:ln>
              <a:solidFill>
                <a:srgbClr val="B9CDE5"/>
              </a:solidFill>
              <a:prstDash val="solid"/>
            </a:ln>
          </c:spPr>
          <c:marker>
            <c:symbol val="none"/>
          </c:marker>
          <c:xVal>
            <c:numRef>
              <c:f>'ATB Offshore Wind_SEE'!$L$246:$AS$246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Wind_SEE'!$L$278:$AS$278</c:f>
              <c:numCache>
                <c:formatCode>0%</c:formatCode>
                <c:ptCount val="34"/>
                <c:pt idx="0">
                  <c:v>0.48232427737628192</c:v>
                </c:pt>
                <c:pt idx="1">
                  <c:v>0.48729883251106471</c:v>
                </c:pt>
                <c:pt idx="2">
                  <c:v>0.49020876072268244</c:v>
                </c:pt>
                <c:pt idx="3">
                  <c:v>0.49227338764584738</c:v>
                </c:pt>
                <c:pt idx="4">
                  <c:v>0.49387483670330018</c:v>
                </c:pt>
                <c:pt idx="5">
                  <c:v>0.49518331585746522</c:v>
                </c:pt>
                <c:pt idx="6">
                  <c:v>0.4962896192189612</c:v>
                </c:pt>
                <c:pt idx="7">
                  <c:v>0.49724794278063017</c:v>
                </c:pt>
                <c:pt idx="8">
                  <c:v>0.49809324406908295</c:v>
                </c:pt>
                <c:pt idx="9">
                  <c:v>0.49884939183808286</c:v>
                </c:pt>
                <c:pt idx="10">
                  <c:v>0.49953341069820384</c:v>
                </c:pt>
                <c:pt idx="11">
                  <c:v>0.50015787099224795</c:v>
                </c:pt>
                <c:pt idx="12">
                  <c:v>0.50073231877711466</c:v>
                </c:pt>
                <c:pt idx="13">
                  <c:v>0.50126417435374382</c:v>
                </c:pt>
                <c:pt idx="14">
                  <c:v>0.50175932004970059</c:v>
                </c:pt>
                <c:pt idx="15">
                  <c:v>0.50222249791541274</c:v>
                </c:pt>
                <c:pt idx="16">
                  <c:v>0.50265758664145732</c:v>
                </c:pt>
                <c:pt idx="17">
                  <c:v>0.50306779920386557</c:v>
                </c:pt>
                <c:pt idx="18">
                  <c:v>0.50345582700046743</c:v>
                </c:pt>
                <c:pt idx="19">
                  <c:v>0.50382394697286548</c:v>
                </c:pt>
                <c:pt idx="20">
                  <c:v>0.50417410256536155</c:v>
                </c:pt>
                <c:pt idx="21">
                  <c:v>0.5045079658329864</c:v>
                </c:pt>
                <c:pt idx="22">
                  <c:v>0.5048269857322929</c:v>
                </c:pt>
                <c:pt idx="23">
                  <c:v>0.50513242612703035</c:v>
                </c:pt>
                <c:pt idx="24">
                  <c:v>0.50542539603031811</c:v>
                </c:pt>
                <c:pt idx="25">
                  <c:v>0.50570687391189717</c:v>
                </c:pt>
                <c:pt idx="26">
                  <c:v>0.50597772741548319</c:v>
                </c:pt>
                <c:pt idx="27">
                  <c:v>0.50623872948852633</c:v>
                </c:pt>
                <c:pt idx="28">
                  <c:v>0.50649057168027045</c:v>
                </c:pt>
                <c:pt idx="29">
                  <c:v>0.50673387518448321</c:v>
                </c:pt>
                <c:pt idx="30">
                  <c:v>0.50696920007083845</c:v>
                </c:pt>
                <c:pt idx="31">
                  <c:v>0.50719705305019547</c:v>
                </c:pt>
                <c:pt idx="32">
                  <c:v>0.50741789404460425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B-1222-420A-9640-81FE9346492A}"/>
            </c:ext>
          </c:extLst>
        </c:ser>
        <c:ser>
          <c:idx val="32"/>
          <c:order val="32"/>
          <c:tx>
            <c:strRef>
              <c:f>'ATB Offshore Wind_SEE'!$K$279</c:f>
              <c:strCache>
                <c:ptCount val="1"/>
                <c:pt idx="0">
                  <c:v>Class 11 - Conservative</c:v>
                </c:pt>
              </c:strCache>
            </c:strRef>
          </c:tx>
          <c:spPr>
            <a:ln>
              <a:solidFill>
                <a:srgbClr val="4F81BD">
                  <a:lumMod val="40000"/>
                  <a:lumOff val="60000"/>
                </a:srgbClr>
              </a:solidFill>
              <a:prstDash val="dash"/>
            </a:ln>
          </c:spPr>
          <c:marker>
            <c:symbol val="none"/>
          </c:marker>
          <c:dPt>
            <c:idx val="0"/>
            <c:marker>
              <c:symbol val="circle"/>
              <c:size val="7"/>
              <c:spPr>
                <a:solidFill>
                  <a:srgbClr val="4F81BD">
                    <a:lumMod val="40000"/>
                    <a:lumOff val="60000"/>
                  </a:srgbClr>
                </a:solidFill>
                <a:ln>
                  <a:solidFill>
                    <a:srgbClr val="4F81BD">
                      <a:lumMod val="40000"/>
                      <a:lumOff val="60000"/>
                    </a:srgbClr>
                  </a:solidFill>
                  <a:prstDash val="dash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1222-420A-9640-81FE9346492A}"/>
              </c:ext>
            </c:extLst>
          </c:dPt>
          <c:xVal>
            <c:numRef>
              <c:f>'ATB Offshore Wind_SEE'!$L$246:$AS$246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Wind_SEE'!$L$279:$AS$279</c:f>
              <c:numCache>
                <c:formatCode>0%</c:formatCode>
                <c:ptCount val="34"/>
                <c:pt idx="0">
                  <c:v>0.48232427737628192</c:v>
                </c:pt>
                <c:pt idx="1">
                  <c:v>0.48481155494367334</c:v>
                </c:pt>
                <c:pt idx="2">
                  <c:v>0.48625909260119154</c:v>
                </c:pt>
                <c:pt idx="3">
                  <c:v>0.48728308859499858</c:v>
                </c:pt>
                <c:pt idx="4">
                  <c:v>0.48807569597793565</c:v>
                </c:pt>
                <c:pt idx="5">
                  <c:v>0.48872225339125197</c:v>
                </c:pt>
                <c:pt idx="6">
                  <c:v>0.48926818764877866</c:v>
                </c:pt>
                <c:pt idx="7">
                  <c:v>0.48974057032014789</c:v>
                </c:pt>
                <c:pt idx="8">
                  <c:v>0.49015683985037894</c:v>
                </c:pt>
                <c:pt idx="9">
                  <c:v>0.49052888966768327</c:v>
                </c:pt>
                <c:pt idx="10">
                  <c:v>0.49086519459002731</c:v>
                </c:pt>
                <c:pt idx="11">
                  <c:v>0.49117200672429612</c:v>
                </c:pt>
                <c:pt idx="12">
                  <c:v>0.49145407033622296</c:v>
                </c:pt>
                <c:pt idx="13">
                  <c:v>0.49171507065332226</c:v>
                </c:pt>
                <c:pt idx="14">
                  <c:v>0.49195792722808646</c:v>
                </c:pt>
                <c:pt idx="15">
                  <c:v>0.49218499229060592</c:v>
                </c:pt>
                <c:pt idx="16">
                  <c:v>0.49239818877439823</c:v>
                </c:pt>
                <c:pt idx="17">
                  <c:v>0.49259910877253443</c:v>
                </c:pt>
                <c:pt idx="18">
                  <c:v>0.49278908529964233</c:v>
                </c:pt>
                <c:pt idx="19">
                  <c:v>0.49296924559847077</c:v>
                </c:pt>
                <c:pt idx="20">
                  <c:v>0.49314055140808144</c:v>
                </c:pt>
                <c:pt idx="21">
                  <c:v>0.49330382984211218</c:v>
                </c:pt>
                <c:pt idx="22">
                  <c:v>0.49345979738750456</c:v>
                </c:pt>
                <c:pt idx="23">
                  <c:v>0.49360907878445925</c:v>
                </c:pt>
                <c:pt idx="24">
                  <c:v>0.49375222204412106</c:v>
                </c:pt>
                <c:pt idx="25">
                  <c:v>0.49388971051480102</c:v>
                </c:pt>
                <c:pt idx="26">
                  <c:v>0.49402197266643366</c:v>
                </c:pt>
                <c:pt idx="27">
                  <c:v>0.49414939009215059</c:v>
                </c:pt>
                <c:pt idx="28">
                  <c:v>0.49427230410307149</c:v>
                </c:pt>
                <c:pt idx="29">
                  <c:v>0.49439102120300166</c:v>
                </c:pt>
                <c:pt idx="30">
                  <c:v>0.49450581766380403</c:v>
                </c:pt>
                <c:pt idx="31">
                  <c:v>0.49461694337306639</c:v>
                </c:pt>
                <c:pt idx="32">
                  <c:v>0.49472462508865306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D-1222-420A-9640-81FE9346492A}"/>
            </c:ext>
          </c:extLst>
        </c:ser>
        <c:ser>
          <c:idx val="33"/>
          <c:order val="33"/>
          <c:tx>
            <c:strRef>
              <c:f>'ATB Offshore Wind_SEE'!$K$280</c:f>
              <c:strCache>
                <c:ptCount val="1"/>
                <c:pt idx="0">
                  <c:v>Class 12 - Advanced</c:v>
                </c:pt>
              </c:strCache>
            </c:strRef>
          </c:tx>
          <c:spPr>
            <a:ln>
              <a:solidFill>
                <a:srgbClr val="8064A2">
                  <a:lumMod val="20000"/>
                  <a:lumOff val="80000"/>
                </a:srgbClr>
              </a:solidFill>
              <a:prstDash val="sysDot"/>
            </a:ln>
          </c:spPr>
          <c:marker>
            <c:symbol val="none"/>
          </c:marker>
          <c:xVal>
            <c:numRef>
              <c:f>'ATB Offshore Wind_SEE'!$L$246:$AS$246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Wind_SEE'!$L$280:$AS$280</c:f>
              <c:numCache>
                <c:formatCode>0%</c:formatCode>
                <c:ptCount val="34"/>
                <c:pt idx="0">
                  <c:v>0.4544438847114613</c:v>
                </c:pt>
                <c:pt idx="1">
                  <c:v>0.46006829036433722</c:v>
                </c:pt>
                <c:pt idx="2">
                  <c:v>0.46336507404141658</c:v>
                </c:pt>
                <c:pt idx="3">
                  <c:v>0.46570695631796305</c:v>
                </c:pt>
                <c:pt idx="4">
                  <c:v>0.46752498504337009</c:v>
                </c:pt>
                <c:pt idx="5">
                  <c:v>0.46901138601345571</c:v>
                </c:pt>
                <c:pt idx="6">
                  <c:v>0.4702687842891502</c:v>
                </c:pt>
                <c:pt idx="7">
                  <c:v>0.47135847782014345</c:v>
                </c:pt>
                <c:pt idx="8">
                  <c:v>0.47232002612072704</c:v>
                </c:pt>
                <c:pt idx="9">
                  <c:v>0.47318045232788669</c:v>
                </c:pt>
                <c:pt idx="10">
                  <c:v>0.47395903847174936</c:v>
                </c:pt>
                <c:pt idx="11">
                  <c:v>0.47467002659191992</c:v>
                </c:pt>
                <c:pt idx="12">
                  <c:v>0.47532423557943998</c:v>
                </c:pt>
                <c:pt idx="13">
                  <c:v>0.47593007746961558</c:v>
                </c:pt>
                <c:pt idx="14">
                  <c:v>0.47649422246499068</c:v>
                </c:pt>
                <c:pt idx="15">
                  <c:v>0.47702204901808076</c:v>
                </c:pt>
                <c:pt idx="16">
                  <c:v>0.4775179573052577</c:v>
                </c:pt>
                <c:pt idx="17">
                  <c:v>0.4779855930160905</c:v>
                </c:pt>
                <c:pt idx="18">
                  <c:v>0.47842801059103929</c:v>
                </c:pt>
                <c:pt idx="19">
                  <c:v>0.47884779456399085</c:v>
                </c:pt>
                <c:pt idx="20">
                  <c:v>0.47924715128586592</c:v>
                </c:pt>
                <c:pt idx="21">
                  <c:v>0.47962797930328471</c:v>
                </c:pt>
                <c:pt idx="22">
                  <c:v>0.47999192408915381</c:v>
                </c:pt>
                <c:pt idx="23">
                  <c:v>0.480340421123365</c:v>
                </c:pt>
                <c:pt idx="24">
                  <c:v>0.48067473017843965</c:v>
                </c:pt>
                <c:pt idx="25">
                  <c:v>0.48099596288065483</c:v>
                </c:pt>
                <c:pt idx="26">
                  <c:v>0.48130510506988206</c:v>
                </c:pt>
                <c:pt idx="27">
                  <c:v>0.48160303509339791</c:v>
                </c:pt>
                <c:pt idx="28">
                  <c:v>0.48189053888995104</c:v>
                </c:pt>
                <c:pt idx="29">
                  <c:v>0.48216832251708536</c:v>
                </c:pt>
                <c:pt idx="30">
                  <c:v>0.4824370226247916</c:v>
                </c:pt>
                <c:pt idx="31">
                  <c:v>0.48269721526673165</c:v>
                </c:pt>
                <c:pt idx="32">
                  <c:v>0.48294942335597846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E-1222-420A-9640-81FE9346492A}"/>
            </c:ext>
          </c:extLst>
        </c:ser>
        <c:ser>
          <c:idx val="34"/>
          <c:order val="34"/>
          <c:tx>
            <c:strRef>
              <c:f>'ATB Offshore Wind_SEE'!$K$281</c:f>
              <c:strCache>
                <c:ptCount val="1"/>
                <c:pt idx="0">
                  <c:v>Class 12 - Moderate</c:v>
                </c:pt>
              </c:strCache>
            </c:strRef>
          </c:tx>
          <c:spPr>
            <a:ln>
              <a:solidFill>
                <a:srgbClr val="8064A2">
                  <a:lumMod val="20000"/>
                  <a:lumOff val="80000"/>
                </a:srgbClr>
              </a:solidFill>
            </a:ln>
          </c:spPr>
          <c:marker>
            <c:symbol val="none"/>
          </c:marker>
          <c:xVal>
            <c:numRef>
              <c:f>'ATB Offshore Wind_SEE'!$L$246:$AS$246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Wind_SEE'!$L$281:$AS$281</c:f>
              <c:numCache>
                <c:formatCode>0%</c:formatCode>
                <c:ptCount val="34"/>
                <c:pt idx="0">
                  <c:v>0.4544438847114613</c:v>
                </c:pt>
                <c:pt idx="1">
                  <c:v>0.45913088942219121</c:v>
                </c:pt>
                <c:pt idx="2">
                  <c:v>0.46187261141867159</c:v>
                </c:pt>
                <c:pt idx="3">
                  <c:v>0.46381789413292107</c:v>
                </c:pt>
                <c:pt idx="4">
                  <c:v>0.46532677263017447</c:v>
                </c:pt>
                <c:pt idx="5">
                  <c:v>0.4665596161294015</c:v>
                </c:pt>
                <c:pt idx="6">
                  <c:v>0.46760197045583601</c:v>
                </c:pt>
                <c:pt idx="7">
                  <c:v>0.46850489884365093</c:v>
                </c:pt>
                <c:pt idx="8">
                  <c:v>0.46930133812588182</c:v>
                </c:pt>
                <c:pt idx="9">
                  <c:v>0.47001377734090427</c:v>
                </c:pt>
                <c:pt idx="10">
                  <c:v>0.47065825700446223</c:v>
                </c:pt>
                <c:pt idx="11">
                  <c:v>0.47124662084013141</c:v>
                </c:pt>
                <c:pt idx="12">
                  <c:v>0.47178786310216059</c:v>
                </c:pt>
                <c:pt idx="13">
                  <c:v>0.47228897516656587</c:v>
                </c:pt>
                <c:pt idx="14">
                  <c:v>0.47275549933738464</c:v>
                </c:pt>
                <c:pt idx="15">
                  <c:v>0.47319190355438079</c:v>
                </c:pt>
                <c:pt idx="16">
                  <c:v>0.47360184230333502</c:v>
                </c:pt>
                <c:pt idx="17">
                  <c:v>0.47398834283661173</c:v>
                </c:pt>
                <c:pt idx="18">
                  <c:v>0.47435394097781042</c:v>
                </c:pt>
                <c:pt idx="19">
                  <c:v>0.47470078205163418</c:v>
                </c:pt>
                <c:pt idx="20">
                  <c:v>0.4750306971630463</c:v>
                </c:pt>
                <c:pt idx="21">
                  <c:v>0.47534526171519209</c:v>
                </c:pt>
                <c:pt idx="22">
                  <c:v>0.47564584090877893</c:v>
                </c:pt>
                <c:pt idx="23">
                  <c:v>0.47593362555086116</c:v>
                </c:pt>
                <c:pt idx="24">
                  <c:v>0.47620966054888753</c:v>
                </c:pt>
                <c:pt idx="25">
                  <c:v>0.47647486781289039</c:v>
                </c:pt>
                <c:pt idx="26">
                  <c:v>0.47673006483309205</c:v>
                </c:pt>
                <c:pt idx="27">
                  <c:v>0.47697597987729573</c:v>
                </c:pt>
                <c:pt idx="28">
                  <c:v>0.47721326452026042</c:v>
                </c:pt>
                <c:pt idx="29">
                  <c:v>0.47744250404811456</c:v>
                </c:pt>
                <c:pt idx="30">
                  <c:v>0.47766422615612514</c:v>
                </c:pt>
                <c:pt idx="31">
                  <c:v>0.4778789082651107</c:v>
                </c:pt>
                <c:pt idx="32">
                  <c:v>0.47808698371167252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F-1222-420A-9640-81FE9346492A}"/>
            </c:ext>
          </c:extLst>
        </c:ser>
        <c:ser>
          <c:idx val="35"/>
          <c:order val="35"/>
          <c:tx>
            <c:strRef>
              <c:f>'ATB Offshore Wind_SEE'!$K$282</c:f>
              <c:strCache>
                <c:ptCount val="1"/>
                <c:pt idx="0">
                  <c:v>Class 12 - Conservative</c:v>
                </c:pt>
              </c:strCache>
            </c:strRef>
          </c:tx>
          <c:spPr>
            <a:ln>
              <a:solidFill>
                <a:srgbClr val="E6E0EC"/>
              </a:solidFill>
              <a:prstDash val="dash"/>
            </a:ln>
          </c:spPr>
          <c:marker>
            <c:symbol val="none"/>
          </c:marker>
          <c:dPt>
            <c:idx val="0"/>
            <c:marker>
              <c:symbol val="circle"/>
              <c:size val="7"/>
              <c:spPr>
                <a:solidFill>
                  <a:srgbClr val="8064A2">
                    <a:lumMod val="20000"/>
                    <a:lumOff val="80000"/>
                  </a:srgbClr>
                </a:solidFill>
                <a:ln>
                  <a:solidFill>
                    <a:srgbClr val="E6E0EC"/>
                  </a:solidFill>
                  <a:prstDash val="dash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0-1222-420A-9640-81FE9346492A}"/>
              </c:ext>
            </c:extLst>
          </c:dPt>
          <c:xVal>
            <c:numRef>
              <c:f>'ATB Offshore Wind_SEE'!$L$246:$AS$246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Wind_SEE'!$L$282:$AS$282</c:f>
              <c:numCache>
                <c:formatCode>0%</c:formatCode>
                <c:ptCount val="34"/>
                <c:pt idx="0">
                  <c:v>0.4544438847114613</c:v>
                </c:pt>
                <c:pt idx="1">
                  <c:v>0.45678738706682631</c:v>
                </c:pt>
                <c:pt idx="2">
                  <c:v>0.45815125089704256</c:v>
                </c:pt>
                <c:pt idx="3">
                  <c:v>0.45911605557137081</c:v>
                </c:pt>
                <c:pt idx="4">
                  <c:v>0.45986284687972523</c:v>
                </c:pt>
                <c:pt idx="5">
                  <c:v>0.46047203052728031</c:v>
                </c:pt>
                <c:pt idx="6">
                  <c:v>0.46098640746500585</c:v>
                </c:pt>
                <c:pt idx="7">
                  <c:v>0.46143148441078008</c:v>
                </c:pt>
                <c:pt idx="8">
                  <c:v>0.46182369179340294</c:v>
                </c:pt>
                <c:pt idx="9">
                  <c:v>0.46217423555039922</c:v>
                </c:pt>
                <c:pt idx="10">
                  <c:v>0.46249110061924664</c:v>
                </c:pt>
                <c:pt idx="11">
                  <c:v>0.46278017770848667</c:v>
                </c:pt>
                <c:pt idx="12">
                  <c:v>0.4630459368451344</c:v>
                </c:pt>
                <c:pt idx="13">
                  <c:v>0.46329185023489527</c:v>
                </c:pt>
                <c:pt idx="14">
                  <c:v>0.46352066866772201</c:v>
                </c:pt>
                <c:pt idx="15">
                  <c:v>0.46373460840481123</c:v>
                </c:pt>
                <c:pt idx="16">
                  <c:v>0.4639354812259523</c:v>
                </c:pt>
                <c:pt idx="17">
                  <c:v>0.46412478719447192</c:v>
                </c:pt>
                <c:pt idx="18">
                  <c:v>0.46430378227108826</c:v>
                </c:pt>
                <c:pt idx="19">
                  <c:v>0.46447352853912971</c:v>
                </c:pt>
                <c:pt idx="20">
                  <c:v>0.46463493214505353</c:v>
                </c:pt>
                <c:pt idx="21">
                  <c:v>0.46478877239181482</c:v>
                </c:pt>
                <c:pt idx="22">
                  <c:v>0.46493572435036562</c:v>
                </c:pt>
                <c:pt idx="23">
                  <c:v>0.46507637664826834</c:v>
                </c:pt>
                <c:pt idx="24">
                  <c:v>0.46521124561929511</c:v>
                </c:pt>
                <c:pt idx="25">
                  <c:v>0.46534078667217077</c:v>
                </c:pt>
                <c:pt idx="26">
                  <c:v>0.46546540350944715</c:v>
                </c:pt>
                <c:pt idx="27">
                  <c:v>0.46558545566655135</c:v>
                </c:pt>
                <c:pt idx="28">
                  <c:v>0.4657012647253701</c:v>
                </c:pt>
                <c:pt idx="29">
                  <c:v>0.46581311947248621</c:v>
                </c:pt>
                <c:pt idx="30">
                  <c:v>0.46592128021007534</c:v>
                </c:pt>
                <c:pt idx="31">
                  <c:v>0.46602598238116072</c:v>
                </c:pt>
                <c:pt idx="32">
                  <c:v>0.46612743963603875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1-1222-420A-9640-81FE9346492A}"/>
            </c:ext>
          </c:extLst>
        </c:ser>
        <c:ser>
          <c:idx val="36"/>
          <c:order val="36"/>
          <c:tx>
            <c:strRef>
              <c:f>'ATB Offshore Wind_SEE'!$K$283</c:f>
              <c:strCache>
                <c:ptCount val="1"/>
                <c:pt idx="0">
                  <c:v>Class 13 - Advanced</c:v>
                </c:pt>
              </c:strCache>
            </c:strRef>
          </c:tx>
          <c:spPr>
            <a:ln>
              <a:solidFill>
                <a:srgbClr val="D7E4BD"/>
              </a:solidFill>
              <a:prstDash val="sysDot"/>
            </a:ln>
          </c:spPr>
          <c:marker>
            <c:symbol val="none"/>
          </c:marker>
          <c:xVal>
            <c:numRef>
              <c:f>'ATB Offshore Wind_SEE'!$L$246:$AS$246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Wind_SEE'!$L$283:$AS$283</c:f>
              <c:numCache>
                <c:formatCode>0%</c:formatCode>
                <c:ptCount val="34"/>
                <c:pt idx="0">
                  <c:v>0.36239616176794004</c:v>
                </c:pt>
                <c:pt idx="1">
                  <c:v>0.36688134264373129</c:v>
                </c:pt>
                <c:pt idx="2">
                  <c:v>0.36951036195930936</c:v>
                </c:pt>
                <c:pt idx="3">
                  <c:v>0.37137789539277533</c:v>
                </c:pt>
                <c:pt idx="4">
                  <c:v>0.37282768194340671</c:v>
                </c:pt>
                <c:pt idx="5">
                  <c:v>0.37401301202381737</c:v>
                </c:pt>
                <c:pt idx="6">
                  <c:v>0.37501572396308053</c:v>
                </c:pt>
                <c:pt idx="7">
                  <c:v>0.37588469979578659</c:v>
                </c:pt>
                <c:pt idx="8">
                  <c:v>0.37665148624667533</c:v>
                </c:pt>
                <c:pt idx="9">
                  <c:v>0.37733763290955136</c:v>
                </c:pt>
                <c:pt idx="10">
                  <c:v>0.37795851623449844</c:v>
                </c:pt>
                <c:pt idx="11">
                  <c:v>0.37852549353242382</c:v>
                </c:pt>
                <c:pt idx="12" formatCode="0.0%">
                  <c:v>0.37904719232527234</c:v>
                </c:pt>
                <c:pt idx="13">
                  <c:v>0.37953032078848681</c:v>
                </c:pt>
                <c:pt idx="14">
                  <c:v>0.37998019807341132</c:v>
                </c:pt>
                <c:pt idx="15">
                  <c:v>0.3804011132256539</c:v>
                </c:pt>
                <c:pt idx="16">
                  <c:v>0.38079657516475768</c:v>
                </c:pt>
                <c:pt idx="17">
                  <c:v>0.38116949114495402</c:v>
                </c:pt>
                <c:pt idx="18">
                  <c:v>0.38152229692902107</c:v>
                </c:pt>
                <c:pt idx="19">
                  <c:v>0.38185705355285798</c:v>
                </c:pt>
                <c:pt idx="20">
                  <c:v>0.3821755204704525</c:v>
                </c:pt>
                <c:pt idx="21">
                  <c:v>0.38247921167733029</c:v>
                </c:pt>
                <c:pt idx="22">
                  <c:v>0.38276943935544755</c:v>
                </c:pt>
                <c:pt idx="23">
                  <c:v>0.38304734822788367</c:v>
                </c:pt>
                <c:pt idx="24">
                  <c:v>0.38331394289991944</c:v>
                </c:pt>
                <c:pt idx="25">
                  <c:v>0.3835701098376505</c:v>
                </c:pt>
                <c:pt idx="26">
                  <c:v>0.38381663519883474</c:v>
                </c:pt>
                <c:pt idx="27">
                  <c:v>0.38405421942128748</c:v>
                </c:pt>
                <c:pt idx="28">
                  <c:v>0.3842834892516665</c:v>
                </c:pt>
                <c:pt idx="29">
                  <c:v>0.38450500773538282</c:v>
                </c:pt>
                <c:pt idx="30">
                  <c:v>0.38471928256881183</c:v>
                </c:pt>
                <c:pt idx="31">
                  <c:v>0.38492677312580142</c:v>
                </c:pt>
                <c:pt idx="32">
                  <c:v>0.38512789640325057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2-1222-420A-9640-81FE9346492A}"/>
            </c:ext>
          </c:extLst>
        </c:ser>
        <c:ser>
          <c:idx val="37"/>
          <c:order val="37"/>
          <c:tx>
            <c:strRef>
              <c:f>'ATB Offshore Wind_SEE'!$K$284</c:f>
              <c:strCache>
                <c:ptCount val="1"/>
                <c:pt idx="0">
                  <c:v>Class 13 - Moderate</c:v>
                </c:pt>
              </c:strCache>
            </c:strRef>
          </c:tx>
          <c:spPr>
            <a:ln>
              <a:solidFill>
                <a:srgbClr val="9BBB59">
                  <a:lumMod val="40000"/>
                  <a:lumOff val="60000"/>
                </a:srgbClr>
              </a:solidFill>
            </a:ln>
          </c:spPr>
          <c:marker>
            <c:symbol val="none"/>
          </c:marker>
          <c:xVal>
            <c:numRef>
              <c:f>'ATB Offshore Wind_SEE'!$L$246:$AS$246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Wind_SEE'!$L$284:$AS$284</c:f>
              <c:numCache>
                <c:formatCode>0%</c:formatCode>
                <c:ptCount val="34"/>
                <c:pt idx="0">
                  <c:v>0.36239616176794004</c:v>
                </c:pt>
                <c:pt idx="1">
                  <c:v>0.36613381249776611</c:v>
                </c:pt>
                <c:pt idx="2">
                  <c:v>0.36832019801550736</c:v>
                </c:pt>
                <c:pt idx="3">
                  <c:v>0.36987146322759207</c:v>
                </c:pt>
                <c:pt idx="4">
                  <c:v>0.37107471800639935</c:v>
                </c:pt>
                <c:pt idx="5">
                  <c:v>0.37205784874533337</c:v>
                </c:pt>
                <c:pt idx="6">
                  <c:v>0.37288907394124932</c:v>
                </c:pt>
                <c:pt idx="7">
                  <c:v>0.37360911395741808</c:v>
                </c:pt>
                <c:pt idx="8">
                  <c:v>0.37424423426307463</c:v>
                </c:pt>
                <c:pt idx="9">
                  <c:v>0.37481236873622531</c:v>
                </c:pt>
                <c:pt idx="10">
                  <c:v>0.37532630888212293</c:v>
                </c:pt>
                <c:pt idx="11">
                  <c:v>0.37579549947515939</c:v>
                </c:pt>
                <c:pt idx="12" formatCode="0.0%">
                  <c:v>0.37622711298112727</c:v>
                </c:pt>
                <c:pt idx="13">
                  <c:v>0.37662672467107527</c:v>
                </c:pt>
                <c:pt idx="14">
                  <c:v>0.37699875425396656</c:v>
                </c:pt>
                <c:pt idx="15">
                  <c:v>0.37734676468724404</c:v>
                </c:pt>
                <c:pt idx="16">
                  <c:v>0.37767367023967607</c:v>
                </c:pt>
                <c:pt idx="17">
                  <c:v>0.37798188499290059</c:v>
                </c:pt>
                <c:pt idx="18">
                  <c:v>0.37827343113881035</c:v>
                </c:pt>
                <c:pt idx="19">
                  <c:v>0.37855001946605121</c:v>
                </c:pt>
                <c:pt idx="20">
                  <c:v>0.37881311018881647</c:v>
                </c:pt>
                <c:pt idx="21">
                  <c:v>0.37906395961194878</c:v>
                </c:pt>
                <c:pt idx="22">
                  <c:v>0.3793036564144095</c:v>
                </c:pt>
                <c:pt idx="23">
                  <c:v>0.37953315020498513</c:v>
                </c:pt>
                <c:pt idx="24">
                  <c:v>0.37975327424485839</c:v>
                </c:pt>
                <c:pt idx="25">
                  <c:v>0.37996476371095306</c:v>
                </c:pt>
                <c:pt idx="26">
                  <c:v>0.38016827051064167</c:v>
                </c:pt>
                <c:pt idx="27">
                  <c:v>0.38036437540090107</c:v>
                </c:pt>
                <c:pt idx="28">
                  <c:v>0.38055359797985927</c:v>
                </c:pt>
                <c:pt idx="29">
                  <c:v>0.38073640498379241</c:v>
                </c:pt>
                <c:pt idx="30">
                  <c:v>0.38091321722315863</c:v>
                </c:pt>
                <c:pt idx="31">
                  <c:v>0.38108441541706983</c:v>
                </c:pt>
                <c:pt idx="32">
                  <c:v>0.38125034512968997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3-1222-420A-9640-81FE9346492A}"/>
            </c:ext>
          </c:extLst>
        </c:ser>
        <c:ser>
          <c:idx val="38"/>
          <c:order val="38"/>
          <c:tx>
            <c:strRef>
              <c:f>'ATB Offshore Wind_SEE'!$K$285</c:f>
              <c:strCache>
                <c:ptCount val="1"/>
                <c:pt idx="0">
                  <c:v>Class 13 - Conservative</c:v>
                </c:pt>
              </c:strCache>
            </c:strRef>
          </c:tx>
          <c:spPr>
            <a:ln>
              <a:prstDash val="dash"/>
            </a:ln>
          </c:spPr>
          <c:marker>
            <c:symbol val="none"/>
          </c:marker>
          <c:dPt>
            <c:idx val="0"/>
            <c:marker>
              <c:symbol val="circ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64-1222-420A-9640-81FE9346492A}"/>
              </c:ext>
            </c:extLst>
          </c:dPt>
          <c:xVal>
            <c:numRef>
              <c:f>'ATB Offshore Wind_SEE'!$L$246:$AS$246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Wind_SEE'!$L$285:$AS$285</c:f>
              <c:numCache>
                <c:formatCode>0%</c:formatCode>
                <c:ptCount val="34"/>
                <c:pt idx="0">
                  <c:v>0.36239616176794004</c:v>
                </c:pt>
                <c:pt idx="1">
                  <c:v>0.3642649871328531</c:v>
                </c:pt>
                <c:pt idx="2">
                  <c:v>0.36535260000183983</c:v>
                </c:pt>
                <c:pt idx="3">
                  <c:v>0.36612198324715362</c:v>
                </c:pt>
                <c:pt idx="4">
                  <c:v>0.36671751178850726</c:v>
                </c:pt>
                <c:pt idx="5">
                  <c:v>0.36720330513530497</c:v>
                </c:pt>
                <c:pt idx="6">
                  <c:v>0.36761349489515194</c:v>
                </c:pt>
                <c:pt idx="7">
                  <c:v>0.36796842139381608</c:v>
                </c:pt>
                <c:pt idx="8">
                  <c:v>0.36828118707261892</c:v>
                </c:pt>
                <c:pt idx="9">
                  <c:v>0.36856072810362611</c:v>
                </c:pt>
                <c:pt idx="10">
                  <c:v>0.36881341207322454</c:v>
                </c:pt>
                <c:pt idx="11">
                  <c:v>0.36904393652546169</c:v>
                </c:pt>
                <c:pt idx="12" formatCode="0.0%">
                  <c:v>0.36925586608225847</c:v>
                </c:pt>
                <c:pt idx="13">
                  <c:v>0.36945196965318289</c:v>
                </c:pt>
                <c:pt idx="14">
                  <c:v>0.36963444085499214</c:v>
                </c:pt>
                <c:pt idx="15">
                  <c:v>0.36980504704462103</c:v>
                </c:pt>
                <c:pt idx="16">
                  <c:v>0.36996523302540774</c:v>
                </c:pt>
                <c:pt idx="17">
                  <c:v>0.37011619502247545</c:v>
                </c:pt>
                <c:pt idx="18">
                  <c:v>0.37025893460138365</c:v>
                </c:pt>
                <c:pt idx="19">
                  <c:v>0.37039429872021579</c:v>
                </c:pt>
                <c:pt idx="20">
                  <c:v>0.37052300998523685</c:v>
                </c:pt>
                <c:pt idx="21">
                  <c:v>0.37064568985139262</c:v>
                </c:pt>
                <c:pt idx="22">
                  <c:v>0.37076287665384433</c:v>
                </c:pt>
                <c:pt idx="23">
                  <c:v>0.3708750397934939</c:v>
                </c:pt>
                <c:pt idx="24">
                  <c:v>0.37098259102057829</c:v>
                </c:pt>
                <c:pt idx="25">
                  <c:v>0.37108589350067067</c:v>
                </c:pt>
                <c:pt idx="26">
                  <c:v>0.3711852691662697</c:v>
                </c:pt>
                <c:pt idx="27">
                  <c:v>0.37128100472881148</c:v>
                </c:pt>
                <c:pt idx="28">
                  <c:v>0.37137335663369081</c:v>
                </c:pt>
                <c:pt idx="29">
                  <c:v>0.3714625551736957</c:v>
                </c:pt>
                <c:pt idx="30">
                  <c:v>0.37154880792673067</c:v>
                </c:pt>
                <c:pt idx="31">
                  <c:v>0.3716323026467756</c:v>
                </c:pt>
                <c:pt idx="32">
                  <c:v>0.37171320970920563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5-1222-420A-9640-81FE9346492A}"/>
            </c:ext>
          </c:extLst>
        </c:ser>
        <c:ser>
          <c:idx val="39"/>
          <c:order val="39"/>
          <c:tx>
            <c:strRef>
              <c:f>'ATB Offshore Wind_SEE'!$K$286</c:f>
              <c:strCache>
                <c:ptCount val="1"/>
                <c:pt idx="0">
                  <c:v>Class 14 - Advanced</c:v>
                </c:pt>
              </c:strCache>
            </c:strRef>
          </c:tx>
          <c:spPr>
            <a:ln>
              <a:solidFill>
                <a:srgbClr val="F79646">
                  <a:lumMod val="40000"/>
                  <a:lumOff val="60000"/>
                </a:srgbClr>
              </a:solidFill>
              <a:prstDash val="sysDot"/>
            </a:ln>
          </c:spPr>
          <c:marker>
            <c:symbol val="none"/>
          </c:marker>
          <c:xVal>
            <c:numRef>
              <c:f>'ATB Offshore Wind_SEE'!$L$246:$AS$246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Wind_SEE'!$L$286:$AS$286</c:f>
              <c:numCache>
                <c:formatCode>0%</c:formatCode>
                <c:ptCount val="34"/>
                <c:pt idx="0">
                  <c:v>0.29786473335317648</c:v>
                </c:pt>
                <c:pt idx="1">
                  <c:v>0.30155124371545733</c:v>
                </c:pt>
                <c:pt idx="2">
                  <c:v>0.30371211687039013</c:v>
                </c:pt>
                <c:pt idx="3">
                  <c:v>0.30524710097583346</c:v>
                </c:pt>
                <c:pt idx="4">
                  <c:v>0.30643872586009313</c:v>
                </c:pt>
                <c:pt idx="5">
                  <c:v>0.30741298570493969</c:v>
                </c:pt>
                <c:pt idx="6">
                  <c:v>0.30823714599118995</c:v>
                </c:pt>
                <c:pt idx="7">
                  <c:v>0.30895138439105768</c:v>
                </c:pt>
                <c:pt idx="8">
                  <c:v>0.30958163014371287</c:v>
                </c:pt>
                <c:pt idx="9">
                  <c:v>0.31014559553391369</c:v>
                </c:pt>
                <c:pt idx="10">
                  <c:v>0.31065591894663025</c:v>
                </c:pt>
                <c:pt idx="11">
                  <c:v>0.31112193531071081</c:v>
                </c:pt>
                <c:pt idx="12">
                  <c:v>0.31155073585612608</c:v>
                </c:pt>
                <c:pt idx="13">
                  <c:v>0.31194783424196071</c:v>
                </c:pt>
                <c:pt idx="14">
                  <c:v>0.31231760244497353</c:v>
                </c:pt>
                <c:pt idx="15">
                  <c:v>0.31266356576581944</c:v>
                </c:pt>
                <c:pt idx="16">
                  <c:v>0.31298860829515474</c:v>
                </c:pt>
                <c:pt idx="17">
                  <c:v>0.31329511959610906</c:v>
                </c:pt>
                <c:pt idx="18">
                  <c:v>0.31358510169824816</c:v>
                </c:pt>
                <c:pt idx="19">
                  <c:v>0.31386024863140261</c:v>
                </c:pt>
                <c:pt idx="20">
                  <c:v>0.31412200654580302</c:v>
                </c:pt>
                <c:pt idx="21">
                  <c:v>0.31437161984169737</c:v>
                </c:pt>
                <c:pt idx="22">
                  <c:v>0.31461016704245243</c:v>
                </c:pt>
                <c:pt idx="23">
                  <c:v>0.31483858903174955</c:v>
                </c:pt>
                <c:pt idx="24">
                  <c:v>0.31505771152607154</c:v>
                </c:pt>
                <c:pt idx="25">
                  <c:v>0.31526826313961215</c:v>
                </c:pt>
                <c:pt idx="26">
                  <c:v>0.31547089004000683</c:v>
                </c:pt>
                <c:pt idx="27">
                  <c:v>0.31566616793899055</c:v>
                </c:pt>
                <c:pt idx="28">
                  <c:v>0.31585461197923259</c:v>
                </c:pt>
                <c:pt idx="29">
                  <c:v>0.31603668494535642</c:v>
                </c:pt>
                <c:pt idx="30">
                  <c:v>0.31621280412888264</c:v>
                </c:pt>
                <c:pt idx="31">
                  <c:v>0.31638334710353649</c:v>
                </c:pt>
                <c:pt idx="32">
                  <c:v>0.31654865661210374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6-1222-420A-9640-81FE9346492A}"/>
            </c:ext>
          </c:extLst>
        </c:ser>
        <c:ser>
          <c:idx val="40"/>
          <c:order val="40"/>
          <c:tx>
            <c:strRef>
              <c:f>'ATB Offshore Wind_SEE'!$K$287</c:f>
              <c:strCache>
                <c:ptCount val="1"/>
                <c:pt idx="0">
                  <c:v>Class 14 - Moderate</c:v>
                </c:pt>
              </c:strCache>
            </c:strRef>
          </c:tx>
          <c:spPr>
            <a:ln>
              <a:solidFill>
                <a:srgbClr val="F79646">
                  <a:lumMod val="40000"/>
                  <a:lumOff val="60000"/>
                </a:srgbClr>
              </a:solidFill>
            </a:ln>
          </c:spPr>
          <c:marker>
            <c:symbol val="none"/>
          </c:marker>
          <c:xVal>
            <c:numRef>
              <c:f>'ATB Offshore Wind_SEE'!$L$246:$AS$246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Wind_SEE'!$L$287:$AS$287</c:f>
              <c:numCache>
                <c:formatCode>0%</c:formatCode>
                <c:ptCount val="34"/>
                <c:pt idx="0">
                  <c:v>0.29786473335317648</c:v>
                </c:pt>
                <c:pt idx="1">
                  <c:v>0.30093682532174387</c:v>
                </c:pt>
                <c:pt idx="2">
                  <c:v>0.30273388392212242</c:v>
                </c:pt>
                <c:pt idx="3">
                  <c:v>0.30400891729031121</c:v>
                </c:pt>
                <c:pt idx="4">
                  <c:v>0.30499791000507093</c:v>
                </c:pt>
                <c:pt idx="5">
                  <c:v>0.30580597589068981</c:v>
                </c:pt>
                <c:pt idx="6">
                  <c:v>0.30648918586214774</c:v>
                </c:pt>
                <c:pt idx="7">
                  <c:v>0.3070810092588786</c:v>
                </c:pt>
                <c:pt idx="8">
                  <c:v>0.30760303449106829</c:v>
                </c:pt>
                <c:pt idx="9">
                  <c:v>0.30807000197363821</c:v>
                </c:pt>
                <c:pt idx="10">
                  <c:v>0.30849242544460009</c:v>
                </c:pt>
                <c:pt idx="11">
                  <c:v>0.30887806785925714</c:v>
                </c:pt>
                <c:pt idx="12">
                  <c:v>0.3092328244914454</c:v>
                </c:pt>
                <c:pt idx="13">
                  <c:v>0.30956127783071502</c:v>
                </c:pt>
                <c:pt idx="14">
                  <c:v>0.3098670605740167</c:v>
                </c:pt>
                <c:pt idx="15">
                  <c:v>0.31015310122744583</c:v>
                </c:pt>
                <c:pt idx="16">
                  <c:v>0.31042179511959911</c:v>
                </c:pt>
                <c:pt idx="17">
                  <c:v>0.31067512645963558</c:v>
                </c:pt>
                <c:pt idx="18">
                  <c:v>0.31091475735028273</c:v>
                </c:pt>
                <c:pt idx="19">
                  <c:v>0.31114209394220549</c:v>
                </c:pt>
                <c:pt idx="20">
                  <c:v>0.31135833643109351</c:v>
                </c:pt>
                <c:pt idx="21">
                  <c:v>0.31156451741316737</c:v>
                </c:pt>
                <c:pt idx="22">
                  <c:v>0.31176153170769594</c:v>
                </c:pt>
                <c:pt idx="23">
                  <c:v>0.31195015982782431</c:v>
                </c:pt>
                <c:pt idx="24">
                  <c:v>0.3121310866569651</c:v>
                </c:pt>
                <c:pt idx="25">
                  <c:v>0.31230491646001263</c:v>
                </c:pt>
                <c:pt idx="26">
                  <c:v>0.31247218506001406</c:v>
                </c:pt>
                <c:pt idx="27">
                  <c:v>0.3126333697992823</c:v>
                </c:pt>
                <c:pt idx="28">
                  <c:v>0.31278889775176066</c:v>
                </c:pt>
                <c:pt idx="29">
                  <c:v>0.31293915254258403</c:v>
                </c:pt>
                <c:pt idx="30">
                  <c:v>0.31308448004902195</c:v>
                </c:pt>
                <c:pt idx="31">
                  <c:v>0.31322519319601322</c:v>
                </c:pt>
                <c:pt idx="32">
                  <c:v>0.31336157601354597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7-1222-420A-9640-81FE9346492A}"/>
            </c:ext>
          </c:extLst>
        </c:ser>
        <c:ser>
          <c:idx val="41"/>
          <c:order val="41"/>
          <c:tx>
            <c:strRef>
              <c:f>'ATB Offshore Wind_SEE'!$K$288</c:f>
              <c:strCache>
                <c:ptCount val="1"/>
                <c:pt idx="0">
                  <c:v>Class 14 - Conservative</c:v>
                </c:pt>
              </c:strCache>
            </c:strRef>
          </c:tx>
          <c:spPr>
            <a:ln>
              <a:solidFill>
                <a:srgbClr val="F79646">
                  <a:lumMod val="40000"/>
                  <a:lumOff val="60000"/>
                </a:srgbClr>
              </a:solidFill>
              <a:prstDash val="dash"/>
            </a:ln>
          </c:spPr>
          <c:marker>
            <c:symbol val="none"/>
          </c:marker>
          <c:dPt>
            <c:idx val="0"/>
            <c:marker>
              <c:symbol val="circle"/>
              <c:size val="7"/>
              <c:spPr>
                <a:solidFill>
                  <a:srgbClr val="F79646">
                    <a:lumMod val="40000"/>
                    <a:lumOff val="60000"/>
                  </a:srgbClr>
                </a:solidFill>
                <a:ln>
                  <a:solidFill>
                    <a:srgbClr val="F79646">
                      <a:lumMod val="40000"/>
                      <a:lumOff val="60000"/>
                    </a:srgbClr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8-1222-420A-9640-81FE9346492A}"/>
              </c:ext>
            </c:extLst>
          </c:dPt>
          <c:xVal>
            <c:numRef>
              <c:f>'ATB Offshore Wind_SEE'!$L$246:$AS$246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Wind_SEE'!$L$288:$AS$288</c:f>
              <c:numCache>
                <c:formatCode>0%</c:formatCode>
                <c:ptCount val="34"/>
                <c:pt idx="0">
                  <c:v>0.29786473335317648</c:v>
                </c:pt>
                <c:pt idx="1">
                  <c:v>0.29940077933746018</c:v>
                </c:pt>
                <c:pt idx="2">
                  <c:v>0.30029472235173438</c:v>
                </c:pt>
                <c:pt idx="3">
                  <c:v>0.30092710249089971</c:v>
                </c:pt>
                <c:pt idx="4">
                  <c:v>0.30141658601442584</c:v>
                </c:pt>
                <c:pt idx="5">
                  <c:v>0.30181587475137805</c:v>
                </c:pt>
                <c:pt idx="6">
                  <c:v>0.3021530225369532</c:v>
                </c:pt>
                <c:pt idx="7">
                  <c:v>0.30244474772071017</c:v>
                </c:pt>
                <c:pt idx="8">
                  <c:v>0.30270181960873499</c:v>
                </c:pt>
                <c:pt idx="9">
                  <c:v>0.30293158312018065</c:v>
                </c:pt>
                <c:pt idx="10">
                  <c:v>0.30313927197334034</c:v>
                </c:pt>
                <c:pt idx="11">
                  <c:v>0.30332874722650532</c:v>
                </c:pt>
                <c:pt idx="12">
                  <c:v>0.30350293875385753</c:v>
                </c:pt>
                <c:pt idx="13">
                  <c:v>0.30366412240872309</c:v>
                </c:pt>
                <c:pt idx="14">
                  <c:v>0.30381410119328411</c:v>
                </c:pt>
                <c:pt idx="15">
                  <c:v>0.30395432775345044</c:v>
                </c:pt>
                <c:pt idx="16">
                  <c:v>0.30408598961824829</c:v>
                </c:pt>
                <c:pt idx="17">
                  <c:v>0.30421007000249872</c:v>
                </c:pt>
                <c:pt idx="18">
                  <c:v>0.30432739212424254</c:v>
                </c:pt>
                <c:pt idx="19">
                  <c:v>0.30443865212480337</c:v>
                </c:pt>
                <c:pt idx="20">
                  <c:v>0.30454444393685792</c:v>
                </c:pt>
                <c:pt idx="21">
                  <c:v>0.30464527835365207</c:v>
                </c:pt>
                <c:pt idx="22">
                  <c:v>0.3047415978496823</c:v>
                </c:pt>
                <c:pt idx="23">
                  <c:v>0.30483378824022284</c:v>
                </c:pt>
                <c:pt idx="24">
                  <c:v>0.30492218795566411</c:v>
                </c:pt>
                <c:pt idx="25">
                  <c:v>0.30500709549314281</c:v>
                </c:pt>
                <c:pt idx="26">
                  <c:v>0.30508877545904267</c:v>
                </c:pt>
                <c:pt idx="27">
                  <c:v>0.30516746351045532</c:v>
                </c:pt>
                <c:pt idx="28">
                  <c:v>0.30524337042786676</c:v>
                </c:pt>
                <c:pt idx="29">
                  <c:v>0.30531668549611812</c:v>
                </c:pt>
                <c:pt idx="30">
                  <c:v>0.30538757932997773</c:v>
                </c:pt>
                <c:pt idx="31">
                  <c:v>0.30545620625031061</c:v>
                </c:pt>
                <c:pt idx="32">
                  <c:v>0.30552270629396328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9-1222-420A-9640-81FE9346492A}"/>
            </c:ext>
          </c:extLst>
        </c:ser>
        <c:ser>
          <c:idx val="42"/>
          <c:order val="42"/>
          <c:tx>
            <c:strRef>
              <c:f>'Offshore Wind'!#REF!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C0504D">
                  <a:lumMod val="40000"/>
                  <a:lumOff val="60000"/>
                </a:srgbClr>
              </a:solidFill>
              <a:prstDash val="sysDot"/>
            </a:ln>
          </c:spPr>
          <c:marker>
            <c:symbol val="none"/>
          </c:marker>
          <c:xVal>
            <c:numRef>
              <c:f>'ATB Offshore Wind_SEE'!$L$246:$AS$246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'Offshore Wind'!#REF!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A-1222-420A-9640-81FE9346492A}"/>
            </c:ext>
          </c:extLst>
        </c:ser>
        <c:ser>
          <c:idx val="43"/>
          <c:order val="43"/>
          <c:tx>
            <c:strRef>
              <c:f>'Offshore Wind'!#REF!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C0504D">
                  <a:lumMod val="40000"/>
                  <a:lumOff val="60000"/>
                </a:srgbClr>
              </a:solidFill>
            </a:ln>
          </c:spPr>
          <c:marker>
            <c:symbol val="none"/>
          </c:marker>
          <c:xVal>
            <c:numRef>
              <c:f>'ATB Offshore Wind_SEE'!$L$246:$AS$246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'Offshore Wind'!#REF!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B-1222-420A-9640-81FE9346492A}"/>
            </c:ext>
          </c:extLst>
        </c:ser>
        <c:ser>
          <c:idx val="44"/>
          <c:order val="44"/>
          <c:tx>
            <c:strRef>
              <c:f>'Offshore Wind'!#REF!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C0504D">
                  <a:lumMod val="40000"/>
                  <a:lumOff val="60000"/>
                </a:srgbClr>
              </a:solidFill>
              <a:prstDash val="dash"/>
            </a:ln>
          </c:spPr>
          <c:marker>
            <c:symbol val="none"/>
          </c:marker>
          <c:dPt>
            <c:idx val="0"/>
            <c:marker>
              <c:symbol val="circle"/>
              <c:size val="7"/>
              <c:spPr>
                <a:solidFill>
                  <a:srgbClr val="C0504D">
                    <a:lumMod val="40000"/>
                    <a:lumOff val="60000"/>
                  </a:srgbClr>
                </a:solidFill>
                <a:ln>
                  <a:solidFill>
                    <a:srgbClr val="C0504D">
                      <a:lumMod val="40000"/>
                      <a:lumOff val="60000"/>
                    </a:srgbClr>
                  </a:solidFill>
                  <a:prstDash val="dash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C-1222-420A-9640-81FE9346492A}"/>
              </c:ext>
            </c:extLst>
          </c:dPt>
          <c:xVal>
            <c:numRef>
              <c:f>'ATB Offshore Wind_SEE'!$L$246:$AS$246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'Offshore Wind'!#REF!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D-1222-420A-9640-81FE93464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851712"/>
        <c:axId val="80853248"/>
      </c:scatterChart>
      <c:valAx>
        <c:axId val="80851712"/>
        <c:scaling>
          <c:orientation val="minMax"/>
          <c:max val="2050"/>
          <c:min val="2015"/>
        </c:scaling>
        <c:delete val="0"/>
        <c:axPos val="b"/>
        <c:numFmt formatCode="General" sourceLinked="1"/>
        <c:majorTickMark val="out"/>
        <c:minorTickMark val="in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80853248"/>
        <c:crosses val="autoZero"/>
        <c:crossBetween val="midCat"/>
        <c:majorUnit val="5"/>
        <c:minorUnit val="1"/>
      </c:valAx>
      <c:valAx>
        <c:axId val="80853248"/>
        <c:scaling>
          <c:orientation val="minMax"/>
          <c:max val="0.6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Offshore</a:t>
                </a:r>
                <a:r>
                  <a:rPr lang="en-US" sz="1400" baseline="0"/>
                  <a:t> Wind </a:t>
                </a:r>
                <a:r>
                  <a:rPr lang="en-US" sz="1400"/>
                  <a:t>Net Capacity</a:t>
                </a:r>
                <a:r>
                  <a:rPr lang="en-US" sz="1400" baseline="0"/>
                  <a:t> Factor (%)</a:t>
                </a:r>
                <a:endParaRPr lang="en-US" sz="1400"/>
              </a:p>
            </c:rich>
          </c:tx>
          <c:layout>
            <c:manualLayout>
              <c:xMode val="edge"/>
              <c:yMode val="edge"/>
              <c:x val="2.4602120364572998E-2"/>
              <c:y val="0.27365373261342701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80851712"/>
        <c:crosses val="autoZero"/>
        <c:crossBetween val="midCat"/>
        <c:majorUnit val="0.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6126859148171497"/>
          <c:y val="0.64105067317452202"/>
          <c:w val="0.494101111089911"/>
          <c:h val="0.19297882228614238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span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642276281714901"/>
          <c:y val="9.61545504486358E-2"/>
          <c:w val="0.81514933775541898"/>
          <c:h val="0.81318821339193104"/>
        </c:manualLayout>
      </c:layout>
      <c:scatterChart>
        <c:scatterStyle val="lineMarker"/>
        <c:varyColors val="0"/>
        <c:ser>
          <c:idx val="2"/>
          <c:order val="0"/>
          <c:tx>
            <c:strRef>
              <c:f>'ATB Utility Solar_SEE'!$K$287</c:f>
              <c:strCache>
                <c:ptCount val="1"/>
                <c:pt idx="0">
                  <c:v>Utility PV - Seattle - Advanced</c:v>
                </c:pt>
              </c:strCache>
            </c:strRef>
          </c:tx>
          <c:spPr>
            <a:ln>
              <a:solidFill>
                <a:schemeClr val="accent6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1-9342-A24D-99EB-34DF568F6BA5}"/>
              </c:ext>
            </c:extLst>
          </c:dPt>
          <c:xVal>
            <c:numRef>
              <c:f>'ATB Utility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Solar_SEE'!$L$287:$AS$287</c:f>
              <c:numCache>
                <c:formatCode>"$"#,##0</c:formatCode>
                <c:ptCount val="34"/>
                <c:pt idx="0">
                  <c:v>50.069005720657643</c:v>
                </c:pt>
                <c:pt idx="1">
                  <c:v>43.099389442702751</c:v>
                </c:pt>
                <c:pt idx="2">
                  <c:v>40.662081208680725</c:v>
                </c:pt>
                <c:pt idx="3">
                  <c:v>38.10832944580693</c:v>
                </c:pt>
                <c:pt idx="4">
                  <c:v>35.629332254036314</c:v>
                </c:pt>
                <c:pt idx="5">
                  <c:v>33.221854607750863</c:v>
                </c:pt>
                <c:pt idx="6">
                  <c:v>30.882845489222859</c:v>
                </c:pt>
                <c:pt idx="7">
                  <c:v>28.609424989110583</c:v>
                </c:pt>
                <c:pt idx="8">
                  <c:v>26.398872477102479</c:v>
                </c:pt>
                <c:pt idx="9">
                  <c:v>24.248615740545905</c:v>
                </c:pt>
                <c:pt idx="10">
                  <c:v>22.156220999892913</c:v>
                </c:pt>
                <c:pt idx="11">
                  <c:v>20.119383719478499</c:v>
                </c:pt>
                <c:pt idx="12">
                  <c:v>18.135920140687567</c:v>
                </c:pt>
                <c:pt idx="13">
                  <c:v>17.807786599282185</c:v>
                </c:pt>
                <c:pt idx="14">
                  <c:v>17.483431314731135</c:v>
                </c:pt>
                <c:pt idx="15">
                  <c:v>17.162789404105936</c:v>
                </c:pt>
                <c:pt idx="16">
                  <c:v>16.845797461643844</c:v>
                </c:pt>
                <c:pt idx="17">
                  <c:v>16.532393516948162</c:v>
                </c:pt>
                <c:pt idx="18">
                  <c:v>16.222516994599918</c:v>
                </c:pt>
                <c:pt idx="19">
                  <c:v>15.916108675125674</c:v>
                </c:pt>
                <c:pt idx="20">
                  <c:v>15.613110657268589</c:v>
                </c:pt>
                <c:pt idx="21">
                  <c:v>15.313466321512264</c:v>
                </c:pt>
                <c:pt idx="22">
                  <c:v>15.017120294809169</c:v>
                </c:pt>
                <c:pt idx="23">
                  <c:v>14.724018416467336</c:v>
                </c:pt>
                <c:pt idx="24">
                  <c:v>14.434107705151384</c:v>
                </c:pt>
                <c:pt idx="25">
                  <c:v>14.147336326955505</c:v>
                </c:pt>
                <c:pt idx="26">
                  <c:v>13.863653564508034</c:v>
                </c:pt>
                <c:pt idx="27">
                  <c:v>13.583009787068937</c:v>
                </c:pt>
                <c:pt idx="28">
                  <c:v>13.305356421583205</c:v>
                </c:pt>
                <c:pt idx="29">
                  <c:v>13.030645924654605</c:v>
                </c:pt>
                <c:pt idx="30">
                  <c:v>12.758831755405998</c:v>
                </c:pt>
                <c:pt idx="31">
                  <c:v>12.489868349193447</c:v>
                </c:pt>
                <c:pt idx="32">
                  <c:v>12.223711092143198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342-A24D-99EB-34DF568F6BA5}"/>
            </c:ext>
          </c:extLst>
        </c:ser>
        <c:ser>
          <c:idx val="3"/>
          <c:order val="1"/>
          <c:tx>
            <c:strRef>
              <c:f>'ATB Utility Solar_SEE'!$K$288</c:f>
              <c:strCache>
                <c:ptCount val="1"/>
                <c:pt idx="0">
                  <c:v>Utility PV - Seattle - Moderate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4-9342-A24D-99EB-34DF568F6BA5}"/>
              </c:ext>
            </c:extLst>
          </c:dPt>
          <c:xVal>
            <c:numRef>
              <c:f>'ATB Utility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Solar_SEE'!$L$288:$AS$288</c:f>
              <c:numCache>
                <c:formatCode>"$"#,##0</c:formatCode>
                <c:ptCount val="34"/>
                <c:pt idx="0">
                  <c:v>50.069005720657643</c:v>
                </c:pt>
                <c:pt idx="1">
                  <c:v>43.461802276446619</c:v>
                </c:pt>
                <c:pt idx="2">
                  <c:v>41.757891367571467</c:v>
                </c:pt>
                <c:pt idx="3">
                  <c:v>39.884052627213634</c:v>
                </c:pt>
                <c:pt idx="4">
                  <c:v>38.036009970381492</c:v>
                </c:pt>
                <c:pt idx="5">
                  <c:v>36.213234358314942</c:v>
                </c:pt>
                <c:pt idx="6">
                  <c:v>34.415211120413296</c:v>
                </c:pt>
                <c:pt idx="7">
                  <c:v>32.641439469744064</c:v>
                </c:pt>
                <c:pt idx="8">
                  <c:v>30.891432038024526</c:v>
                </c:pt>
                <c:pt idx="9">
                  <c:v>29.164714429169429</c:v>
                </c:pt>
                <c:pt idx="10">
                  <c:v>27.460824790545509</c:v>
                </c:pt>
                <c:pt idx="11">
                  <c:v>25.779313401118969</c:v>
                </c:pt>
                <c:pt idx="12">
                  <c:v>24.119742275724459</c:v>
                </c:pt>
                <c:pt idx="13">
                  <c:v>23.794053028400043</c:v>
                </c:pt>
                <c:pt idx="14">
                  <c:v>23.471386006349615</c:v>
                </c:pt>
                <c:pt idx="15">
                  <c:v>23.151699336855156</c:v>
                </c:pt>
                <c:pt idx="16">
                  <c:v>22.83495191716743</c:v>
                </c:pt>
                <c:pt idx="17">
                  <c:v>22.521103396888925</c:v>
                </c:pt>
                <c:pt idx="18">
                  <c:v>22.210114160838327</c:v>
                </c:pt>
                <c:pt idx="19">
                  <c:v>21.901945312381145</c:v>
                </c:pt>
                <c:pt idx="20">
                  <c:v>21.596558657211872</c:v>
                </c:pt>
                <c:pt idx="21">
                  <c:v>21.293916687573375</c:v>
                </c:pt>
                <c:pt idx="22">
                  <c:v>20.99398256689992</c:v>
                </c:pt>
                <c:pt idx="23">
                  <c:v>20.696720114870516</c:v>
                </c:pt>
                <c:pt idx="24">
                  <c:v>20.402093792859961</c:v>
                </c:pt>
                <c:pt idx="25">
                  <c:v>20.110068689775215</c:v>
                </c:pt>
                <c:pt idx="26">
                  <c:v>19.820610508265226</c:v>
                </c:pt>
                <c:pt idx="27">
                  <c:v>19.533685551292905</c:v>
                </c:pt>
                <c:pt idx="28">
                  <c:v>19.249260709058046</c:v>
                </c:pt>
                <c:pt idx="29">
                  <c:v>18.96730344626063</c:v>
                </c:pt>
                <c:pt idx="30">
                  <c:v>18.687781789694178</c:v>
                </c:pt>
                <c:pt idx="31">
                  <c:v>18.410664316159266</c:v>
                </c:pt>
                <c:pt idx="32">
                  <c:v>18.135920140687567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342-A24D-99EB-34DF568F6BA5}"/>
            </c:ext>
          </c:extLst>
        </c:ser>
        <c:ser>
          <c:idx val="4"/>
          <c:order val="2"/>
          <c:tx>
            <c:strRef>
              <c:f>'ATB Utility Solar_SEE'!$K$289</c:f>
              <c:strCache>
                <c:ptCount val="1"/>
                <c:pt idx="0">
                  <c:v>Utility PV - Seattle - Conservative</c:v>
                </c:pt>
              </c:strCache>
            </c:strRef>
          </c:tx>
          <c:spPr>
            <a:ln>
              <a:solidFill>
                <a:schemeClr val="accent6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7-9342-A24D-99EB-34DF568F6BA5}"/>
              </c:ext>
            </c:extLst>
          </c:dPt>
          <c:xVal>
            <c:numRef>
              <c:f>'ATB Utility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Solar_SEE'!$L$289:$AS$289</c:f>
              <c:numCache>
                <c:formatCode>"$"#,##0</c:formatCode>
                <c:ptCount val="34"/>
                <c:pt idx="0">
                  <c:v>50.069005720657643</c:v>
                </c:pt>
                <c:pt idx="1">
                  <c:v>43.769429218410487</c:v>
                </c:pt>
                <c:pt idx="2">
                  <c:v>43.44973175525471</c:v>
                </c:pt>
                <c:pt idx="3">
                  <c:v>42.932377262127247</c:v>
                </c:pt>
                <c:pt idx="4">
                  <c:v>42.415022768999776</c:v>
                </c:pt>
                <c:pt idx="5">
                  <c:v>41.897668275872313</c:v>
                </c:pt>
                <c:pt idx="6">
                  <c:v>41.380313782744842</c:v>
                </c:pt>
                <c:pt idx="7">
                  <c:v>40.862959289617379</c:v>
                </c:pt>
                <c:pt idx="8">
                  <c:v>40.345604796489916</c:v>
                </c:pt>
                <c:pt idx="9">
                  <c:v>39.828250303362452</c:v>
                </c:pt>
                <c:pt idx="10">
                  <c:v>39.310895810234982</c:v>
                </c:pt>
                <c:pt idx="11">
                  <c:v>38.793541317107511</c:v>
                </c:pt>
                <c:pt idx="12">
                  <c:v>38.276186823980012</c:v>
                </c:pt>
                <c:pt idx="13">
                  <c:v>37.511491719056146</c:v>
                </c:pt>
                <c:pt idx="14">
                  <c:v>36.753237016412534</c:v>
                </c:pt>
                <c:pt idx="15">
                  <c:v>36.001341693868966</c:v>
                </c:pt>
                <c:pt idx="16">
                  <c:v>35.25572608261426</c:v>
                </c:pt>
                <c:pt idx="17">
                  <c:v>34.516311839065828</c:v>
                </c:pt>
                <c:pt idx="18">
                  <c:v>33.783021917428755</c:v>
                </c:pt>
                <c:pt idx="19">
                  <c:v>33.055780542933675</c:v>
                </c:pt>
                <c:pt idx="20">
                  <c:v>32.334513185734274</c:v>
                </c:pt>
                <c:pt idx="21">
                  <c:v>31.619146535445477</c:v>
                </c:pt>
                <c:pt idx="22">
                  <c:v>30.909608476303891</c:v>
                </c:pt>
                <c:pt idx="23">
                  <c:v>30.205828062933005</c:v>
                </c:pt>
                <c:pt idx="24">
                  <c:v>29.507735496695972</c:v>
                </c:pt>
                <c:pt idx="25">
                  <c:v>28.815262102619414</c:v>
                </c:pt>
                <c:pt idx="26">
                  <c:v>28.128340306872236</c:v>
                </c:pt>
                <c:pt idx="27">
                  <c:v>27.446903614783945</c:v>
                </c:pt>
                <c:pt idx="28">
                  <c:v>26.770886589387448</c:v>
                </c:pt>
                <c:pt idx="29">
                  <c:v>26.100224830471756</c:v>
                </c:pt>
                <c:pt idx="30">
                  <c:v>25.434854954130632</c:v>
                </c:pt>
                <c:pt idx="31">
                  <c:v>24.774714572793307</c:v>
                </c:pt>
                <c:pt idx="32">
                  <c:v>24.119742275724459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342-A24D-99EB-34DF568F6BA5}"/>
            </c:ext>
          </c:extLst>
        </c:ser>
        <c:ser>
          <c:idx val="6"/>
          <c:order val="3"/>
          <c:tx>
            <c:strRef>
              <c:f>'ATB Utility Solar_SEE'!$K$290</c:f>
              <c:strCache>
                <c:ptCount val="1"/>
                <c:pt idx="0">
                  <c:v>Utility PV - Chicago - Advanced</c:v>
                </c:pt>
              </c:strCache>
            </c:strRef>
          </c:tx>
          <c:spPr>
            <a:ln>
              <a:solidFill>
                <a:schemeClr val="accent5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A-9342-A24D-99EB-34DF568F6BA5}"/>
              </c:ext>
            </c:extLst>
          </c:dPt>
          <c:xVal>
            <c:numRef>
              <c:f>'ATB Utility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Solar_SEE'!$L$290:$AS$290</c:f>
              <c:numCache>
                <c:formatCode>"$"#,##0</c:formatCode>
                <c:ptCount val="34"/>
                <c:pt idx="0">
                  <c:v>43.378618545856689</c:v>
                </c:pt>
                <c:pt idx="1">
                  <c:v>37.36116282263044</c:v>
                </c:pt>
                <c:pt idx="2">
                  <c:v>35.267461693787617</c:v>
                </c:pt>
                <c:pt idx="3">
                  <c:v>33.069907102431529</c:v>
                </c:pt>
                <c:pt idx="4">
                  <c:v>30.934467054523392</c:v>
                </c:pt>
                <c:pt idx="5">
                  <c:v>28.858544720683671</c:v>
                </c:pt>
                <c:pt idx="6">
                  <c:v>26.839686036567603</c:v>
                </c:pt>
                <c:pt idx="7">
                  <c:v>24.875570024947233</c:v>
                </c:pt>
                <c:pt idx="8">
                  <c:v>22.963999894531632</c:v>
                </c:pt>
                <c:pt idx="9">
                  <c:v>21.102894843755475</c:v>
                </c:pt>
                <c:pt idx="10">
                  <c:v>19.290282505245859</c:v>
                </c:pt>
                <c:pt idx="11">
                  <c:v>17.524291973291785</c:v>
                </c:pt>
                <c:pt idx="12">
                  <c:v>15.803147362499139</c:v>
                </c:pt>
                <c:pt idx="13">
                  <c:v>15.525321624350871</c:v>
                </c:pt>
                <c:pt idx="14">
                  <c:v>15.250409640509462</c:v>
                </c:pt>
                <c:pt idx="15">
                  <c:v>14.978365812195948</c:v>
                </c:pt>
                <c:pt idx="16">
                  <c:v>14.70914548715756</c:v>
                </c:pt>
                <c:pt idx="17">
                  <c:v>14.442704935234826</c:v>
                </c:pt>
                <c:pt idx="18">
                  <c:v>14.179001324681693</c:v>
                </c:pt>
                <c:pt idx="19">
                  <c:v>13.917992699211631</c:v>
                </c:pt>
                <c:pt idx="20">
                  <c:v>13.659637955743866</c:v>
                </c:pt>
                <c:pt idx="21">
                  <c:v>13.403896822825065</c:v>
                </c:pt>
                <c:pt idx="22">
                  <c:v>13.150729839702562</c:v>
                </c:pt>
                <c:pt idx="23">
                  <c:v>12.900098336026341</c:v>
                </c:pt>
                <c:pt idx="24">
                  <c:v>12.651964412157838</c:v>
                </c:pt>
                <c:pt idx="25">
                  <c:v>12.4062909200645</c:v>
                </c:pt>
                <c:pt idx="26">
                  <c:v>12.163041444779896</c:v>
                </c:pt>
                <c:pt idx="27">
                  <c:v>11.922180286409871</c:v>
                </c:pt>
                <c:pt idx="28">
                  <c:v>11.683672442666202</c:v>
                </c:pt>
                <c:pt idx="29">
                  <c:v>11.447483591909615</c:v>
                </c:pt>
                <c:pt idx="30">
                  <c:v>11.213580076685155</c:v>
                </c:pt>
                <c:pt idx="31">
                  <c:v>10.981928887733069</c:v>
                </c:pt>
                <c:pt idx="32">
                  <c:v>10.752497648459451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9342-A24D-99EB-34DF568F6BA5}"/>
            </c:ext>
          </c:extLst>
        </c:ser>
        <c:ser>
          <c:idx val="7"/>
          <c:order val="4"/>
          <c:tx>
            <c:strRef>
              <c:f>'ATB Utility Solar_SEE'!$K$291</c:f>
              <c:strCache>
                <c:ptCount val="1"/>
                <c:pt idx="0">
                  <c:v>Utility PV - Chicago - Moderate</c:v>
                </c:pt>
              </c:strCache>
            </c:strRef>
          </c:tx>
          <c:spPr>
            <a:ln>
              <a:solidFill>
                <a:schemeClr val="accent5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D-9342-A24D-99EB-34DF568F6BA5}"/>
              </c:ext>
            </c:extLst>
          </c:dPt>
          <c:xVal>
            <c:numRef>
              <c:f>'ATB Utility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Solar_SEE'!$L$291:$AS$291</c:f>
              <c:numCache>
                <c:formatCode>"$"#,##0</c:formatCode>
                <c:ptCount val="34"/>
                <c:pt idx="0">
                  <c:v>43.378618545856689</c:v>
                </c:pt>
                <c:pt idx="1">
                  <c:v>37.663572708239101</c:v>
                </c:pt>
                <c:pt idx="2">
                  <c:v>36.195777245753462</c:v>
                </c:pt>
                <c:pt idx="3">
                  <c:v>34.57982200005786</c:v>
                </c:pt>
                <c:pt idx="4">
                  <c:v>32.985353477839276</c:v>
                </c:pt>
                <c:pt idx="5">
                  <c:v>31.411945958607443</c:v>
                </c:pt>
                <c:pt idx="6">
                  <c:v>29.859184894589816</c:v>
                </c:pt>
                <c:pt idx="7">
                  <c:v>28.326666546596101</c:v>
                </c:pt>
                <c:pt idx="8">
                  <c:v>26.813997634031832</c:v>
                </c:pt>
                <c:pt idx="9">
                  <c:v>25.320794998423633</c:v>
                </c:pt>
                <c:pt idx="10">
                  <c:v>23.846685279851645</c:v>
                </c:pt>
                <c:pt idx="11">
                  <c:v>22.391304605714922</c:v>
                </c:pt>
                <c:pt idx="12">
                  <c:v>20.954298291285081</c:v>
                </c:pt>
                <c:pt idx="13">
                  <c:v>20.674724579791235</c:v>
                </c:pt>
                <c:pt idx="14">
                  <c:v>20.397655192905685</c:v>
                </c:pt>
                <c:pt idx="15">
                  <c:v>20.123056631355418</c:v>
                </c:pt>
                <c:pt idx="16">
                  <c:v>19.850895990689008</c:v>
                </c:pt>
                <c:pt idx="17">
                  <c:v>19.581140948132735</c:v>
                </c:pt>
                <c:pt idx="18">
                  <c:v>19.31375974979364</c:v>
                </c:pt>
                <c:pt idx="19">
                  <c:v>19.048721198199015</c:v>
                </c:pt>
                <c:pt idx="20">
                  <c:v>18.785994640161906</c:v>
                </c:pt>
                <c:pt idx="21">
                  <c:v>18.525549954962841</c:v>
                </c:pt>
                <c:pt idx="22">
                  <c:v>18.267357542838166</c:v>
                </c:pt>
                <c:pt idx="23">
                  <c:v>18.011388313765714</c:v>
                </c:pt>
                <c:pt idx="24">
                  <c:v>17.757613676538934</c:v>
                </c:pt>
                <c:pt idx="25">
                  <c:v>17.50600552812088</c:v>
                </c:pt>
                <c:pt idx="26">
                  <c:v>17.256536243269608</c:v>
                </c:pt>
                <c:pt idx="27">
                  <c:v>17.009178664427147</c:v>
                </c:pt>
                <c:pt idx="28">
                  <c:v>16.763906091864033</c:v>
                </c:pt>
                <c:pt idx="29">
                  <c:v>16.520692274072118</c:v>
                </c:pt>
                <c:pt idx="30">
                  <c:v>16.27951139839822</c:v>
                </c:pt>
                <c:pt idx="31">
                  <c:v>16.040338081911695</c:v>
                </c:pt>
                <c:pt idx="32">
                  <c:v>15.803147362499139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9342-A24D-99EB-34DF568F6BA5}"/>
            </c:ext>
          </c:extLst>
        </c:ser>
        <c:ser>
          <c:idx val="9"/>
          <c:order val="5"/>
          <c:tx>
            <c:strRef>
              <c:f>'ATB Utility Solar_SEE'!$K$292</c:f>
              <c:strCache>
                <c:ptCount val="1"/>
                <c:pt idx="0">
                  <c:v>Utility PV - Chicago - Conservative</c:v>
                </c:pt>
              </c:strCache>
            </c:strRef>
          </c:tx>
          <c:spPr>
            <a:ln>
              <a:solidFill>
                <a:schemeClr val="accent5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0-9342-A24D-99EB-34DF568F6BA5}"/>
              </c:ext>
            </c:extLst>
          </c:dPt>
          <c:xVal>
            <c:numRef>
              <c:f>'ATB Utility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Solar_SEE'!$L$292:$AS$292</c:f>
              <c:numCache>
                <c:formatCode>"$"#,##0</c:formatCode>
                <c:ptCount val="34"/>
                <c:pt idx="0">
                  <c:v>43.378618545856689</c:v>
                </c:pt>
                <c:pt idx="1">
                  <c:v>37.920812420925472</c:v>
                </c:pt>
                <c:pt idx="2">
                  <c:v>37.643833996754552</c:v>
                </c:pt>
                <c:pt idx="3">
                  <c:v>37.19561013276234</c:v>
                </c:pt>
                <c:pt idx="4">
                  <c:v>36.747386268770121</c:v>
                </c:pt>
                <c:pt idx="5">
                  <c:v>36.299162404777917</c:v>
                </c:pt>
                <c:pt idx="6">
                  <c:v>35.850938540785698</c:v>
                </c:pt>
                <c:pt idx="7">
                  <c:v>35.402714676793487</c:v>
                </c:pt>
                <c:pt idx="8">
                  <c:v>34.954490812801275</c:v>
                </c:pt>
                <c:pt idx="9">
                  <c:v>34.506266948809063</c:v>
                </c:pt>
                <c:pt idx="10">
                  <c:v>34.058043084816852</c:v>
                </c:pt>
                <c:pt idx="11">
                  <c:v>33.609819220824633</c:v>
                </c:pt>
                <c:pt idx="12">
                  <c:v>33.161595356832393</c:v>
                </c:pt>
                <c:pt idx="13">
                  <c:v>32.503900690858977</c:v>
                </c:pt>
                <c:pt idx="14">
                  <c:v>31.851552617960326</c:v>
                </c:pt>
                <c:pt idx="15">
                  <c:v>31.2044862060248</c:v>
                </c:pt>
                <c:pt idx="16">
                  <c:v>30.562637570132271</c:v>
                </c:pt>
                <c:pt idx="17">
                  <c:v>29.925943851528093</c:v>
                </c:pt>
                <c:pt idx="18">
                  <c:v>29.294343197101892</c:v>
                </c:pt>
                <c:pt idx="19">
                  <c:v>28.667774739356592</c:v>
                </c:pt>
                <c:pt idx="20">
                  <c:v>28.046178576854508</c:v>
                </c:pt>
                <c:pt idx="21">
                  <c:v>27.429495755127036</c:v>
                </c:pt>
                <c:pt idx="22">
                  <c:v>26.817668248035307</c:v>
                </c:pt>
                <c:pt idx="23">
                  <c:v>26.2106389395693</c:v>
                </c:pt>
                <c:pt idx="24">
                  <c:v>25.608351606073583</c:v>
                </c:pt>
                <c:pt idx="25">
                  <c:v>25.01075089888792</c:v>
                </c:pt>
                <c:pt idx="26">
                  <c:v>24.417782327391571</c:v>
                </c:pt>
                <c:pt idx="27">
                  <c:v>23.829392242440338</c:v>
                </c:pt>
                <c:pt idx="28">
                  <c:v>23.245527820185838</c:v>
                </c:pt>
                <c:pt idx="29">
                  <c:v>22.666137046266627</c:v>
                </c:pt>
                <c:pt idx="30">
                  <c:v>22.091168700361436</c:v>
                </c:pt>
                <c:pt idx="31">
                  <c:v>21.520572341094681</c:v>
                </c:pt>
                <c:pt idx="32">
                  <c:v>20.954298291285081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9342-A24D-99EB-34DF568F6BA5}"/>
            </c:ext>
          </c:extLst>
        </c:ser>
        <c:ser>
          <c:idx val="0"/>
          <c:order val="6"/>
          <c:tx>
            <c:strRef>
              <c:f>'ATB Utility Solar_SEE'!$K$299</c:f>
              <c:strCache>
                <c:ptCount val="1"/>
                <c:pt idx="0">
                  <c:v>Utility PV - Daggett, CA - Advanced</c:v>
                </c:pt>
              </c:strCache>
            </c:strRef>
          </c:tx>
          <c:spPr>
            <a:ln>
              <a:solidFill>
                <a:schemeClr val="accent2"/>
              </a:solidFill>
              <a:prstDash val="sysDot"/>
            </a:ln>
          </c:spPr>
          <c:marker>
            <c:symbol val="none"/>
          </c:marker>
          <c:xVal>
            <c:numRef>
              <c:f>'ATB Utility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Solar_SEE'!$L$299:$AS$299</c:f>
              <c:numCache>
                <c:formatCode>"$"#,##0</c:formatCode>
                <c:ptCount val="34"/>
                <c:pt idx="0">
                  <c:v>31.060151805378911</c:v>
                </c:pt>
                <c:pt idx="1">
                  <c:v>26.875405418455614</c:v>
                </c:pt>
                <c:pt idx="2">
                  <c:v>25.483916079452378</c:v>
                </c:pt>
                <c:pt idx="3">
                  <c:v>24.001292351196494</c:v>
                </c:pt>
                <c:pt idx="4">
                  <c:v>22.548002847908183</c:v>
                </c:pt>
                <c:pt idx="5">
                  <c:v>21.123185515872471</c:v>
                </c:pt>
                <c:pt idx="6">
                  <c:v>19.726011751613566</c:v>
                </c:pt>
                <c:pt idx="7">
                  <c:v>18.355684795022253</c:v>
                </c:pt>
                <c:pt idx="8">
                  <c:v>17.011438214230264</c:v>
                </c:pt>
                <c:pt idx="9">
                  <c:v>15.692534476177906</c:v>
                </c:pt>
                <c:pt idx="10">
                  <c:v>14.398263597273209</c:v>
                </c:pt>
                <c:pt idx="11">
                  <c:v>13.127941868955551</c:v>
                </c:pt>
                <c:pt idx="12">
                  <c:v>11.88091065335713</c:v>
                </c:pt>
                <c:pt idx="13">
                  <c:v>11.679209843239407</c:v>
                </c:pt>
                <c:pt idx="14">
                  <c:v>11.479380328862389</c:v>
                </c:pt>
                <c:pt idx="15">
                  <c:v>11.281396188821429</c:v>
                </c:pt>
                <c:pt idx="16">
                  <c:v>11.085231978266505</c:v>
                </c:pt>
                <c:pt idx="17">
                  <c:v>10.890862718000735</c:v>
                </c:pt>
                <c:pt idx="18">
                  <c:v>10.698263883876802</c:v>
                </c:pt>
                <c:pt idx="19">
                  <c:v>10.507411396481801</c:v>
                </c:pt>
                <c:pt idx="20">
                  <c:v>10.31828161110141</c:v>
                </c:pt>
                <c:pt idx="21">
                  <c:v>10.130851307954597</c:v>
                </c:pt>
                <c:pt idx="22">
                  <c:v>9.945097682690438</c:v>
                </c:pt>
                <c:pt idx="23">
                  <c:v>9.7609983371387514</c:v>
                </c:pt>
                <c:pt idx="24">
                  <c:v>9.5785312703068488</c:v>
                </c:pt>
                <c:pt idx="25">
                  <c:v>9.3976748696146259</c:v>
                </c:pt>
                <c:pt idx="26">
                  <c:v>9.2184079023608092</c:v>
                </c:pt>
                <c:pt idx="27">
                  <c:v>9.0407095074131458</c:v>
                </c:pt>
                <c:pt idx="28">
                  <c:v>8.8645591871158427</c:v>
                </c:pt>
                <c:pt idx="29">
                  <c:v>8.6899367994075138</c:v>
                </c:pt>
                <c:pt idx="30">
                  <c:v>8.5168225501434289</c:v>
                </c:pt>
                <c:pt idx="31">
                  <c:v>8.3451969856157753</c:v>
                </c:pt>
                <c:pt idx="32">
                  <c:v>8.1750409852660919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9342-A24D-99EB-34DF568F6BA5}"/>
            </c:ext>
          </c:extLst>
        </c:ser>
        <c:ser>
          <c:idx val="1"/>
          <c:order val="7"/>
          <c:tx>
            <c:strRef>
              <c:f>'ATB Utility Solar_SEE'!$K$300</c:f>
              <c:strCache>
                <c:ptCount val="1"/>
                <c:pt idx="0">
                  <c:v>Utility PV - Daggett, CA - Moderate</c:v>
                </c:pt>
              </c:strCache>
            </c:strRef>
          </c:tx>
          <c:marker>
            <c:symbol val="none"/>
          </c:marker>
          <c:xVal>
            <c:numRef>
              <c:f>'ATB Utility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Solar_SEE'!$L$300:$AS$300</c:f>
              <c:numCache>
                <c:formatCode>"$"#,##0</c:formatCode>
                <c:ptCount val="34"/>
                <c:pt idx="0">
                  <c:v>31.060151805378911</c:v>
                </c:pt>
                <c:pt idx="1">
                  <c:v>27.019098162047491</c:v>
                </c:pt>
                <c:pt idx="2">
                  <c:v>26.014721167368279</c:v>
                </c:pt>
                <c:pt idx="3">
                  <c:v>24.899267881953904</c:v>
                </c:pt>
                <c:pt idx="4">
                  <c:v>23.794594461507383</c:v>
                </c:pt>
                <c:pt idx="5">
                  <c:v>22.700545390761018</c:v>
                </c:pt>
                <c:pt idx="6">
                  <c:v>21.616968131510198</c:v>
                </c:pt>
                <c:pt idx="7">
                  <c:v>20.543713051714558</c:v>
                </c:pt>
                <c:pt idx="8">
                  <c:v>19.480633356615545</c:v>
                </c:pt>
                <c:pt idx="9">
                  <c:v>18.427585021804035</c:v>
                </c:pt>
                <c:pt idx="10">
                  <c:v>17.384426728173782</c:v>
                </c:pt>
                <c:pt idx="11">
                  <c:v>16.351019798698974</c:v>
                </c:pt>
                <c:pt idx="12">
                  <c:v>15.327228136976602</c:v>
                </c:pt>
                <c:pt idx="13">
                  <c:v>15.144977066627517</c:v>
                </c:pt>
                <c:pt idx="14">
                  <c:v>14.963828758141981</c:v>
                </c:pt>
                <c:pt idx="15">
                  <c:v>14.783773232848603</c:v>
                </c:pt>
                <c:pt idx="16">
                  <c:v>14.604800632107271</c:v>
                </c:pt>
                <c:pt idx="17">
                  <c:v>14.426901215509789</c:v>
                </c:pt>
                <c:pt idx="18">
                  <c:v>14.250065359112764</c:v>
                </c:pt>
                <c:pt idx="19">
                  <c:v>14.074283553702106</c:v>
                </c:pt>
                <c:pt idx="20">
                  <c:v>13.899546403088465</c:v>
                </c:pt>
                <c:pt idx="21">
                  <c:v>13.72584462243295</c:v>
                </c:pt>
                <c:pt idx="22">
                  <c:v>13.553169036602569</c:v>
                </c:pt>
                <c:pt idx="23">
                  <c:v>13.381510578554671</c:v>
                </c:pt>
                <c:pt idx="24">
                  <c:v>13.210860287749908</c:v>
                </c:pt>
                <c:pt idx="25">
                  <c:v>13.041209308593038</c:v>
                </c:pt>
                <c:pt idx="26">
                  <c:v>12.872548888901049</c:v>
                </c:pt>
                <c:pt idx="27">
                  <c:v>12.704870378398059</c:v>
                </c:pt>
                <c:pt idx="28">
                  <c:v>12.5381652272364</c:v>
                </c:pt>
                <c:pt idx="29">
                  <c:v>12.372424984543393</c:v>
                </c:pt>
                <c:pt idx="30">
                  <c:v>12.207641296993286</c:v>
                </c:pt>
                <c:pt idx="31">
                  <c:v>12.043805907403847</c:v>
                </c:pt>
                <c:pt idx="32">
                  <c:v>11.88091065335713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9342-A24D-99EB-34DF568F6BA5}"/>
            </c:ext>
          </c:extLst>
        </c:ser>
        <c:ser>
          <c:idx val="5"/>
          <c:order val="8"/>
          <c:tx>
            <c:strRef>
              <c:f>'ATB Utility Solar_SEE'!$K$301</c:f>
              <c:strCache>
                <c:ptCount val="1"/>
                <c:pt idx="0">
                  <c:v>Utility PV - Daggett, CA - Conservative</c:v>
                </c:pt>
              </c:strCache>
            </c:strRef>
          </c:tx>
          <c:spPr>
            <a:ln>
              <a:solidFill>
                <a:schemeClr val="accent2"/>
              </a:solidFill>
              <a:prstDash val="dash"/>
            </a:ln>
          </c:spPr>
          <c:marker>
            <c:symbol val="none"/>
          </c:marker>
          <c:xVal>
            <c:numRef>
              <c:f>'ATB Utility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Solar_SEE'!$L$301:$AS$301</c:f>
              <c:numCache>
                <c:formatCode>"$"#,##0</c:formatCode>
                <c:ptCount val="34"/>
                <c:pt idx="0">
                  <c:v>31.060151805378911</c:v>
                </c:pt>
                <c:pt idx="1">
                  <c:v>27.152229136391977</c:v>
                </c:pt>
                <c:pt idx="2">
                  <c:v>26.953905810524212</c:v>
                </c:pt>
                <c:pt idx="3">
                  <c:v>26.632966561532815</c:v>
                </c:pt>
                <c:pt idx="4">
                  <c:v>26.312027312541414</c:v>
                </c:pt>
                <c:pt idx="5">
                  <c:v>25.991088063550016</c:v>
                </c:pt>
                <c:pt idx="6">
                  <c:v>25.670148814558612</c:v>
                </c:pt>
                <c:pt idx="7">
                  <c:v>25.349209565567214</c:v>
                </c:pt>
                <c:pt idx="8">
                  <c:v>25.028270316575817</c:v>
                </c:pt>
                <c:pt idx="9">
                  <c:v>24.70733106758442</c:v>
                </c:pt>
                <c:pt idx="10">
                  <c:v>24.386391818593019</c:v>
                </c:pt>
                <c:pt idx="11">
                  <c:v>24.065452569601614</c:v>
                </c:pt>
                <c:pt idx="12">
                  <c:v>23.744513320610192</c:v>
                </c:pt>
                <c:pt idx="13">
                  <c:v>23.300078326956282</c:v>
                </c:pt>
                <c:pt idx="14">
                  <c:v>22.858255719866126</c:v>
                </c:pt>
                <c:pt idx="15">
                  <c:v>22.419022533444618</c:v>
                </c:pt>
                <c:pt idx="16">
                  <c:v>21.9823560702058</c:v>
                </c:pt>
                <c:pt idx="17">
                  <c:v>21.548233897162994</c:v>
                </c:pt>
                <c:pt idx="18">
                  <c:v>21.116633841987223</c:v>
                </c:pt>
                <c:pt idx="19">
                  <c:v>20.687533989232264</c:v>
                </c:pt>
                <c:pt idx="20">
                  <c:v>20.260912676625207</c:v>
                </c:pt>
                <c:pt idx="21">
                  <c:v>19.836748491421059</c:v>
                </c:pt>
                <c:pt idx="22">
                  <c:v>19.415020266820182</c:v>
                </c:pt>
                <c:pt idx="23">
                  <c:v>18.995707078447232</c:v>
                </c:pt>
                <c:pt idx="24">
                  <c:v>18.578788240890482</c:v>
                </c:pt>
                <c:pt idx="25">
                  <c:v>18.164243304300214</c:v>
                </c:pt>
                <c:pt idx="26">
                  <c:v>17.752052051045045</c:v>
                </c:pt>
                <c:pt idx="27">
                  <c:v>17.342194492425087</c:v>
                </c:pt>
                <c:pt idx="28">
                  <c:v>16.934650865440748</c:v>
                </c:pt>
                <c:pt idx="29">
                  <c:v>16.529401629616093</c:v>
                </c:pt>
                <c:pt idx="30">
                  <c:v>16.12642746387575</c:v>
                </c:pt>
                <c:pt idx="31">
                  <c:v>15.725709263474197</c:v>
                </c:pt>
                <c:pt idx="32">
                  <c:v>15.327228136976602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9342-A24D-99EB-34DF568F6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701120"/>
        <c:axId val="99702656"/>
      </c:scatterChart>
      <c:valAx>
        <c:axId val="99701120"/>
        <c:scaling>
          <c:orientation val="minMax"/>
          <c:max val="2050"/>
        </c:scaling>
        <c:delete val="0"/>
        <c:axPos val="b"/>
        <c:numFmt formatCode="General" sourceLinked="1"/>
        <c:majorTickMark val="out"/>
        <c:minorTickMark val="in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99702656"/>
        <c:crosses val="autoZero"/>
        <c:crossBetween val="midCat"/>
        <c:majorUnit val="5"/>
        <c:minorUnit val="1"/>
      </c:valAx>
      <c:valAx>
        <c:axId val="99702656"/>
        <c:scaling>
          <c:orientation val="minMax"/>
          <c:max val="220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400" baseline="0"/>
                  <a:t>Solar PV Levelized Cost of Energy </a:t>
                </a:r>
                <a:r>
                  <a:rPr lang="en-US" sz="1400"/>
                  <a:t>($/MWh)</a:t>
                </a:r>
              </a:p>
            </c:rich>
          </c:tx>
          <c:layout>
            <c:manualLayout>
              <c:xMode val="edge"/>
              <c:yMode val="edge"/>
              <c:x val="5.7254024301872597E-2"/>
              <c:y val="0.17042824445158"/>
            </c:manualLayout>
          </c:layout>
          <c:overlay val="0"/>
        </c:title>
        <c:numFmt formatCode="&quot;$&quot;#,##0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99701120"/>
        <c:crosses val="autoZero"/>
        <c:crossBetween val="midCat"/>
      </c:valAx>
    </c:plotArea>
    <c:legend>
      <c:legendPos val="t"/>
      <c:layout>
        <c:manualLayout>
          <c:xMode val="edge"/>
          <c:yMode val="edge"/>
          <c:x val="0.42910606648953298"/>
          <c:y val="0.37797177665401499"/>
          <c:w val="0.57089392058071098"/>
          <c:h val="6.7249809304288699E-2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span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642276281714901"/>
          <c:y val="9.61545504486358E-2"/>
          <c:w val="0.81514933775541898"/>
          <c:h val="0.81318821339193104"/>
        </c:manualLayout>
      </c:layout>
      <c:scatterChart>
        <c:scatterStyle val="lineMarker"/>
        <c:varyColors val="0"/>
        <c:ser>
          <c:idx val="2"/>
          <c:order val="0"/>
          <c:tx>
            <c:v>Utility PV - 14% - Low</c:v>
          </c:tx>
          <c:spPr>
            <a:ln>
              <a:solidFill>
                <a:schemeClr val="accent6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1-2401-C044-8A92-188F0FF39407}"/>
              </c:ext>
            </c:extLst>
          </c:dPt>
          <c:xVal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xVal>
          <c:yVal>
            <c:numLit>
              <c:formatCode>General</c:formatCode>
              <c:ptCount val="36"/>
              <c:pt idx="0">
                <c:v>139.37842498997651</c:v>
              </c:pt>
              <c:pt idx="1">
                <c:v>116.691526280966</c:v>
              </c:pt>
              <c:pt idx="2">
                <c:v>100.4931189433501</c:v>
              </c:pt>
              <c:pt idx="3">
                <c:v>89.797427695549302</c:v>
              </c:pt>
              <c:pt idx="4">
                <c:v>81.841854294709066</c:v>
              </c:pt>
              <c:pt idx="5">
                <c:v>77.876059855644499</c:v>
              </c:pt>
              <c:pt idx="6">
                <c:v>76.035496590497658</c:v>
              </c:pt>
              <c:pt idx="7">
                <c:v>74.194933325350846</c:v>
              </c:pt>
              <c:pt idx="8">
                <c:v>72.354370060203991</c:v>
              </c:pt>
              <c:pt idx="9">
                <c:v>70.513806795057164</c:v>
              </c:pt>
              <c:pt idx="10">
                <c:v>68.673243529910323</c:v>
              </c:pt>
              <c:pt idx="11">
                <c:v>66.832680264763468</c:v>
              </c:pt>
              <c:pt idx="12">
                <c:v>64.992116999616655</c:v>
              </c:pt>
              <c:pt idx="13">
                <c:v>63.1515537344698</c:v>
              </c:pt>
              <c:pt idx="14">
                <c:v>61.310990469322903</c:v>
              </c:pt>
              <c:pt idx="15">
                <c:v>59.470427204176133</c:v>
              </c:pt>
              <c:pt idx="16">
                <c:v>58.44333588067277</c:v>
              </c:pt>
              <c:pt idx="17">
                <c:v>57.416244557169357</c:v>
              </c:pt>
              <c:pt idx="18">
                <c:v>56.389153233666043</c:v>
              </c:pt>
              <c:pt idx="19">
                <c:v>55.362061910162709</c:v>
              </c:pt>
              <c:pt idx="20">
                <c:v>54.334970586659352</c:v>
              </c:pt>
              <c:pt idx="21">
                <c:v>53.307879263155982</c:v>
              </c:pt>
              <c:pt idx="22">
                <c:v>52.280787939652619</c:v>
              </c:pt>
              <c:pt idx="23">
                <c:v>51.253696616149313</c:v>
              </c:pt>
              <c:pt idx="24">
                <c:v>50.226605292645957</c:v>
              </c:pt>
              <c:pt idx="25">
                <c:v>49.199513969142558</c:v>
              </c:pt>
              <c:pt idx="26">
                <c:v>48.178355387201862</c:v>
              </c:pt>
              <c:pt idx="27">
                <c:v>47.15719680526108</c:v>
              </c:pt>
              <c:pt idx="28">
                <c:v>46.136038223320377</c:v>
              </c:pt>
              <c:pt idx="29">
                <c:v>45.114879641379623</c:v>
              </c:pt>
              <c:pt idx="30">
                <c:v>44.09372105943892</c:v>
              </c:pt>
              <c:pt idx="31">
                <c:v>43.07256247749816</c:v>
              </c:pt>
              <c:pt idx="32">
                <c:v>42.051403895557421</c:v>
              </c:pt>
              <c:pt idx="33">
                <c:v>41.030245313616703</c:v>
              </c:pt>
              <c:pt idx="34">
                <c:v>40.009086731676</c:v>
              </c:pt>
              <c:pt idx="35">
                <c:v>38.987928149735247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2401-C044-8A92-188F0FF39407}"/>
            </c:ext>
          </c:extLst>
        </c:ser>
        <c:ser>
          <c:idx val="3"/>
          <c:order val="1"/>
          <c:tx>
            <c:v>Utility PV - 14% - Mid</c:v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4-2401-C044-8A92-188F0FF39407}"/>
              </c:ext>
            </c:extLst>
          </c:dPt>
          <c:xVal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xVal>
          <c:yVal>
            <c:numLit>
              <c:formatCode>General</c:formatCode>
              <c:ptCount val="36"/>
              <c:pt idx="0">
                <c:v>173.27409522765521</c:v>
              </c:pt>
              <c:pt idx="1">
                <c:v>126.17519550057381</c:v>
              </c:pt>
              <c:pt idx="2">
                <c:v>103.4251395887195</c:v>
              </c:pt>
              <c:pt idx="3">
                <c:v>97.737864150106176</c:v>
              </c:pt>
              <c:pt idx="4">
                <c:v>94.383156015768549</c:v>
              </c:pt>
              <c:pt idx="5">
                <c:v>89.461849266759643</c:v>
              </c:pt>
              <c:pt idx="6">
                <c:v>88.258443559464141</c:v>
              </c:pt>
              <c:pt idx="7">
                <c:v>87.055037852168624</c:v>
              </c:pt>
              <c:pt idx="8">
                <c:v>85.851632144873292</c:v>
              </c:pt>
              <c:pt idx="9">
                <c:v>84.648226437577904</c:v>
              </c:pt>
              <c:pt idx="10">
                <c:v>83.444820730282501</c:v>
              </c:pt>
              <c:pt idx="11">
                <c:v>82.486033418290333</c:v>
              </c:pt>
              <c:pt idx="12">
                <c:v>81.52724610629825</c:v>
              </c:pt>
              <c:pt idx="13">
                <c:v>80.568458794306139</c:v>
              </c:pt>
              <c:pt idx="14">
                <c:v>79.609671482314013</c:v>
              </c:pt>
              <c:pt idx="15">
                <c:v>78.650884170321817</c:v>
              </c:pt>
              <c:pt idx="16">
                <c:v>77.867584862986249</c:v>
              </c:pt>
              <c:pt idx="17">
                <c:v>77.084285555650553</c:v>
              </c:pt>
              <c:pt idx="18">
                <c:v>76.300986248314885</c:v>
              </c:pt>
              <c:pt idx="19">
                <c:v>75.517686940979274</c:v>
              </c:pt>
              <c:pt idx="20">
                <c:v>74.734387633643493</c:v>
              </c:pt>
              <c:pt idx="21">
                <c:v>73.951088326307868</c:v>
              </c:pt>
              <c:pt idx="22">
                <c:v>73.167789018972172</c:v>
              </c:pt>
              <c:pt idx="23">
                <c:v>72.38448971163649</c:v>
              </c:pt>
              <c:pt idx="24">
                <c:v>71.601190404300823</c:v>
              </c:pt>
              <c:pt idx="25">
                <c:v>70.817891096965155</c:v>
              </c:pt>
              <c:pt idx="26">
                <c:v>70.220429129286273</c:v>
              </c:pt>
              <c:pt idx="27">
                <c:v>69.622967161607349</c:v>
              </c:pt>
              <c:pt idx="28">
                <c:v>69.025505193928396</c:v>
              </c:pt>
              <c:pt idx="29">
                <c:v>68.428043226249628</c:v>
              </c:pt>
              <c:pt idx="30">
                <c:v>67.830581258570689</c:v>
              </c:pt>
              <c:pt idx="31">
                <c:v>67.233119290891864</c:v>
              </c:pt>
              <c:pt idx="32">
                <c:v>66.635657323212968</c:v>
              </c:pt>
              <c:pt idx="33">
                <c:v>66.038195355534029</c:v>
              </c:pt>
              <c:pt idx="34">
                <c:v>65.626570727511861</c:v>
              </c:pt>
              <c:pt idx="35">
                <c:v>63.680947243895559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2401-C044-8A92-188F0FF39407}"/>
            </c:ext>
          </c:extLst>
        </c:ser>
        <c:ser>
          <c:idx val="4"/>
          <c:order val="2"/>
          <c:tx>
            <c:v>Utility PV - 14% - High</c:v>
          </c:tx>
          <c:spPr>
            <a:ln>
              <a:solidFill>
                <a:schemeClr val="accent6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7-2401-C044-8A92-188F0FF39407}"/>
              </c:ext>
            </c:extLst>
          </c:dPt>
          <c:xVal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xVal>
          <c:yVal>
            <c:numLit>
              <c:formatCode>General</c:formatCode>
              <c:ptCount val="36"/>
              <c:pt idx="0">
                <c:v>212.25884217714281</c:v>
              </c:pt>
              <c:pt idx="1">
                <c:v>176.75910861252481</c:v>
              </c:pt>
              <c:pt idx="2">
                <c:v>168.19995109908251</c:v>
              </c:pt>
              <c:pt idx="3">
                <c:v>158.48703968812021</c:v>
              </c:pt>
              <c:pt idx="4">
                <c:v>148.7741282771577</c:v>
              </c:pt>
              <c:pt idx="5">
                <c:v>140.62781548086679</c:v>
              </c:pt>
              <c:pt idx="6">
                <c:v>140.537947187897</c:v>
              </c:pt>
              <c:pt idx="7">
                <c:v>140.44807889492719</c:v>
              </c:pt>
              <c:pt idx="8">
                <c:v>140.35821060195741</c:v>
              </c:pt>
              <c:pt idx="9">
                <c:v>140.26834230898771</c:v>
              </c:pt>
              <c:pt idx="10">
                <c:v>140.17847401601799</c:v>
              </c:pt>
              <c:pt idx="11">
                <c:v>140.08860572304781</c:v>
              </c:pt>
              <c:pt idx="12">
                <c:v>139.99873743007839</c:v>
              </c:pt>
              <c:pt idx="13">
                <c:v>139.90886913710861</c:v>
              </c:pt>
              <c:pt idx="14">
                <c:v>139.8190008441388</c:v>
              </c:pt>
              <c:pt idx="15">
                <c:v>139.72913255116899</c:v>
              </c:pt>
              <c:pt idx="16">
                <c:v>138.57673598667341</c:v>
              </c:pt>
              <c:pt idx="17">
                <c:v>137.42433942217781</c:v>
              </c:pt>
              <c:pt idx="18">
                <c:v>136.27194285768221</c:v>
              </c:pt>
              <c:pt idx="19">
                <c:v>135.1195462931862</c:v>
              </c:pt>
              <c:pt idx="20">
                <c:v>133.967149728691</c:v>
              </c:pt>
              <c:pt idx="21">
                <c:v>132.81475316419511</c:v>
              </c:pt>
              <c:pt idx="22">
                <c:v>131.66235659969959</c:v>
              </c:pt>
              <c:pt idx="23">
                <c:v>130.50996003520399</c:v>
              </c:pt>
              <c:pt idx="24">
                <c:v>129.3575634707083</c:v>
              </c:pt>
              <c:pt idx="25">
                <c:v>128.2051669062127</c:v>
              </c:pt>
              <c:pt idx="26">
                <c:v>125.5308997456161</c:v>
              </c:pt>
              <c:pt idx="27">
                <c:v>122.8566325850194</c:v>
              </c:pt>
              <c:pt idx="28">
                <c:v>120.1823654244228</c:v>
              </c:pt>
              <c:pt idx="29">
                <c:v>117.5080982638262</c:v>
              </c:pt>
              <c:pt idx="30">
                <c:v>114.8338311032295</c:v>
              </c:pt>
              <c:pt idx="31">
                <c:v>112.159563942633</c:v>
              </c:pt>
              <c:pt idx="32">
                <c:v>109.4852967820363</c:v>
              </c:pt>
              <c:pt idx="33">
                <c:v>106.8110296214397</c:v>
              </c:pt>
              <c:pt idx="34">
                <c:v>104.136762460843</c:v>
              </c:pt>
              <c:pt idx="35">
                <c:v>101.4624953002464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2401-C044-8A92-188F0FF39407}"/>
            </c:ext>
          </c:extLst>
        </c:ser>
        <c:ser>
          <c:idx val="6"/>
          <c:order val="3"/>
          <c:tx>
            <c:v>Utility PV - 20% - Low</c:v>
          </c:tx>
          <c:spPr>
            <a:ln>
              <a:solidFill>
                <a:schemeClr val="accent5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A-2401-C044-8A92-188F0FF39407}"/>
              </c:ext>
            </c:extLst>
          </c:dPt>
          <c:xVal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xVal>
          <c:yVal>
            <c:numLit>
              <c:formatCode>General</c:formatCode>
              <c:ptCount val="36"/>
              <c:pt idx="0">
                <c:v>97.564897492983548</c:v>
              </c:pt>
              <c:pt idx="1">
                <c:v>81.684068396676096</c:v>
              </c:pt>
              <c:pt idx="2">
                <c:v>70.345183260345095</c:v>
              </c:pt>
              <c:pt idx="3">
                <c:v>62.858199386884522</c:v>
              </c:pt>
              <c:pt idx="4">
                <c:v>57.289298006296313</c:v>
              </c:pt>
              <c:pt idx="5">
                <c:v>54.5132418989512</c:v>
              </c:pt>
              <c:pt idx="6">
                <c:v>53.224847613348352</c:v>
              </c:pt>
              <c:pt idx="7">
                <c:v>51.936453327745603</c:v>
              </c:pt>
              <c:pt idx="8">
                <c:v>50.648059042142819</c:v>
              </c:pt>
              <c:pt idx="9">
                <c:v>49.359664756539971</c:v>
              </c:pt>
              <c:pt idx="10">
                <c:v>48.071270470937193</c:v>
              </c:pt>
              <c:pt idx="11">
                <c:v>46.782876185334423</c:v>
              </c:pt>
              <c:pt idx="12">
                <c:v>45.494481899731603</c:v>
              </c:pt>
              <c:pt idx="13">
                <c:v>44.206087614128862</c:v>
              </c:pt>
              <c:pt idx="14">
                <c:v>42.917693328526063</c:v>
              </c:pt>
              <c:pt idx="15">
                <c:v>41.6292990429233</c:v>
              </c:pt>
              <c:pt idx="16">
                <c:v>40.910335116470961</c:v>
              </c:pt>
              <c:pt idx="17">
                <c:v>40.1913711900186</c:v>
              </c:pt>
              <c:pt idx="18">
                <c:v>39.472407263566197</c:v>
              </c:pt>
              <c:pt idx="19">
                <c:v>38.7534433371139</c:v>
              </c:pt>
              <c:pt idx="20">
                <c:v>38.034479410661518</c:v>
              </c:pt>
              <c:pt idx="21">
                <c:v>37.3155154842092</c:v>
              </c:pt>
              <c:pt idx="22">
                <c:v>36.596551557756847</c:v>
              </c:pt>
              <c:pt idx="23">
                <c:v>35.877587631304458</c:v>
              </c:pt>
              <c:pt idx="24">
                <c:v>35.158623704852182</c:v>
              </c:pt>
              <c:pt idx="25">
                <c:v>34.4396597783998</c:v>
              </c:pt>
              <c:pt idx="26">
                <c:v>33.724848771041273</c:v>
              </c:pt>
              <c:pt idx="27">
                <c:v>33.010037763682718</c:v>
              </c:pt>
              <c:pt idx="28">
                <c:v>32.295226756324269</c:v>
              </c:pt>
              <c:pt idx="29">
                <c:v>31.58041574896572</c:v>
              </c:pt>
              <c:pt idx="30">
                <c:v>30.865604741607239</c:v>
              </c:pt>
              <c:pt idx="31">
                <c:v>30.15079373424873</c:v>
              </c:pt>
              <c:pt idx="32">
                <c:v>29.435982726890231</c:v>
              </c:pt>
              <c:pt idx="33">
                <c:v>28.721171719531711</c:v>
              </c:pt>
              <c:pt idx="34">
                <c:v>28.006360712173201</c:v>
              </c:pt>
              <c:pt idx="35">
                <c:v>27.291549704814688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2401-C044-8A92-188F0FF39407}"/>
            </c:ext>
          </c:extLst>
        </c:ser>
        <c:ser>
          <c:idx val="7"/>
          <c:order val="4"/>
          <c:tx>
            <c:v>Utility PV - 20% - Mid</c:v>
          </c:tx>
          <c:spPr>
            <a:ln>
              <a:solidFill>
                <a:schemeClr val="accent5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D-2401-C044-8A92-188F0FF39407}"/>
              </c:ext>
            </c:extLst>
          </c:dPt>
          <c:xVal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xVal>
          <c:yVal>
            <c:numLit>
              <c:formatCode>General</c:formatCode>
              <c:ptCount val="36"/>
              <c:pt idx="0">
                <c:v>121.2918666593588</c:v>
              </c:pt>
              <c:pt idx="1">
                <c:v>88.322636850401523</c:v>
              </c:pt>
              <c:pt idx="2">
                <c:v>72.39759771210359</c:v>
              </c:pt>
              <c:pt idx="3">
                <c:v>68.416504905074376</c:v>
              </c:pt>
              <c:pt idx="4">
                <c:v>66.068209211038024</c:v>
              </c:pt>
              <c:pt idx="5">
                <c:v>62.623294486731751</c:v>
              </c:pt>
              <c:pt idx="6">
                <c:v>61.780910491624951</c:v>
              </c:pt>
              <c:pt idx="7">
                <c:v>60.938526496518143</c:v>
              </c:pt>
              <c:pt idx="8">
                <c:v>60.096142501411343</c:v>
              </c:pt>
              <c:pt idx="9">
                <c:v>59.253758506304543</c:v>
              </c:pt>
              <c:pt idx="10">
                <c:v>58.4113745111977</c:v>
              </c:pt>
              <c:pt idx="11">
                <c:v>57.740223392803252</c:v>
              </c:pt>
              <c:pt idx="12">
                <c:v>57.069072274408782</c:v>
              </c:pt>
              <c:pt idx="13">
                <c:v>56.397921156014263</c:v>
              </c:pt>
              <c:pt idx="14">
                <c:v>55.726770037619822</c:v>
              </c:pt>
              <c:pt idx="15">
                <c:v>55.055618919225353</c:v>
              </c:pt>
              <c:pt idx="16">
                <c:v>54.50730940409035</c:v>
              </c:pt>
              <c:pt idx="17">
                <c:v>53.958999888955411</c:v>
              </c:pt>
              <c:pt idx="18">
                <c:v>53.410690373820422</c:v>
              </c:pt>
              <c:pt idx="19">
                <c:v>52.862380858685462</c:v>
              </c:pt>
              <c:pt idx="20">
                <c:v>52.314071343550452</c:v>
              </c:pt>
              <c:pt idx="21">
                <c:v>51.765761828415513</c:v>
              </c:pt>
              <c:pt idx="22">
                <c:v>51.217452313280504</c:v>
              </c:pt>
              <c:pt idx="23">
                <c:v>50.669142798145572</c:v>
              </c:pt>
              <c:pt idx="24">
                <c:v>50.120833283010583</c:v>
              </c:pt>
              <c:pt idx="25">
                <c:v>49.572523767875609</c:v>
              </c:pt>
              <c:pt idx="26">
                <c:v>49.154300390500403</c:v>
              </c:pt>
              <c:pt idx="27">
                <c:v>48.736077013125183</c:v>
              </c:pt>
              <c:pt idx="28">
                <c:v>48.317853635749913</c:v>
              </c:pt>
              <c:pt idx="29">
                <c:v>47.899630258374742</c:v>
              </c:pt>
              <c:pt idx="30">
                <c:v>47.481406880999479</c:v>
              </c:pt>
              <c:pt idx="31">
                <c:v>47.063183503624273</c:v>
              </c:pt>
              <c:pt idx="32">
                <c:v>46.644960126249053</c:v>
              </c:pt>
              <c:pt idx="33">
                <c:v>46.226736748873897</c:v>
              </c:pt>
              <c:pt idx="34">
                <c:v>45.93859950925836</c:v>
              </c:pt>
              <c:pt idx="35">
                <c:v>44.57666307072688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2401-C044-8A92-188F0FF39407}"/>
            </c:ext>
          </c:extLst>
        </c:ser>
        <c:ser>
          <c:idx val="9"/>
          <c:order val="5"/>
          <c:tx>
            <c:v>Utility PV - 20% - High</c:v>
          </c:tx>
          <c:spPr>
            <a:ln>
              <a:solidFill>
                <a:schemeClr val="accent5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0-2401-C044-8A92-188F0FF39407}"/>
              </c:ext>
            </c:extLst>
          </c:dPt>
          <c:xVal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xVal>
          <c:yVal>
            <c:numLit>
              <c:formatCode>General</c:formatCode>
              <c:ptCount val="36"/>
              <c:pt idx="0">
                <c:v>148.581189524</c:v>
              </c:pt>
              <c:pt idx="1">
                <c:v>123.7313760287674</c:v>
              </c:pt>
              <c:pt idx="2">
                <c:v>117.73996576935799</c:v>
              </c:pt>
              <c:pt idx="3">
                <c:v>110.94092778168419</c:v>
              </c:pt>
              <c:pt idx="4">
                <c:v>104.1418897940105</c:v>
              </c:pt>
              <c:pt idx="5">
                <c:v>98.439470836606617</c:v>
              </c:pt>
              <c:pt idx="6">
                <c:v>98.37656303152788</c:v>
              </c:pt>
              <c:pt idx="7">
                <c:v>98.313655226449043</c:v>
              </c:pt>
              <c:pt idx="8">
                <c:v>98.250747421370207</c:v>
              </c:pt>
              <c:pt idx="9">
                <c:v>98.187839616291328</c:v>
              </c:pt>
              <c:pt idx="10">
                <c:v>98.124931811212548</c:v>
              </c:pt>
              <c:pt idx="11">
                <c:v>98.062024006133711</c:v>
              </c:pt>
              <c:pt idx="12">
                <c:v>97.999116201054861</c:v>
              </c:pt>
              <c:pt idx="13">
                <c:v>97.936208395976024</c:v>
              </c:pt>
              <c:pt idx="14">
                <c:v>97.873300590897159</c:v>
              </c:pt>
              <c:pt idx="15">
                <c:v>97.810392785818365</c:v>
              </c:pt>
              <c:pt idx="16">
                <c:v>97.003715190671329</c:v>
              </c:pt>
              <c:pt idx="17">
                <c:v>96.197037595524336</c:v>
              </c:pt>
              <c:pt idx="18">
                <c:v>95.390360000377527</c:v>
              </c:pt>
              <c:pt idx="19">
                <c:v>94.583682405230562</c:v>
              </c:pt>
              <c:pt idx="20">
                <c:v>93.777004810083525</c:v>
              </c:pt>
              <c:pt idx="21">
                <c:v>92.970327214936589</c:v>
              </c:pt>
              <c:pt idx="22">
                <c:v>92.163649619789709</c:v>
              </c:pt>
              <c:pt idx="23">
                <c:v>91.356972024642729</c:v>
              </c:pt>
              <c:pt idx="24">
                <c:v>90.550294429495821</c:v>
              </c:pt>
              <c:pt idx="25">
                <c:v>89.743616834348913</c:v>
              </c:pt>
              <c:pt idx="26">
                <c:v>87.871629821931265</c:v>
              </c:pt>
              <c:pt idx="27">
                <c:v>85.999642809513617</c:v>
              </c:pt>
              <c:pt idx="28">
                <c:v>84.127655797095983</c:v>
              </c:pt>
              <c:pt idx="29">
                <c:v>82.255668784678335</c:v>
              </c:pt>
              <c:pt idx="30">
                <c:v>80.383681772260658</c:v>
              </c:pt>
              <c:pt idx="31">
                <c:v>78.511694759843095</c:v>
              </c:pt>
              <c:pt idx="32">
                <c:v>76.639707747425305</c:v>
              </c:pt>
              <c:pt idx="33">
                <c:v>74.767720735007799</c:v>
              </c:pt>
              <c:pt idx="34">
                <c:v>72.895733722590037</c:v>
              </c:pt>
              <c:pt idx="35">
                <c:v>71.023746710172432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2401-C044-8A92-188F0FF39407}"/>
            </c:ext>
          </c:extLst>
        </c:ser>
        <c:ser>
          <c:idx val="0"/>
          <c:order val="6"/>
          <c:tx>
            <c:v>Utility PV - 28% - Low</c:v>
          </c:tx>
          <c:spPr>
            <a:ln>
              <a:solidFill>
                <a:schemeClr val="accent2"/>
              </a:solidFill>
              <a:prstDash val="sysDot"/>
            </a:ln>
          </c:spPr>
          <c:marker>
            <c:symbol val="none"/>
          </c:marker>
          <c:xVal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xVal>
          <c:yVal>
            <c:numLit>
              <c:formatCode>General</c:formatCode>
              <c:ptCount val="36"/>
              <c:pt idx="0">
                <c:v>69.689212494988254</c:v>
              </c:pt>
              <c:pt idx="1">
                <c:v>58.345763140483001</c:v>
              </c:pt>
              <c:pt idx="2">
                <c:v>50.246559471675042</c:v>
              </c:pt>
              <c:pt idx="3">
                <c:v>44.898713847774651</c:v>
              </c:pt>
              <c:pt idx="4">
                <c:v>40.920927147354533</c:v>
              </c:pt>
              <c:pt idx="5">
                <c:v>38.938029927822278</c:v>
              </c:pt>
              <c:pt idx="6">
                <c:v>38.017748295248843</c:v>
              </c:pt>
              <c:pt idx="7">
                <c:v>37.097466662675423</c:v>
              </c:pt>
              <c:pt idx="8">
                <c:v>36.177185030102009</c:v>
              </c:pt>
              <c:pt idx="9">
                <c:v>35.256903397528582</c:v>
              </c:pt>
              <c:pt idx="10">
                <c:v>34.336621764955147</c:v>
              </c:pt>
              <c:pt idx="11">
                <c:v>33.416340132381741</c:v>
              </c:pt>
              <c:pt idx="12">
                <c:v>32.496058499808321</c:v>
              </c:pt>
              <c:pt idx="13">
                <c:v>31.5757768672349</c:v>
              </c:pt>
              <c:pt idx="14">
                <c:v>30.655495234661469</c:v>
              </c:pt>
              <c:pt idx="15">
                <c:v>29.735213602088059</c:v>
              </c:pt>
              <c:pt idx="16">
                <c:v>29.221667940336381</c:v>
              </c:pt>
              <c:pt idx="17">
                <c:v>28.708122278584671</c:v>
              </c:pt>
              <c:pt idx="18">
                <c:v>28.194576616833029</c:v>
              </c:pt>
              <c:pt idx="19">
                <c:v>27.681030955081351</c:v>
              </c:pt>
              <c:pt idx="20">
                <c:v>27.16748529332968</c:v>
              </c:pt>
              <c:pt idx="21">
                <c:v>26.65393963157798</c:v>
              </c:pt>
              <c:pt idx="22">
                <c:v>26.140393969826331</c:v>
              </c:pt>
              <c:pt idx="23">
                <c:v>25.62684830807466</c:v>
              </c:pt>
              <c:pt idx="24">
                <c:v>25.113302646322971</c:v>
              </c:pt>
              <c:pt idx="25">
                <c:v>24.599756984571279</c:v>
              </c:pt>
              <c:pt idx="26">
                <c:v>24.08917769360092</c:v>
              </c:pt>
              <c:pt idx="27">
                <c:v>23.578598402630551</c:v>
              </c:pt>
              <c:pt idx="28">
                <c:v>23.068019111660181</c:v>
              </c:pt>
              <c:pt idx="29">
                <c:v>22.557439820689819</c:v>
              </c:pt>
              <c:pt idx="30">
                <c:v>22.04686052971946</c:v>
              </c:pt>
              <c:pt idx="31">
                <c:v>21.536281238749091</c:v>
              </c:pt>
              <c:pt idx="32">
                <c:v>21.025701947778721</c:v>
              </c:pt>
              <c:pt idx="33">
                <c:v>20.515122656808359</c:v>
              </c:pt>
              <c:pt idx="34">
                <c:v>20.004543365838</c:v>
              </c:pt>
              <c:pt idx="35">
                <c:v>19.49396407486763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2401-C044-8A92-188F0FF39407}"/>
            </c:ext>
          </c:extLst>
        </c:ser>
        <c:ser>
          <c:idx val="1"/>
          <c:order val="7"/>
          <c:tx>
            <c:v>Utility PV - 28% - Mid</c:v>
          </c:tx>
          <c:marker>
            <c:symbol val="none"/>
          </c:marker>
          <c:xVal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xVal>
          <c:yVal>
            <c:numLit>
              <c:formatCode>General</c:formatCode>
              <c:ptCount val="36"/>
              <c:pt idx="0">
                <c:v>86.637047613827633</c:v>
              </c:pt>
              <c:pt idx="1">
                <c:v>63.087597750286847</c:v>
              </c:pt>
              <c:pt idx="2">
                <c:v>51.71256979435973</c:v>
              </c:pt>
              <c:pt idx="3">
                <c:v>48.868932075053102</c:v>
              </c:pt>
              <c:pt idx="4">
                <c:v>47.191578007884303</c:v>
              </c:pt>
              <c:pt idx="5">
                <c:v>44.730924633379821</c:v>
              </c:pt>
              <c:pt idx="6">
                <c:v>44.12922177973207</c:v>
              </c:pt>
              <c:pt idx="7">
                <c:v>43.527518926084397</c:v>
              </c:pt>
              <c:pt idx="8">
                <c:v>42.925816072436653</c:v>
              </c:pt>
              <c:pt idx="9">
                <c:v>42.324113218788952</c:v>
              </c:pt>
              <c:pt idx="10">
                <c:v>41.722410365141251</c:v>
              </c:pt>
              <c:pt idx="11">
                <c:v>41.243016709145181</c:v>
              </c:pt>
              <c:pt idx="12">
                <c:v>40.763623053149097</c:v>
              </c:pt>
              <c:pt idx="13">
                <c:v>40.284229397153062</c:v>
              </c:pt>
              <c:pt idx="14">
                <c:v>39.804835741157007</c:v>
              </c:pt>
              <c:pt idx="15">
                <c:v>39.325442085160972</c:v>
              </c:pt>
              <c:pt idx="16">
                <c:v>38.933792431493103</c:v>
              </c:pt>
              <c:pt idx="17">
                <c:v>38.542142777825283</c:v>
              </c:pt>
              <c:pt idx="18">
                <c:v>38.150493124157443</c:v>
              </c:pt>
              <c:pt idx="19">
                <c:v>37.75884347048958</c:v>
              </c:pt>
              <c:pt idx="20">
                <c:v>37.367193816821782</c:v>
              </c:pt>
              <c:pt idx="21">
                <c:v>36.975544163153927</c:v>
              </c:pt>
              <c:pt idx="22">
                <c:v>36.583894509486029</c:v>
              </c:pt>
              <c:pt idx="23">
                <c:v>36.192244855818252</c:v>
              </c:pt>
              <c:pt idx="24">
                <c:v>35.800595202150411</c:v>
              </c:pt>
              <c:pt idx="25">
                <c:v>35.408945548482578</c:v>
              </c:pt>
              <c:pt idx="26">
                <c:v>35.110214564643073</c:v>
              </c:pt>
              <c:pt idx="27">
                <c:v>34.811483580803618</c:v>
              </c:pt>
              <c:pt idx="28">
                <c:v>34.512752596964248</c:v>
              </c:pt>
              <c:pt idx="29">
                <c:v>34.214021613124807</c:v>
              </c:pt>
              <c:pt idx="30">
                <c:v>33.91529062928533</c:v>
              </c:pt>
              <c:pt idx="31">
                <c:v>33.616559645445932</c:v>
              </c:pt>
              <c:pt idx="32">
                <c:v>33.317828661606377</c:v>
              </c:pt>
              <c:pt idx="33">
                <c:v>33.019097677766979</c:v>
              </c:pt>
              <c:pt idx="34">
                <c:v>32.813285363755973</c:v>
              </c:pt>
              <c:pt idx="35">
                <c:v>31.84047362194779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2401-C044-8A92-188F0FF39407}"/>
            </c:ext>
          </c:extLst>
        </c:ser>
        <c:ser>
          <c:idx val="5"/>
          <c:order val="8"/>
          <c:tx>
            <c:v>Utility PV - 28% - High</c:v>
          </c:tx>
          <c:spPr>
            <a:ln>
              <a:solidFill>
                <a:schemeClr val="accent2"/>
              </a:solidFill>
              <a:prstDash val="dash"/>
            </a:ln>
          </c:spPr>
          <c:marker>
            <c:symbol val="none"/>
          </c:marker>
          <c:xVal>
            <c:numLit>
              <c:formatCode>General</c:formatCode>
              <c:ptCount val="3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  <c:pt idx="16">
                <c:v>2031</c:v>
              </c:pt>
              <c:pt idx="17">
                <c:v>2032</c:v>
              </c:pt>
              <c:pt idx="18">
                <c:v>2033</c:v>
              </c:pt>
              <c:pt idx="19">
                <c:v>2034</c:v>
              </c:pt>
              <c:pt idx="20">
                <c:v>2035</c:v>
              </c:pt>
              <c:pt idx="21">
                <c:v>2036</c:v>
              </c:pt>
              <c:pt idx="22">
                <c:v>2037</c:v>
              </c:pt>
              <c:pt idx="23">
                <c:v>2038</c:v>
              </c:pt>
              <c:pt idx="24">
                <c:v>2039</c:v>
              </c:pt>
              <c:pt idx="25">
                <c:v>2040</c:v>
              </c:pt>
              <c:pt idx="26">
                <c:v>2041</c:v>
              </c:pt>
              <c:pt idx="27">
                <c:v>2042</c:v>
              </c:pt>
              <c:pt idx="28">
                <c:v>2043</c:v>
              </c:pt>
              <c:pt idx="29">
                <c:v>2044</c:v>
              </c:pt>
              <c:pt idx="30">
                <c:v>2045</c:v>
              </c:pt>
              <c:pt idx="31">
                <c:v>2046</c:v>
              </c:pt>
              <c:pt idx="32">
                <c:v>2047</c:v>
              </c:pt>
              <c:pt idx="33">
                <c:v>2048</c:v>
              </c:pt>
              <c:pt idx="34">
                <c:v>2049</c:v>
              </c:pt>
              <c:pt idx="35">
                <c:v>2050</c:v>
              </c:pt>
            </c:numLit>
          </c:xVal>
          <c:yVal>
            <c:numLit>
              <c:formatCode>General</c:formatCode>
              <c:ptCount val="36"/>
              <c:pt idx="0">
                <c:v>106.12942108857141</c:v>
              </c:pt>
              <c:pt idx="1">
                <c:v>88.379554306262378</c:v>
              </c:pt>
              <c:pt idx="2">
                <c:v>84.099975549541313</c:v>
              </c:pt>
              <c:pt idx="3">
                <c:v>79.243519844060103</c:v>
              </c:pt>
              <c:pt idx="4">
                <c:v>74.387064138578879</c:v>
              </c:pt>
              <c:pt idx="5">
                <c:v>70.313907740433379</c:v>
              </c:pt>
              <c:pt idx="6">
                <c:v>70.268973593948502</c:v>
              </c:pt>
              <c:pt idx="7">
                <c:v>70.224039447463582</c:v>
              </c:pt>
              <c:pt idx="8">
                <c:v>70.179105300978691</c:v>
              </c:pt>
              <c:pt idx="9">
                <c:v>70.134171154493728</c:v>
              </c:pt>
              <c:pt idx="10">
                <c:v>70.089237008008951</c:v>
              </c:pt>
              <c:pt idx="11">
                <c:v>70.044302861524031</c:v>
              </c:pt>
              <c:pt idx="12">
                <c:v>69.999368715039182</c:v>
              </c:pt>
              <c:pt idx="13">
                <c:v>69.954434568554248</c:v>
              </c:pt>
              <c:pt idx="14">
                <c:v>69.909500422069414</c:v>
              </c:pt>
              <c:pt idx="15">
                <c:v>69.864566275584508</c:v>
              </c:pt>
              <c:pt idx="16">
                <c:v>69.288367993336678</c:v>
              </c:pt>
              <c:pt idx="17">
                <c:v>68.712169711088876</c:v>
              </c:pt>
              <c:pt idx="18">
                <c:v>68.135971428841032</c:v>
              </c:pt>
              <c:pt idx="19">
                <c:v>67.559773146593159</c:v>
              </c:pt>
              <c:pt idx="20">
                <c:v>66.983574864345485</c:v>
              </c:pt>
              <c:pt idx="21">
                <c:v>66.407376582097598</c:v>
              </c:pt>
              <c:pt idx="22">
                <c:v>65.831178299849782</c:v>
              </c:pt>
              <c:pt idx="23">
                <c:v>65.254980017601866</c:v>
              </c:pt>
              <c:pt idx="24">
                <c:v>64.678781735354022</c:v>
              </c:pt>
              <c:pt idx="25">
                <c:v>64.102583453106348</c:v>
              </c:pt>
              <c:pt idx="26">
                <c:v>62.765449872808041</c:v>
              </c:pt>
              <c:pt idx="27">
                <c:v>61.428316292509798</c:v>
              </c:pt>
              <c:pt idx="28">
                <c:v>60.09118271221142</c:v>
              </c:pt>
              <c:pt idx="29">
                <c:v>58.754049131913092</c:v>
              </c:pt>
              <c:pt idx="30">
                <c:v>57.416915551614743</c:v>
              </c:pt>
              <c:pt idx="31">
                <c:v>56.079781971316407</c:v>
              </c:pt>
              <c:pt idx="32">
                <c:v>54.742648391018143</c:v>
              </c:pt>
              <c:pt idx="33">
                <c:v>53.405514810719829</c:v>
              </c:pt>
              <c:pt idx="34">
                <c:v>52.068381230421508</c:v>
              </c:pt>
              <c:pt idx="35">
                <c:v>50.731247650123173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2401-C044-8A92-188F0FF39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670080"/>
        <c:axId val="100671872"/>
      </c:scatterChart>
      <c:valAx>
        <c:axId val="100670080"/>
        <c:scaling>
          <c:orientation val="minMax"/>
          <c:max val="2050"/>
        </c:scaling>
        <c:delete val="0"/>
        <c:axPos val="b"/>
        <c:numFmt formatCode="General" sourceLinked="1"/>
        <c:majorTickMark val="out"/>
        <c:minorTickMark val="in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00671872"/>
        <c:crosses val="autoZero"/>
        <c:crossBetween val="midCat"/>
        <c:majorUnit val="5"/>
        <c:minorUnit val="1"/>
      </c:valAx>
      <c:valAx>
        <c:axId val="100671872"/>
        <c:scaling>
          <c:orientation val="minMax"/>
          <c:max val="220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400" baseline="0"/>
                  <a:t>Solar PV Levelized Cost of Energy </a:t>
                </a:r>
                <a:r>
                  <a:rPr lang="en-US" sz="1400"/>
                  <a:t>($/MWh)</a:t>
                </a:r>
              </a:p>
            </c:rich>
          </c:tx>
          <c:layout>
            <c:manualLayout>
              <c:xMode val="edge"/>
              <c:yMode val="edge"/>
              <c:x val="5.7254024301872597E-2"/>
              <c:y val="0.1704282444515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00670080"/>
        <c:crosses val="autoZero"/>
        <c:crossBetween val="midCat"/>
      </c:valAx>
    </c:plotArea>
    <c:legend>
      <c:legendPos val="t"/>
      <c:layout>
        <c:manualLayout>
          <c:xMode val="edge"/>
          <c:yMode val="edge"/>
          <c:x val="0.42910606648953298"/>
          <c:y val="0.37797177665401499"/>
          <c:w val="0.57089392058071098"/>
          <c:h val="6.7249809304288699E-2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span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604052954811"/>
          <c:y val="0.115216962491349"/>
          <c:w val="0.83281684603830097"/>
          <c:h val="0.7845945267461760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'ATB Utility Solar_SEE'!$K$184</c:f>
              <c:strCache>
                <c:ptCount val="1"/>
                <c:pt idx="0">
                  <c:v>Utility PV - Seattle - Advanced</c:v>
                </c:pt>
              </c:strCache>
            </c:strRef>
          </c:tx>
          <c:spPr>
            <a:ln>
              <a:solidFill>
                <a:schemeClr val="accent6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1-C75B-4349-BD19-6969E4472E01}"/>
              </c:ext>
            </c:extLst>
          </c:dPt>
          <c:xVal>
            <c:numRef>
              <c:f>'ATB Utility Solar_SEE'!$L$183:$AS$183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Solar_SEE'!$L$184:$AS$184</c:f>
              <c:numCache>
                <c:formatCode>"$"#,##0_);\("$"#,##0\)</c:formatCode>
                <c:ptCount val="34"/>
                <c:pt idx="0">
                  <c:v>18.760000000000002</c:v>
                </c:pt>
                <c:pt idx="1">
                  <c:v>16.080000000000002</c:v>
                </c:pt>
                <c:pt idx="2">
                  <c:v>15.693644368025145</c:v>
                </c:pt>
                <c:pt idx="3">
                  <c:v>14.9297780480883</c:v>
                </c:pt>
                <c:pt idx="4">
                  <c:v>14.165911728151457</c:v>
                </c:pt>
                <c:pt idx="5">
                  <c:v>13.402045408214615</c:v>
                </c:pt>
                <c:pt idx="6">
                  <c:v>12.63817908827777</c:v>
                </c:pt>
                <c:pt idx="7">
                  <c:v>11.874312768340927</c:v>
                </c:pt>
                <c:pt idx="8">
                  <c:v>11.110446448404085</c:v>
                </c:pt>
                <c:pt idx="9">
                  <c:v>10.34658012846724</c:v>
                </c:pt>
                <c:pt idx="10">
                  <c:v>9.5827138085303964</c:v>
                </c:pt>
                <c:pt idx="11">
                  <c:v>8.8188474885935548</c:v>
                </c:pt>
                <c:pt idx="12">
                  <c:v>8.0549811686567026</c:v>
                </c:pt>
                <c:pt idx="13">
                  <c:v>7.9553077009561122</c:v>
                </c:pt>
                <c:pt idx="14">
                  <c:v>7.8556342332555209</c:v>
                </c:pt>
                <c:pt idx="15">
                  <c:v>7.7559607655549305</c:v>
                </c:pt>
                <c:pt idx="16">
                  <c:v>7.6562872978543393</c:v>
                </c:pt>
                <c:pt idx="17">
                  <c:v>7.556613830153748</c:v>
                </c:pt>
                <c:pt idx="18">
                  <c:v>7.4569403624531576</c:v>
                </c:pt>
                <c:pt idx="19">
                  <c:v>7.3572668947525663</c:v>
                </c:pt>
                <c:pt idx="20">
                  <c:v>7.257593427051976</c:v>
                </c:pt>
                <c:pt idx="21">
                  <c:v>7.1579199593513856</c:v>
                </c:pt>
                <c:pt idx="22">
                  <c:v>7.0582464916507943</c:v>
                </c:pt>
                <c:pt idx="23">
                  <c:v>6.9585730239502039</c:v>
                </c:pt>
                <c:pt idx="24">
                  <c:v>6.8588995562496127</c:v>
                </c:pt>
                <c:pt idx="25">
                  <c:v>6.7592260885490214</c:v>
                </c:pt>
                <c:pt idx="26">
                  <c:v>6.659552620848431</c:v>
                </c:pt>
                <c:pt idx="27">
                  <c:v>6.5598791531478398</c:v>
                </c:pt>
                <c:pt idx="28">
                  <c:v>6.4602056854472494</c:v>
                </c:pt>
                <c:pt idx="29">
                  <c:v>6.360532217746659</c:v>
                </c:pt>
                <c:pt idx="30">
                  <c:v>6.2608587500460677</c:v>
                </c:pt>
                <c:pt idx="31">
                  <c:v>6.1611852823454765</c:v>
                </c:pt>
                <c:pt idx="32">
                  <c:v>6.061511814644895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75B-4349-BD19-6969E4472E01}"/>
            </c:ext>
          </c:extLst>
        </c:ser>
        <c:ser>
          <c:idx val="2"/>
          <c:order val="1"/>
          <c:tx>
            <c:strRef>
              <c:f>'ATB Utility Solar_SEE'!$K$185</c:f>
              <c:strCache>
                <c:ptCount val="1"/>
                <c:pt idx="0">
                  <c:v>Utility PV - Seattle - Moderate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4-C75B-4349-BD19-6969E4472E01}"/>
              </c:ext>
            </c:extLst>
          </c:dPt>
          <c:xVal>
            <c:numRef>
              <c:f>'ATB Utility Solar_SEE'!$L$183:$AS$183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Solar_SEE'!$L$185:$AS$185</c:f>
              <c:numCache>
                <c:formatCode>"$"#,##0_);\("$"#,##0\)</c:formatCode>
                <c:ptCount val="34"/>
                <c:pt idx="0">
                  <c:v>18.760000000000002</c:v>
                </c:pt>
                <c:pt idx="1">
                  <c:v>16.080000000000002</c:v>
                </c:pt>
                <c:pt idx="2">
                  <c:v>15.851846923524111</c:v>
                </c:pt>
                <c:pt idx="3">
                  <c:v>15.246183159086234</c:v>
                </c:pt>
                <c:pt idx="4">
                  <c:v>14.640519394648356</c:v>
                </c:pt>
                <c:pt idx="5">
                  <c:v>14.03485563021048</c:v>
                </c:pt>
                <c:pt idx="6">
                  <c:v>13.429191865772605</c:v>
                </c:pt>
                <c:pt idx="7">
                  <c:v>12.823528101334729</c:v>
                </c:pt>
                <c:pt idx="8">
                  <c:v>12.21786433689685</c:v>
                </c:pt>
                <c:pt idx="9">
                  <c:v>11.612200572458974</c:v>
                </c:pt>
                <c:pt idx="10">
                  <c:v>11.006536808021099</c:v>
                </c:pt>
                <c:pt idx="11">
                  <c:v>10.400873043583221</c:v>
                </c:pt>
                <c:pt idx="12">
                  <c:v>9.7952092791453467</c:v>
                </c:pt>
                <c:pt idx="13">
                  <c:v>9.7081978736209145</c:v>
                </c:pt>
                <c:pt idx="14">
                  <c:v>9.6211864680964823</c:v>
                </c:pt>
                <c:pt idx="15">
                  <c:v>9.5341750625720483</c:v>
                </c:pt>
                <c:pt idx="16">
                  <c:v>9.4471636570476178</c:v>
                </c:pt>
                <c:pt idx="17">
                  <c:v>9.3601522515231839</c:v>
                </c:pt>
                <c:pt idx="18">
                  <c:v>9.2731408459987517</c:v>
                </c:pt>
                <c:pt idx="19">
                  <c:v>9.1861294404743195</c:v>
                </c:pt>
                <c:pt idx="20">
                  <c:v>9.0991180349498872</c:v>
                </c:pt>
                <c:pt idx="21">
                  <c:v>9.0121066294254533</c:v>
                </c:pt>
                <c:pt idx="22">
                  <c:v>8.9250952239010211</c:v>
                </c:pt>
                <c:pt idx="23">
                  <c:v>8.8380838183765889</c:v>
                </c:pt>
                <c:pt idx="24">
                  <c:v>8.7510724128521549</c:v>
                </c:pt>
                <c:pt idx="25">
                  <c:v>8.6640610073277227</c:v>
                </c:pt>
                <c:pt idx="26">
                  <c:v>8.5770496018032905</c:v>
                </c:pt>
                <c:pt idx="27">
                  <c:v>8.4900381962788583</c:v>
                </c:pt>
                <c:pt idx="28">
                  <c:v>8.4030267907544243</c:v>
                </c:pt>
                <c:pt idx="29">
                  <c:v>8.3160153852299938</c:v>
                </c:pt>
                <c:pt idx="30">
                  <c:v>8.2290039797055599</c:v>
                </c:pt>
                <c:pt idx="31">
                  <c:v>8.1419925741811277</c:v>
                </c:pt>
                <c:pt idx="32">
                  <c:v>8.0549811686567026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75B-4349-BD19-6969E4472E01}"/>
            </c:ext>
          </c:extLst>
        </c:ser>
        <c:ser>
          <c:idx val="3"/>
          <c:order val="2"/>
          <c:tx>
            <c:strRef>
              <c:f>'ATB Utility Solar_SEE'!$K$186</c:f>
              <c:strCache>
                <c:ptCount val="1"/>
                <c:pt idx="0">
                  <c:v>Utility PV - Seattle - Conservative</c:v>
                </c:pt>
              </c:strCache>
            </c:strRef>
          </c:tx>
          <c:spPr>
            <a:ln>
              <a:solidFill>
                <a:schemeClr val="accent6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7-C75B-4349-BD19-6969E4472E01}"/>
              </c:ext>
            </c:extLst>
          </c:dPt>
          <c:xVal>
            <c:numRef>
              <c:f>'ATB Utility Solar_SEE'!$L$183:$AS$183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Solar_SEE'!$L$186:$AS$186</c:f>
              <c:numCache>
                <c:formatCode>"$"#,##0_);\("$"#,##0\)</c:formatCode>
                <c:ptCount val="34"/>
                <c:pt idx="0">
                  <c:v>18.760000000000002</c:v>
                </c:pt>
                <c:pt idx="1">
                  <c:v>16.080000000000002</c:v>
                </c:pt>
                <c:pt idx="2">
                  <c:v>16.263857484472211</c:v>
                </c:pt>
                <c:pt idx="3">
                  <c:v>16.070204280982438</c:v>
                </c:pt>
                <c:pt idx="4">
                  <c:v>15.87655107749266</c:v>
                </c:pt>
                <c:pt idx="5">
                  <c:v>15.682897874002888</c:v>
                </c:pt>
                <c:pt idx="6">
                  <c:v>15.489244670513113</c:v>
                </c:pt>
                <c:pt idx="7">
                  <c:v>15.295591467023337</c:v>
                </c:pt>
                <c:pt idx="8">
                  <c:v>15.101938263533562</c:v>
                </c:pt>
                <c:pt idx="9">
                  <c:v>14.908285060043788</c:v>
                </c:pt>
                <c:pt idx="10">
                  <c:v>14.714631856554012</c:v>
                </c:pt>
                <c:pt idx="11">
                  <c:v>14.520978653064239</c:v>
                </c:pt>
                <c:pt idx="12">
                  <c:v>14.327325449574449</c:v>
                </c:pt>
                <c:pt idx="13">
                  <c:v>14.100719641052994</c:v>
                </c:pt>
                <c:pt idx="14">
                  <c:v>13.874113832531537</c:v>
                </c:pt>
                <c:pt idx="15">
                  <c:v>13.647508024010081</c:v>
                </c:pt>
                <c:pt idx="16">
                  <c:v>13.420902215488624</c:v>
                </c:pt>
                <c:pt idx="17">
                  <c:v>13.194296406967167</c:v>
                </c:pt>
                <c:pt idx="18">
                  <c:v>12.967690598445712</c:v>
                </c:pt>
                <c:pt idx="19">
                  <c:v>12.741084789924257</c:v>
                </c:pt>
                <c:pt idx="20">
                  <c:v>12.514478981402799</c:v>
                </c:pt>
                <c:pt idx="21">
                  <c:v>12.287873172881342</c:v>
                </c:pt>
                <c:pt idx="22">
                  <c:v>12.061267364359887</c:v>
                </c:pt>
                <c:pt idx="23">
                  <c:v>11.834661555838432</c:v>
                </c:pt>
                <c:pt idx="24">
                  <c:v>11.608055747316977</c:v>
                </c:pt>
                <c:pt idx="25">
                  <c:v>11.381449938795523</c:v>
                </c:pt>
                <c:pt idx="26">
                  <c:v>11.154844130274066</c:v>
                </c:pt>
                <c:pt idx="27">
                  <c:v>10.928238321752612</c:v>
                </c:pt>
                <c:pt idx="28">
                  <c:v>10.701632513231157</c:v>
                </c:pt>
                <c:pt idx="29">
                  <c:v>10.475026704709702</c:v>
                </c:pt>
                <c:pt idx="30">
                  <c:v>10.248420896188247</c:v>
                </c:pt>
                <c:pt idx="31">
                  <c:v>10.021815087666791</c:v>
                </c:pt>
                <c:pt idx="32">
                  <c:v>9.7952092791453467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75B-4349-BD19-6969E4472E01}"/>
            </c:ext>
          </c:extLst>
        </c:ser>
        <c:ser>
          <c:idx val="4"/>
          <c:order val="3"/>
          <c:tx>
            <c:strRef>
              <c:f>'ATB Utility Solar_SEE'!$K$187</c:f>
              <c:strCache>
                <c:ptCount val="1"/>
                <c:pt idx="0">
                  <c:v>Utility PV - Chicago - Advanced</c:v>
                </c:pt>
              </c:strCache>
            </c:strRef>
          </c:tx>
          <c:spPr>
            <a:ln>
              <a:solidFill>
                <a:schemeClr val="accent5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A-C75B-4349-BD19-6969E4472E01}"/>
              </c:ext>
            </c:extLst>
          </c:dPt>
          <c:xVal>
            <c:numRef>
              <c:f>'ATB Utility Solar_SEE'!$L$183:$AS$183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Solar_SEE'!$L$187:$AS$187</c:f>
              <c:numCache>
                <c:formatCode>"$"#,##0_);\("$"#,##0\)</c:formatCode>
                <c:ptCount val="34"/>
                <c:pt idx="0">
                  <c:v>18.760000000000002</c:v>
                </c:pt>
                <c:pt idx="1">
                  <c:v>16.080000000000002</c:v>
                </c:pt>
                <c:pt idx="2">
                  <c:v>15.693644368025145</c:v>
                </c:pt>
                <c:pt idx="3">
                  <c:v>14.9297780480883</c:v>
                </c:pt>
                <c:pt idx="4">
                  <c:v>14.165911728151457</c:v>
                </c:pt>
                <c:pt idx="5">
                  <c:v>13.402045408214615</c:v>
                </c:pt>
                <c:pt idx="6">
                  <c:v>12.63817908827777</c:v>
                </c:pt>
                <c:pt idx="7">
                  <c:v>11.874312768340927</c:v>
                </c:pt>
                <c:pt idx="8">
                  <c:v>11.110446448404085</c:v>
                </c:pt>
                <c:pt idx="9">
                  <c:v>10.34658012846724</c:v>
                </c:pt>
                <c:pt idx="10">
                  <c:v>9.5827138085303964</c:v>
                </c:pt>
                <c:pt idx="11">
                  <c:v>8.8188474885935548</c:v>
                </c:pt>
                <c:pt idx="12">
                  <c:v>8.0549811686567026</c:v>
                </c:pt>
                <c:pt idx="13">
                  <c:v>7.9553077009561122</c:v>
                </c:pt>
                <c:pt idx="14">
                  <c:v>7.8556342332555209</c:v>
                </c:pt>
                <c:pt idx="15">
                  <c:v>7.7559607655549305</c:v>
                </c:pt>
                <c:pt idx="16">
                  <c:v>7.6562872978543393</c:v>
                </c:pt>
                <c:pt idx="17">
                  <c:v>7.556613830153748</c:v>
                </c:pt>
                <c:pt idx="18">
                  <c:v>7.4569403624531576</c:v>
                </c:pt>
                <c:pt idx="19">
                  <c:v>7.3572668947525663</c:v>
                </c:pt>
                <c:pt idx="20">
                  <c:v>7.257593427051976</c:v>
                </c:pt>
                <c:pt idx="21">
                  <c:v>7.1579199593513856</c:v>
                </c:pt>
                <c:pt idx="22">
                  <c:v>7.0582464916507943</c:v>
                </c:pt>
                <c:pt idx="23">
                  <c:v>6.9585730239502039</c:v>
                </c:pt>
                <c:pt idx="24">
                  <c:v>6.8588995562496127</c:v>
                </c:pt>
                <c:pt idx="25">
                  <c:v>6.7592260885490214</c:v>
                </c:pt>
                <c:pt idx="26">
                  <c:v>6.659552620848431</c:v>
                </c:pt>
                <c:pt idx="27">
                  <c:v>6.5598791531478398</c:v>
                </c:pt>
                <c:pt idx="28">
                  <c:v>6.4602056854472494</c:v>
                </c:pt>
                <c:pt idx="29">
                  <c:v>6.360532217746659</c:v>
                </c:pt>
                <c:pt idx="30">
                  <c:v>6.2608587500460677</c:v>
                </c:pt>
                <c:pt idx="31">
                  <c:v>6.1611852823454765</c:v>
                </c:pt>
                <c:pt idx="32">
                  <c:v>6.061511814644895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C75B-4349-BD19-6969E4472E01}"/>
            </c:ext>
          </c:extLst>
        </c:ser>
        <c:ser>
          <c:idx val="6"/>
          <c:order val="4"/>
          <c:tx>
            <c:strRef>
              <c:f>'ATB Utility Solar_SEE'!$K$188</c:f>
              <c:strCache>
                <c:ptCount val="1"/>
                <c:pt idx="0">
                  <c:v>Utility PV - Chicago - Moderate</c:v>
                </c:pt>
              </c:strCache>
            </c:strRef>
          </c:tx>
          <c:spPr>
            <a:ln>
              <a:solidFill>
                <a:schemeClr val="accent5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D-C75B-4349-BD19-6969E4472E01}"/>
              </c:ext>
            </c:extLst>
          </c:dPt>
          <c:xVal>
            <c:numRef>
              <c:f>'ATB Utility Solar_SEE'!$L$183:$AS$183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Solar_SEE'!$L$188:$AS$188</c:f>
              <c:numCache>
                <c:formatCode>"$"#,##0_);\("$"#,##0\)</c:formatCode>
                <c:ptCount val="34"/>
                <c:pt idx="0">
                  <c:v>18.760000000000002</c:v>
                </c:pt>
                <c:pt idx="1">
                  <c:v>16.080000000000002</c:v>
                </c:pt>
                <c:pt idx="2">
                  <c:v>15.851846923524111</c:v>
                </c:pt>
                <c:pt idx="3">
                  <c:v>15.246183159086234</c:v>
                </c:pt>
                <c:pt idx="4">
                  <c:v>14.640519394648356</c:v>
                </c:pt>
                <c:pt idx="5">
                  <c:v>14.03485563021048</c:v>
                </c:pt>
                <c:pt idx="6">
                  <c:v>13.429191865772605</c:v>
                </c:pt>
                <c:pt idx="7">
                  <c:v>12.823528101334729</c:v>
                </c:pt>
                <c:pt idx="8">
                  <c:v>12.21786433689685</c:v>
                </c:pt>
                <c:pt idx="9">
                  <c:v>11.612200572458974</c:v>
                </c:pt>
                <c:pt idx="10">
                  <c:v>11.006536808021099</c:v>
                </c:pt>
                <c:pt idx="11">
                  <c:v>10.400873043583221</c:v>
                </c:pt>
                <c:pt idx="12">
                  <c:v>9.7952092791453467</c:v>
                </c:pt>
                <c:pt idx="13">
                  <c:v>9.7081978736209145</c:v>
                </c:pt>
                <c:pt idx="14">
                  <c:v>9.6211864680964823</c:v>
                </c:pt>
                <c:pt idx="15">
                  <c:v>9.5341750625720483</c:v>
                </c:pt>
                <c:pt idx="16">
                  <c:v>9.4471636570476178</c:v>
                </c:pt>
                <c:pt idx="17">
                  <c:v>9.3601522515231839</c:v>
                </c:pt>
                <c:pt idx="18">
                  <c:v>9.2731408459987517</c:v>
                </c:pt>
                <c:pt idx="19">
                  <c:v>9.1861294404743195</c:v>
                </c:pt>
                <c:pt idx="20">
                  <c:v>9.0991180349498872</c:v>
                </c:pt>
                <c:pt idx="21">
                  <c:v>9.0121066294254533</c:v>
                </c:pt>
                <c:pt idx="22">
                  <c:v>8.9250952239010211</c:v>
                </c:pt>
                <c:pt idx="23">
                  <c:v>8.8380838183765889</c:v>
                </c:pt>
                <c:pt idx="24">
                  <c:v>8.7510724128521549</c:v>
                </c:pt>
                <c:pt idx="25">
                  <c:v>8.6640610073277227</c:v>
                </c:pt>
                <c:pt idx="26">
                  <c:v>8.5770496018032905</c:v>
                </c:pt>
                <c:pt idx="27">
                  <c:v>8.4900381962788583</c:v>
                </c:pt>
                <c:pt idx="28">
                  <c:v>8.4030267907544243</c:v>
                </c:pt>
                <c:pt idx="29">
                  <c:v>8.3160153852299938</c:v>
                </c:pt>
                <c:pt idx="30">
                  <c:v>8.2290039797055599</c:v>
                </c:pt>
                <c:pt idx="31">
                  <c:v>8.1419925741811277</c:v>
                </c:pt>
                <c:pt idx="32">
                  <c:v>8.0549811686567026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C75B-4349-BD19-6969E4472E01}"/>
            </c:ext>
          </c:extLst>
        </c:ser>
        <c:ser>
          <c:idx val="7"/>
          <c:order val="5"/>
          <c:tx>
            <c:strRef>
              <c:f>'ATB Utility Solar_SEE'!$K$189</c:f>
              <c:strCache>
                <c:ptCount val="1"/>
                <c:pt idx="0">
                  <c:v>Utility PV - Chicago - Conservative</c:v>
                </c:pt>
              </c:strCache>
            </c:strRef>
          </c:tx>
          <c:spPr>
            <a:ln>
              <a:solidFill>
                <a:schemeClr val="accent5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0-C75B-4349-BD19-6969E4472E01}"/>
              </c:ext>
            </c:extLst>
          </c:dPt>
          <c:xVal>
            <c:numRef>
              <c:f>'ATB Utility Solar_SEE'!$L$183:$AS$183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Solar_SEE'!$L$189:$AS$189</c:f>
              <c:numCache>
                <c:formatCode>"$"#,##0_);\("$"#,##0\)</c:formatCode>
                <c:ptCount val="34"/>
                <c:pt idx="0">
                  <c:v>18.760000000000002</c:v>
                </c:pt>
                <c:pt idx="1">
                  <c:v>16.080000000000002</c:v>
                </c:pt>
                <c:pt idx="2">
                  <c:v>16.263857484472211</c:v>
                </c:pt>
                <c:pt idx="3">
                  <c:v>16.070204280982438</c:v>
                </c:pt>
                <c:pt idx="4">
                  <c:v>15.87655107749266</c:v>
                </c:pt>
                <c:pt idx="5">
                  <c:v>15.682897874002888</c:v>
                </c:pt>
                <c:pt idx="6">
                  <c:v>15.489244670513113</c:v>
                </c:pt>
                <c:pt idx="7">
                  <c:v>15.295591467023337</c:v>
                </c:pt>
                <c:pt idx="8">
                  <c:v>15.101938263533562</c:v>
                </c:pt>
                <c:pt idx="9">
                  <c:v>14.908285060043788</c:v>
                </c:pt>
                <c:pt idx="10">
                  <c:v>14.714631856554012</c:v>
                </c:pt>
                <c:pt idx="11">
                  <c:v>14.520978653064239</c:v>
                </c:pt>
                <c:pt idx="12">
                  <c:v>14.327325449574449</c:v>
                </c:pt>
                <c:pt idx="13">
                  <c:v>14.100719641052994</c:v>
                </c:pt>
                <c:pt idx="14">
                  <c:v>13.874113832531537</c:v>
                </c:pt>
                <c:pt idx="15">
                  <c:v>13.647508024010081</c:v>
                </c:pt>
                <c:pt idx="16">
                  <c:v>13.420902215488624</c:v>
                </c:pt>
                <c:pt idx="17">
                  <c:v>13.194296406967167</c:v>
                </c:pt>
                <c:pt idx="18">
                  <c:v>12.967690598445712</c:v>
                </c:pt>
                <c:pt idx="19">
                  <c:v>12.741084789924257</c:v>
                </c:pt>
                <c:pt idx="20">
                  <c:v>12.514478981402799</c:v>
                </c:pt>
                <c:pt idx="21">
                  <c:v>12.287873172881342</c:v>
                </c:pt>
                <c:pt idx="22">
                  <c:v>12.061267364359887</c:v>
                </c:pt>
                <c:pt idx="23">
                  <c:v>11.834661555838432</c:v>
                </c:pt>
                <c:pt idx="24">
                  <c:v>11.608055747316977</c:v>
                </c:pt>
                <c:pt idx="25">
                  <c:v>11.381449938795523</c:v>
                </c:pt>
                <c:pt idx="26">
                  <c:v>11.154844130274066</c:v>
                </c:pt>
                <c:pt idx="27">
                  <c:v>10.928238321752612</c:v>
                </c:pt>
                <c:pt idx="28">
                  <c:v>10.701632513231157</c:v>
                </c:pt>
                <c:pt idx="29">
                  <c:v>10.475026704709702</c:v>
                </c:pt>
                <c:pt idx="30">
                  <c:v>10.248420896188247</c:v>
                </c:pt>
                <c:pt idx="31">
                  <c:v>10.021815087666791</c:v>
                </c:pt>
                <c:pt idx="32">
                  <c:v>9.7952092791453467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C75B-4349-BD19-6969E4472E01}"/>
            </c:ext>
          </c:extLst>
        </c:ser>
        <c:ser>
          <c:idx val="9"/>
          <c:order val="6"/>
          <c:tx>
            <c:strRef>
              <c:f>'ATB Utility Solar_SEE'!$K$196</c:f>
              <c:strCache>
                <c:ptCount val="1"/>
                <c:pt idx="0">
                  <c:v>Utility PV - Daggett, CA - Advanced</c:v>
                </c:pt>
              </c:strCache>
            </c:strRef>
          </c:tx>
          <c:spPr>
            <a:ln>
              <a:solidFill>
                <a:schemeClr val="accent4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4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3-C75B-4349-BD19-6969E4472E01}"/>
              </c:ext>
            </c:extLst>
          </c:dPt>
          <c:xVal>
            <c:numRef>
              <c:f>'ATB Utility Solar_SEE'!$L$183:$AS$183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Solar_SEE'!$L$196:$AS$196</c:f>
              <c:numCache>
                <c:formatCode>"$"#,##0_);\("$"#,##0\)</c:formatCode>
                <c:ptCount val="34"/>
                <c:pt idx="0">
                  <c:v>18.760000000000002</c:v>
                </c:pt>
                <c:pt idx="1">
                  <c:v>16.080000000000002</c:v>
                </c:pt>
                <c:pt idx="2">
                  <c:v>15.693644368025145</c:v>
                </c:pt>
                <c:pt idx="3">
                  <c:v>14.9297780480883</c:v>
                </c:pt>
                <c:pt idx="4">
                  <c:v>14.165911728151457</c:v>
                </c:pt>
                <c:pt idx="5">
                  <c:v>13.402045408214615</c:v>
                </c:pt>
                <c:pt idx="6">
                  <c:v>12.63817908827777</c:v>
                </c:pt>
                <c:pt idx="7">
                  <c:v>11.874312768340927</c:v>
                </c:pt>
                <c:pt idx="8">
                  <c:v>11.110446448404085</c:v>
                </c:pt>
                <c:pt idx="9">
                  <c:v>10.34658012846724</c:v>
                </c:pt>
                <c:pt idx="10">
                  <c:v>9.5827138085303964</c:v>
                </c:pt>
                <c:pt idx="11">
                  <c:v>8.8188474885935548</c:v>
                </c:pt>
                <c:pt idx="12">
                  <c:v>8.0549811686567026</c:v>
                </c:pt>
                <c:pt idx="13">
                  <c:v>7.9553077009561122</c:v>
                </c:pt>
                <c:pt idx="14">
                  <c:v>7.8556342332555209</c:v>
                </c:pt>
                <c:pt idx="15">
                  <c:v>7.7559607655549305</c:v>
                </c:pt>
                <c:pt idx="16">
                  <c:v>7.6562872978543393</c:v>
                </c:pt>
                <c:pt idx="17">
                  <c:v>7.556613830153748</c:v>
                </c:pt>
                <c:pt idx="18">
                  <c:v>7.4569403624531576</c:v>
                </c:pt>
                <c:pt idx="19">
                  <c:v>7.3572668947525663</c:v>
                </c:pt>
                <c:pt idx="20">
                  <c:v>7.257593427051976</c:v>
                </c:pt>
                <c:pt idx="21">
                  <c:v>7.1579199593513856</c:v>
                </c:pt>
                <c:pt idx="22">
                  <c:v>7.0582464916507943</c:v>
                </c:pt>
                <c:pt idx="23">
                  <c:v>6.9585730239502039</c:v>
                </c:pt>
                <c:pt idx="24">
                  <c:v>6.8588995562496127</c:v>
                </c:pt>
                <c:pt idx="25">
                  <c:v>6.7592260885490214</c:v>
                </c:pt>
                <c:pt idx="26">
                  <c:v>6.659552620848431</c:v>
                </c:pt>
                <c:pt idx="27">
                  <c:v>6.5598791531478398</c:v>
                </c:pt>
                <c:pt idx="28">
                  <c:v>6.4602056854472494</c:v>
                </c:pt>
                <c:pt idx="29">
                  <c:v>6.360532217746659</c:v>
                </c:pt>
                <c:pt idx="30">
                  <c:v>6.2608587500460677</c:v>
                </c:pt>
                <c:pt idx="31">
                  <c:v>6.1611852823454765</c:v>
                </c:pt>
                <c:pt idx="32">
                  <c:v>6.061511814644895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C75B-4349-BD19-6969E4472E01}"/>
            </c:ext>
          </c:extLst>
        </c:ser>
        <c:ser>
          <c:idx val="10"/>
          <c:order val="7"/>
          <c:tx>
            <c:strRef>
              <c:f>'ATB Utility Solar_SEE'!$K$197</c:f>
              <c:strCache>
                <c:ptCount val="1"/>
                <c:pt idx="0">
                  <c:v>Utility PV - Daggett, CA - Moderate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4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6-C75B-4349-BD19-6969E4472E01}"/>
              </c:ext>
            </c:extLst>
          </c:dPt>
          <c:xVal>
            <c:numRef>
              <c:f>'ATB Utility Solar_SEE'!$L$183:$AS$183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Solar_SEE'!$L$197:$AS$197</c:f>
              <c:numCache>
                <c:formatCode>"$"#,##0_);\("$"#,##0\)</c:formatCode>
                <c:ptCount val="34"/>
                <c:pt idx="0">
                  <c:v>18.760000000000002</c:v>
                </c:pt>
                <c:pt idx="1">
                  <c:v>16.080000000000002</c:v>
                </c:pt>
                <c:pt idx="2">
                  <c:v>15.851846923524111</c:v>
                </c:pt>
                <c:pt idx="3">
                  <c:v>15.246183159086234</c:v>
                </c:pt>
                <c:pt idx="4">
                  <c:v>14.640519394648356</c:v>
                </c:pt>
                <c:pt idx="5">
                  <c:v>14.03485563021048</c:v>
                </c:pt>
                <c:pt idx="6">
                  <c:v>13.429191865772605</c:v>
                </c:pt>
                <c:pt idx="7">
                  <c:v>12.823528101334729</c:v>
                </c:pt>
                <c:pt idx="8">
                  <c:v>12.21786433689685</c:v>
                </c:pt>
                <c:pt idx="9">
                  <c:v>11.612200572458974</c:v>
                </c:pt>
                <c:pt idx="10">
                  <c:v>11.006536808021099</c:v>
                </c:pt>
                <c:pt idx="11">
                  <c:v>10.400873043583221</c:v>
                </c:pt>
                <c:pt idx="12">
                  <c:v>9.7952092791453467</c:v>
                </c:pt>
                <c:pt idx="13">
                  <c:v>9.7081978736209145</c:v>
                </c:pt>
                <c:pt idx="14">
                  <c:v>9.6211864680964823</c:v>
                </c:pt>
                <c:pt idx="15">
                  <c:v>9.5341750625720483</c:v>
                </c:pt>
                <c:pt idx="16">
                  <c:v>9.4471636570476178</c:v>
                </c:pt>
                <c:pt idx="17">
                  <c:v>9.3601522515231839</c:v>
                </c:pt>
                <c:pt idx="18">
                  <c:v>9.2731408459987517</c:v>
                </c:pt>
                <c:pt idx="19">
                  <c:v>9.1861294404743195</c:v>
                </c:pt>
                <c:pt idx="20">
                  <c:v>9.0991180349498872</c:v>
                </c:pt>
                <c:pt idx="21">
                  <c:v>9.0121066294254533</c:v>
                </c:pt>
                <c:pt idx="22">
                  <c:v>8.9250952239010211</c:v>
                </c:pt>
                <c:pt idx="23">
                  <c:v>8.8380838183765889</c:v>
                </c:pt>
                <c:pt idx="24">
                  <c:v>8.7510724128521549</c:v>
                </c:pt>
                <c:pt idx="25">
                  <c:v>8.6640610073277227</c:v>
                </c:pt>
                <c:pt idx="26">
                  <c:v>8.5770496018032905</c:v>
                </c:pt>
                <c:pt idx="27">
                  <c:v>8.4900381962788583</c:v>
                </c:pt>
                <c:pt idx="28">
                  <c:v>8.4030267907544243</c:v>
                </c:pt>
                <c:pt idx="29">
                  <c:v>8.3160153852299938</c:v>
                </c:pt>
                <c:pt idx="30">
                  <c:v>8.2290039797055599</c:v>
                </c:pt>
                <c:pt idx="31">
                  <c:v>8.1419925741811277</c:v>
                </c:pt>
                <c:pt idx="32">
                  <c:v>8.0549811686567026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C75B-4349-BD19-6969E4472E01}"/>
            </c:ext>
          </c:extLst>
        </c:ser>
        <c:ser>
          <c:idx val="12"/>
          <c:order val="8"/>
          <c:tx>
            <c:strRef>
              <c:f>'ATB Utility Solar_SEE'!$K$198</c:f>
              <c:strCache>
                <c:ptCount val="1"/>
                <c:pt idx="0">
                  <c:v>Utility PV - Daggett, CA - Conservative</c:v>
                </c:pt>
              </c:strCache>
            </c:strRef>
          </c:tx>
          <c:spPr>
            <a:ln>
              <a:solidFill>
                <a:schemeClr val="accent4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4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9-C75B-4349-BD19-6969E4472E01}"/>
              </c:ext>
            </c:extLst>
          </c:dPt>
          <c:xVal>
            <c:numRef>
              <c:f>'ATB Utility Solar_SEE'!$L$183:$AS$183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Solar_SEE'!$L$198:$AS$198</c:f>
              <c:numCache>
                <c:formatCode>"$"#,##0_);\("$"#,##0\)</c:formatCode>
                <c:ptCount val="34"/>
                <c:pt idx="0">
                  <c:v>18.760000000000002</c:v>
                </c:pt>
                <c:pt idx="1">
                  <c:v>16.080000000000002</c:v>
                </c:pt>
                <c:pt idx="2">
                  <c:v>16.263857484472211</c:v>
                </c:pt>
                <c:pt idx="3">
                  <c:v>16.070204280982438</c:v>
                </c:pt>
                <c:pt idx="4">
                  <c:v>15.87655107749266</c:v>
                </c:pt>
                <c:pt idx="5">
                  <c:v>15.682897874002888</c:v>
                </c:pt>
                <c:pt idx="6">
                  <c:v>15.489244670513113</c:v>
                </c:pt>
                <c:pt idx="7">
                  <c:v>15.295591467023337</c:v>
                </c:pt>
                <c:pt idx="8">
                  <c:v>15.101938263533562</c:v>
                </c:pt>
                <c:pt idx="9">
                  <c:v>14.908285060043788</c:v>
                </c:pt>
                <c:pt idx="10">
                  <c:v>14.714631856554012</c:v>
                </c:pt>
                <c:pt idx="11">
                  <c:v>14.520978653064239</c:v>
                </c:pt>
                <c:pt idx="12">
                  <c:v>14.327325449574449</c:v>
                </c:pt>
                <c:pt idx="13">
                  <c:v>14.100719641052994</c:v>
                </c:pt>
                <c:pt idx="14">
                  <c:v>13.874113832531537</c:v>
                </c:pt>
                <c:pt idx="15">
                  <c:v>13.647508024010081</c:v>
                </c:pt>
                <c:pt idx="16">
                  <c:v>13.420902215488624</c:v>
                </c:pt>
                <c:pt idx="17">
                  <c:v>13.194296406967167</c:v>
                </c:pt>
                <c:pt idx="18">
                  <c:v>12.967690598445712</c:v>
                </c:pt>
                <c:pt idx="19">
                  <c:v>12.741084789924257</c:v>
                </c:pt>
                <c:pt idx="20">
                  <c:v>12.514478981402799</c:v>
                </c:pt>
                <c:pt idx="21">
                  <c:v>12.287873172881342</c:v>
                </c:pt>
                <c:pt idx="22">
                  <c:v>12.061267364359887</c:v>
                </c:pt>
                <c:pt idx="23">
                  <c:v>11.834661555838432</c:v>
                </c:pt>
                <c:pt idx="24">
                  <c:v>11.608055747316977</c:v>
                </c:pt>
                <c:pt idx="25">
                  <c:v>11.381449938795523</c:v>
                </c:pt>
                <c:pt idx="26">
                  <c:v>11.154844130274066</c:v>
                </c:pt>
                <c:pt idx="27">
                  <c:v>10.928238321752612</c:v>
                </c:pt>
                <c:pt idx="28">
                  <c:v>10.701632513231157</c:v>
                </c:pt>
                <c:pt idx="29">
                  <c:v>10.475026704709702</c:v>
                </c:pt>
                <c:pt idx="30">
                  <c:v>10.248420896188247</c:v>
                </c:pt>
                <c:pt idx="31">
                  <c:v>10.021815087666791</c:v>
                </c:pt>
                <c:pt idx="32">
                  <c:v>9.7952092791453467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C75B-4349-BD19-6969E4472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880960"/>
        <c:axId val="105899136"/>
      </c:scatterChart>
      <c:valAx>
        <c:axId val="105880960"/>
        <c:scaling>
          <c:orientation val="minMax"/>
          <c:max val="2050"/>
          <c:min val="2015"/>
        </c:scaling>
        <c:delete val="0"/>
        <c:axPos val="b"/>
        <c:numFmt formatCode="General" sourceLinked="1"/>
        <c:majorTickMark val="out"/>
        <c:minorTickMark val="in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05899136"/>
        <c:crosses val="autoZero"/>
        <c:crossBetween val="midCat"/>
        <c:majorUnit val="5"/>
        <c:minorUnit val="1"/>
      </c:valAx>
      <c:valAx>
        <c:axId val="105899136"/>
        <c:scaling>
          <c:orientation val="minMax"/>
          <c:max val="25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400" baseline="0"/>
                  <a:t>Solar PV Fixed Operations and Maintenance Costs </a:t>
                </a:r>
                <a:r>
                  <a:rPr lang="en-US" sz="1400"/>
                  <a:t>($/kW/yr)</a:t>
                </a:r>
              </a:p>
            </c:rich>
          </c:tx>
          <c:layout>
            <c:manualLayout>
              <c:xMode val="edge"/>
              <c:yMode val="edge"/>
              <c:x val="3.6967868258700201E-2"/>
              <c:y val="0.153876991317698"/>
            </c:manualLayout>
          </c:layout>
          <c:overlay val="0"/>
        </c:title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05880960"/>
        <c:crosses val="autoZero"/>
        <c:crossBetween val="midCat"/>
      </c:valAx>
    </c:plotArea>
    <c:legend>
      <c:legendPos val="t"/>
      <c:layout>
        <c:manualLayout>
          <c:xMode val="edge"/>
          <c:yMode val="edge"/>
          <c:x val="0.37816032897344598"/>
          <c:y val="0.35703976553182898"/>
          <c:w val="0.62183968107439302"/>
          <c:h val="7.7534705569786297E-2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span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642276281714901"/>
          <c:y val="9.61545504486358E-2"/>
          <c:w val="0.81514933775541898"/>
          <c:h val="0.81318821339193104"/>
        </c:manualLayout>
      </c:layout>
      <c:scatterChart>
        <c:scatterStyle val="lineMarker"/>
        <c:varyColors val="0"/>
        <c:ser>
          <c:idx val="2"/>
          <c:order val="0"/>
          <c:tx>
            <c:strRef>
              <c:f>'ATB Utility Solar_SEE'!$K$287</c:f>
              <c:strCache>
                <c:ptCount val="1"/>
                <c:pt idx="0">
                  <c:v>Utility PV - Seattle - Advanced</c:v>
                </c:pt>
              </c:strCache>
            </c:strRef>
          </c:tx>
          <c:spPr>
            <a:ln>
              <a:solidFill>
                <a:schemeClr val="accent6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1-A788-B04F-B3CE-F36AEB8F6679}"/>
              </c:ext>
            </c:extLst>
          </c:dPt>
          <c:xVal>
            <c:numRef>
              <c:f>'ATB Utility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Solar_SEE'!$L$287:$AS$287</c:f>
              <c:numCache>
                <c:formatCode>"$"#,##0</c:formatCode>
                <c:ptCount val="34"/>
                <c:pt idx="0">
                  <c:v>50.069005720657643</c:v>
                </c:pt>
                <c:pt idx="1">
                  <c:v>43.099389442702751</c:v>
                </c:pt>
                <c:pt idx="2">
                  <c:v>40.662081208680725</c:v>
                </c:pt>
                <c:pt idx="3">
                  <c:v>38.10832944580693</c:v>
                </c:pt>
                <c:pt idx="4">
                  <c:v>35.629332254036314</c:v>
                </c:pt>
                <c:pt idx="5">
                  <c:v>33.221854607750863</c:v>
                </c:pt>
                <c:pt idx="6">
                  <c:v>30.882845489222859</c:v>
                </c:pt>
                <c:pt idx="7">
                  <c:v>28.609424989110583</c:v>
                </c:pt>
                <c:pt idx="8">
                  <c:v>26.398872477102479</c:v>
                </c:pt>
                <c:pt idx="9">
                  <c:v>24.248615740545905</c:v>
                </c:pt>
                <c:pt idx="10">
                  <c:v>22.156220999892913</c:v>
                </c:pt>
                <c:pt idx="11">
                  <c:v>20.119383719478499</c:v>
                </c:pt>
                <c:pt idx="12">
                  <c:v>18.135920140687567</c:v>
                </c:pt>
                <c:pt idx="13">
                  <c:v>17.807786599282185</c:v>
                </c:pt>
                <c:pt idx="14">
                  <c:v>17.483431314731135</c:v>
                </c:pt>
                <c:pt idx="15">
                  <c:v>17.162789404105936</c:v>
                </c:pt>
                <c:pt idx="16">
                  <c:v>16.845797461643844</c:v>
                </c:pt>
                <c:pt idx="17">
                  <c:v>16.532393516948162</c:v>
                </c:pt>
                <c:pt idx="18">
                  <c:v>16.222516994599918</c:v>
                </c:pt>
                <c:pt idx="19">
                  <c:v>15.916108675125674</c:v>
                </c:pt>
                <c:pt idx="20">
                  <c:v>15.613110657268589</c:v>
                </c:pt>
                <c:pt idx="21">
                  <c:v>15.313466321512264</c:v>
                </c:pt>
                <c:pt idx="22">
                  <c:v>15.017120294809169</c:v>
                </c:pt>
                <c:pt idx="23">
                  <c:v>14.724018416467336</c:v>
                </c:pt>
                <c:pt idx="24">
                  <c:v>14.434107705151384</c:v>
                </c:pt>
                <c:pt idx="25">
                  <c:v>14.147336326955505</c:v>
                </c:pt>
                <c:pt idx="26">
                  <c:v>13.863653564508034</c:v>
                </c:pt>
                <c:pt idx="27">
                  <c:v>13.583009787068937</c:v>
                </c:pt>
                <c:pt idx="28">
                  <c:v>13.305356421583205</c:v>
                </c:pt>
                <c:pt idx="29">
                  <c:v>13.030645924654605</c:v>
                </c:pt>
                <c:pt idx="30">
                  <c:v>12.758831755405998</c:v>
                </c:pt>
                <c:pt idx="31">
                  <c:v>12.489868349193447</c:v>
                </c:pt>
                <c:pt idx="32">
                  <c:v>12.223711092143198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788-B04F-B3CE-F36AEB8F6679}"/>
            </c:ext>
          </c:extLst>
        </c:ser>
        <c:ser>
          <c:idx val="3"/>
          <c:order val="1"/>
          <c:tx>
            <c:strRef>
              <c:f>'ATB Utility Solar_SEE'!$K$288</c:f>
              <c:strCache>
                <c:ptCount val="1"/>
                <c:pt idx="0">
                  <c:v>Utility PV - Seattle - Moderate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4-A788-B04F-B3CE-F36AEB8F6679}"/>
              </c:ext>
            </c:extLst>
          </c:dPt>
          <c:xVal>
            <c:numRef>
              <c:f>'ATB Utility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Solar_SEE'!$L$288:$AS$288</c:f>
              <c:numCache>
                <c:formatCode>"$"#,##0</c:formatCode>
                <c:ptCount val="34"/>
                <c:pt idx="0">
                  <c:v>50.069005720657643</c:v>
                </c:pt>
                <c:pt idx="1">
                  <c:v>43.461802276446619</c:v>
                </c:pt>
                <c:pt idx="2">
                  <c:v>41.757891367571467</c:v>
                </c:pt>
                <c:pt idx="3">
                  <c:v>39.884052627213634</c:v>
                </c:pt>
                <c:pt idx="4">
                  <c:v>38.036009970381492</c:v>
                </c:pt>
                <c:pt idx="5">
                  <c:v>36.213234358314942</c:v>
                </c:pt>
                <c:pt idx="6">
                  <c:v>34.415211120413296</c:v>
                </c:pt>
                <c:pt idx="7">
                  <c:v>32.641439469744064</c:v>
                </c:pt>
                <c:pt idx="8">
                  <c:v>30.891432038024526</c:v>
                </c:pt>
                <c:pt idx="9">
                  <c:v>29.164714429169429</c:v>
                </c:pt>
                <c:pt idx="10">
                  <c:v>27.460824790545509</c:v>
                </c:pt>
                <c:pt idx="11">
                  <c:v>25.779313401118969</c:v>
                </c:pt>
                <c:pt idx="12">
                  <c:v>24.119742275724459</c:v>
                </c:pt>
                <c:pt idx="13">
                  <c:v>23.794053028400043</c:v>
                </c:pt>
                <c:pt idx="14">
                  <c:v>23.471386006349615</c:v>
                </c:pt>
                <c:pt idx="15">
                  <c:v>23.151699336855156</c:v>
                </c:pt>
                <c:pt idx="16">
                  <c:v>22.83495191716743</c:v>
                </c:pt>
                <c:pt idx="17">
                  <c:v>22.521103396888925</c:v>
                </c:pt>
                <c:pt idx="18">
                  <c:v>22.210114160838327</c:v>
                </c:pt>
                <c:pt idx="19">
                  <c:v>21.901945312381145</c:v>
                </c:pt>
                <c:pt idx="20">
                  <c:v>21.596558657211872</c:v>
                </c:pt>
                <c:pt idx="21">
                  <c:v>21.293916687573375</c:v>
                </c:pt>
                <c:pt idx="22">
                  <c:v>20.99398256689992</c:v>
                </c:pt>
                <c:pt idx="23">
                  <c:v>20.696720114870516</c:v>
                </c:pt>
                <c:pt idx="24">
                  <c:v>20.402093792859961</c:v>
                </c:pt>
                <c:pt idx="25">
                  <c:v>20.110068689775215</c:v>
                </c:pt>
                <c:pt idx="26">
                  <c:v>19.820610508265226</c:v>
                </c:pt>
                <c:pt idx="27">
                  <c:v>19.533685551292905</c:v>
                </c:pt>
                <c:pt idx="28">
                  <c:v>19.249260709058046</c:v>
                </c:pt>
                <c:pt idx="29">
                  <c:v>18.96730344626063</c:v>
                </c:pt>
                <c:pt idx="30">
                  <c:v>18.687781789694178</c:v>
                </c:pt>
                <c:pt idx="31">
                  <c:v>18.410664316159266</c:v>
                </c:pt>
                <c:pt idx="32">
                  <c:v>18.135920140687567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788-B04F-B3CE-F36AEB8F6679}"/>
            </c:ext>
          </c:extLst>
        </c:ser>
        <c:ser>
          <c:idx val="4"/>
          <c:order val="2"/>
          <c:tx>
            <c:strRef>
              <c:f>'ATB Utility Solar_SEE'!$K$289</c:f>
              <c:strCache>
                <c:ptCount val="1"/>
                <c:pt idx="0">
                  <c:v>Utility PV - Seattle - Conservative</c:v>
                </c:pt>
              </c:strCache>
            </c:strRef>
          </c:tx>
          <c:spPr>
            <a:ln>
              <a:solidFill>
                <a:schemeClr val="accent6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7-A788-B04F-B3CE-F36AEB8F6679}"/>
              </c:ext>
            </c:extLst>
          </c:dPt>
          <c:xVal>
            <c:numRef>
              <c:f>'ATB Utility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Solar_SEE'!$L$289:$AS$289</c:f>
              <c:numCache>
                <c:formatCode>"$"#,##0</c:formatCode>
                <c:ptCount val="34"/>
                <c:pt idx="0">
                  <c:v>50.069005720657643</c:v>
                </c:pt>
                <c:pt idx="1">
                  <c:v>43.769429218410487</c:v>
                </c:pt>
                <c:pt idx="2">
                  <c:v>43.44973175525471</c:v>
                </c:pt>
                <c:pt idx="3">
                  <c:v>42.932377262127247</c:v>
                </c:pt>
                <c:pt idx="4">
                  <c:v>42.415022768999776</c:v>
                </c:pt>
                <c:pt idx="5">
                  <c:v>41.897668275872313</c:v>
                </c:pt>
                <c:pt idx="6">
                  <c:v>41.380313782744842</c:v>
                </c:pt>
                <c:pt idx="7">
                  <c:v>40.862959289617379</c:v>
                </c:pt>
                <c:pt idx="8">
                  <c:v>40.345604796489916</c:v>
                </c:pt>
                <c:pt idx="9">
                  <c:v>39.828250303362452</c:v>
                </c:pt>
                <c:pt idx="10">
                  <c:v>39.310895810234982</c:v>
                </c:pt>
                <c:pt idx="11">
                  <c:v>38.793541317107511</c:v>
                </c:pt>
                <c:pt idx="12">
                  <c:v>38.276186823980012</c:v>
                </c:pt>
                <c:pt idx="13">
                  <c:v>37.511491719056146</c:v>
                </c:pt>
                <c:pt idx="14">
                  <c:v>36.753237016412534</c:v>
                </c:pt>
                <c:pt idx="15">
                  <c:v>36.001341693868966</c:v>
                </c:pt>
                <c:pt idx="16">
                  <c:v>35.25572608261426</c:v>
                </c:pt>
                <c:pt idx="17">
                  <c:v>34.516311839065828</c:v>
                </c:pt>
                <c:pt idx="18">
                  <c:v>33.783021917428755</c:v>
                </c:pt>
                <c:pt idx="19">
                  <c:v>33.055780542933675</c:v>
                </c:pt>
                <c:pt idx="20">
                  <c:v>32.334513185734274</c:v>
                </c:pt>
                <c:pt idx="21">
                  <c:v>31.619146535445477</c:v>
                </c:pt>
                <c:pt idx="22">
                  <c:v>30.909608476303891</c:v>
                </c:pt>
                <c:pt idx="23">
                  <c:v>30.205828062933005</c:v>
                </c:pt>
                <c:pt idx="24">
                  <c:v>29.507735496695972</c:v>
                </c:pt>
                <c:pt idx="25">
                  <c:v>28.815262102619414</c:v>
                </c:pt>
                <c:pt idx="26">
                  <c:v>28.128340306872236</c:v>
                </c:pt>
                <c:pt idx="27">
                  <c:v>27.446903614783945</c:v>
                </c:pt>
                <c:pt idx="28">
                  <c:v>26.770886589387448</c:v>
                </c:pt>
                <c:pt idx="29">
                  <c:v>26.100224830471756</c:v>
                </c:pt>
                <c:pt idx="30">
                  <c:v>25.434854954130632</c:v>
                </c:pt>
                <c:pt idx="31">
                  <c:v>24.774714572793307</c:v>
                </c:pt>
                <c:pt idx="32">
                  <c:v>24.119742275724459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788-B04F-B3CE-F36AEB8F6679}"/>
            </c:ext>
          </c:extLst>
        </c:ser>
        <c:ser>
          <c:idx val="6"/>
          <c:order val="3"/>
          <c:tx>
            <c:strRef>
              <c:f>'ATB Utility Solar_SEE'!$K$290</c:f>
              <c:strCache>
                <c:ptCount val="1"/>
                <c:pt idx="0">
                  <c:v>Utility PV - Chicago - Advanced</c:v>
                </c:pt>
              </c:strCache>
            </c:strRef>
          </c:tx>
          <c:spPr>
            <a:ln>
              <a:solidFill>
                <a:schemeClr val="accent5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A-A788-B04F-B3CE-F36AEB8F6679}"/>
              </c:ext>
            </c:extLst>
          </c:dPt>
          <c:xVal>
            <c:numRef>
              <c:f>'ATB Utility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Solar_SEE'!$L$290:$AS$290</c:f>
              <c:numCache>
                <c:formatCode>"$"#,##0</c:formatCode>
                <c:ptCount val="34"/>
                <c:pt idx="0">
                  <c:v>43.378618545856689</c:v>
                </c:pt>
                <c:pt idx="1">
                  <c:v>37.36116282263044</c:v>
                </c:pt>
                <c:pt idx="2">
                  <c:v>35.267461693787617</c:v>
                </c:pt>
                <c:pt idx="3">
                  <c:v>33.069907102431529</c:v>
                </c:pt>
                <c:pt idx="4">
                  <c:v>30.934467054523392</c:v>
                </c:pt>
                <c:pt idx="5">
                  <c:v>28.858544720683671</c:v>
                </c:pt>
                <c:pt idx="6">
                  <c:v>26.839686036567603</c:v>
                </c:pt>
                <c:pt idx="7">
                  <c:v>24.875570024947233</c:v>
                </c:pt>
                <c:pt idx="8">
                  <c:v>22.963999894531632</c:v>
                </c:pt>
                <c:pt idx="9">
                  <c:v>21.102894843755475</c:v>
                </c:pt>
                <c:pt idx="10">
                  <c:v>19.290282505245859</c:v>
                </c:pt>
                <c:pt idx="11">
                  <c:v>17.524291973291785</c:v>
                </c:pt>
                <c:pt idx="12">
                  <c:v>15.803147362499139</c:v>
                </c:pt>
                <c:pt idx="13">
                  <c:v>15.525321624350871</c:v>
                </c:pt>
                <c:pt idx="14">
                  <c:v>15.250409640509462</c:v>
                </c:pt>
                <c:pt idx="15">
                  <c:v>14.978365812195948</c:v>
                </c:pt>
                <c:pt idx="16">
                  <c:v>14.70914548715756</c:v>
                </c:pt>
                <c:pt idx="17">
                  <c:v>14.442704935234826</c:v>
                </c:pt>
                <c:pt idx="18">
                  <c:v>14.179001324681693</c:v>
                </c:pt>
                <c:pt idx="19">
                  <c:v>13.917992699211631</c:v>
                </c:pt>
                <c:pt idx="20">
                  <c:v>13.659637955743866</c:v>
                </c:pt>
                <c:pt idx="21">
                  <c:v>13.403896822825065</c:v>
                </c:pt>
                <c:pt idx="22">
                  <c:v>13.150729839702562</c:v>
                </c:pt>
                <c:pt idx="23">
                  <c:v>12.900098336026341</c:v>
                </c:pt>
                <c:pt idx="24">
                  <c:v>12.651964412157838</c:v>
                </c:pt>
                <c:pt idx="25">
                  <c:v>12.4062909200645</c:v>
                </c:pt>
                <c:pt idx="26">
                  <c:v>12.163041444779896</c:v>
                </c:pt>
                <c:pt idx="27">
                  <c:v>11.922180286409871</c:v>
                </c:pt>
                <c:pt idx="28">
                  <c:v>11.683672442666202</c:v>
                </c:pt>
                <c:pt idx="29">
                  <c:v>11.447483591909615</c:v>
                </c:pt>
                <c:pt idx="30">
                  <c:v>11.213580076685155</c:v>
                </c:pt>
                <c:pt idx="31">
                  <c:v>10.981928887733069</c:v>
                </c:pt>
                <c:pt idx="32">
                  <c:v>10.752497648459451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A788-B04F-B3CE-F36AEB8F6679}"/>
            </c:ext>
          </c:extLst>
        </c:ser>
        <c:ser>
          <c:idx val="7"/>
          <c:order val="4"/>
          <c:tx>
            <c:strRef>
              <c:f>'ATB Utility Solar_SEE'!$K$291</c:f>
              <c:strCache>
                <c:ptCount val="1"/>
                <c:pt idx="0">
                  <c:v>Utility PV - Chicago - Moderate</c:v>
                </c:pt>
              </c:strCache>
            </c:strRef>
          </c:tx>
          <c:spPr>
            <a:ln>
              <a:solidFill>
                <a:schemeClr val="accent5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D-A788-B04F-B3CE-F36AEB8F6679}"/>
              </c:ext>
            </c:extLst>
          </c:dPt>
          <c:xVal>
            <c:numRef>
              <c:f>'ATB Utility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Solar_SEE'!$L$291:$AS$291</c:f>
              <c:numCache>
                <c:formatCode>"$"#,##0</c:formatCode>
                <c:ptCount val="34"/>
                <c:pt idx="0">
                  <c:v>43.378618545856689</c:v>
                </c:pt>
                <c:pt idx="1">
                  <c:v>37.663572708239101</c:v>
                </c:pt>
                <c:pt idx="2">
                  <c:v>36.195777245753462</c:v>
                </c:pt>
                <c:pt idx="3">
                  <c:v>34.57982200005786</c:v>
                </c:pt>
                <c:pt idx="4">
                  <c:v>32.985353477839276</c:v>
                </c:pt>
                <c:pt idx="5">
                  <c:v>31.411945958607443</c:v>
                </c:pt>
                <c:pt idx="6">
                  <c:v>29.859184894589816</c:v>
                </c:pt>
                <c:pt idx="7">
                  <c:v>28.326666546596101</c:v>
                </c:pt>
                <c:pt idx="8">
                  <c:v>26.813997634031832</c:v>
                </c:pt>
                <c:pt idx="9">
                  <c:v>25.320794998423633</c:v>
                </c:pt>
                <c:pt idx="10">
                  <c:v>23.846685279851645</c:v>
                </c:pt>
                <c:pt idx="11">
                  <c:v>22.391304605714922</c:v>
                </c:pt>
                <c:pt idx="12">
                  <c:v>20.954298291285081</c:v>
                </c:pt>
                <c:pt idx="13">
                  <c:v>20.674724579791235</c:v>
                </c:pt>
                <c:pt idx="14">
                  <c:v>20.397655192905685</c:v>
                </c:pt>
                <c:pt idx="15">
                  <c:v>20.123056631355418</c:v>
                </c:pt>
                <c:pt idx="16">
                  <c:v>19.850895990689008</c:v>
                </c:pt>
                <c:pt idx="17">
                  <c:v>19.581140948132735</c:v>
                </c:pt>
                <c:pt idx="18">
                  <c:v>19.31375974979364</c:v>
                </c:pt>
                <c:pt idx="19">
                  <c:v>19.048721198199015</c:v>
                </c:pt>
                <c:pt idx="20">
                  <c:v>18.785994640161906</c:v>
                </c:pt>
                <c:pt idx="21">
                  <c:v>18.525549954962841</c:v>
                </c:pt>
                <c:pt idx="22">
                  <c:v>18.267357542838166</c:v>
                </c:pt>
                <c:pt idx="23">
                  <c:v>18.011388313765714</c:v>
                </c:pt>
                <c:pt idx="24">
                  <c:v>17.757613676538934</c:v>
                </c:pt>
                <c:pt idx="25">
                  <c:v>17.50600552812088</c:v>
                </c:pt>
                <c:pt idx="26">
                  <c:v>17.256536243269608</c:v>
                </c:pt>
                <c:pt idx="27">
                  <c:v>17.009178664427147</c:v>
                </c:pt>
                <c:pt idx="28">
                  <c:v>16.763906091864033</c:v>
                </c:pt>
                <c:pt idx="29">
                  <c:v>16.520692274072118</c:v>
                </c:pt>
                <c:pt idx="30">
                  <c:v>16.27951139839822</c:v>
                </c:pt>
                <c:pt idx="31">
                  <c:v>16.040338081911695</c:v>
                </c:pt>
                <c:pt idx="32">
                  <c:v>15.803147362499139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A788-B04F-B3CE-F36AEB8F6679}"/>
            </c:ext>
          </c:extLst>
        </c:ser>
        <c:ser>
          <c:idx val="9"/>
          <c:order val="5"/>
          <c:tx>
            <c:strRef>
              <c:f>'ATB Utility Solar_SEE'!$K$292</c:f>
              <c:strCache>
                <c:ptCount val="1"/>
                <c:pt idx="0">
                  <c:v>Utility PV - Chicago - Conservative</c:v>
                </c:pt>
              </c:strCache>
            </c:strRef>
          </c:tx>
          <c:spPr>
            <a:ln>
              <a:solidFill>
                <a:schemeClr val="accent5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0-A788-B04F-B3CE-F36AEB8F6679}"/>
              </c:ext>
            </c:extLst>
          </c:dPt>
          <c:xVal>
            <c:numRef>
              <c:f>'ATB Utility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Solar_SEE'!$L$292:$AS$292</c:f>
              <c:numCache>
                <c:formatCode>"$"#,##0</c:formatCode>
                <c:ptCount val="34"/>
                <c:pt idx="0">
                  <c:v>43.378618545856689</c:v>
                </c:pt>
                <c:pt idx="1">
                  <c:v>37.920812420925472</c:v>
                </c:pt>
                <c:pt idx="2">
                  <c:v>37.643833996754552</c:v>
                </c:pt>
                <c:pt idx="3">
                  <c:v>37.19561013276234</c:v>
                </c:pt>
                <c:pt idx="4">
                  <c:v>36.747386268770121</c:v>
                </c:pt>
                <c:pt idx="5">
                  <c:v>36.299162404777917</c:v>
                </c:pt>
                <c:pt idx="6">
                  <c:v>35.850938540785698</c:v>
                </c:pt>
                <c:pt idx="7">
                  <c:v>35.402714676793487</c:v>
                </c:pt>
                <c:pt idx="8">
                  <c:v>34.954490812801275</c:v>
                </c:pt>
                <c:pt idx="9">
                  <c:v>34.506266948809063</c:v>
                </c:pt>
                <c:pt idx="10">
                  <c:v>34.058043084816852</c:v>
                </c:pt>
                <c:pt idx="11">
                  <c:v>33.609819220824633</c:v>
                </c:pt>
                <c:pt idx="12">
                  <c:v>33.161595356832393</c:v>
                </c:pt>
                <c:pt idx="13">
                  <c:v>32.503900690858977</c:v>
                </c:pt>
                <c:pt idx="14">
                  <c:v>31.851552617960326</c:v>
                </c:pt>
                <c:pt idx="15">
                  <c:v>31.2044862060248</c:v>
                </c:pt>
                <c:pt idx="16">
                  <c:v>30.562637570132271</c:v>
                </c:pt>
                <c:pt idx="17">
                  <c:v>29.925943851528093</c:v>
                </c:pt>
                <c:pt idx="18">
                  <c:v>29.294343197101892</c:v>
                </c:pt>
                <c:pt idx="19">
                  <c:v>28.667774739356592</c:v>
                </c:pt>
                <c:pt idx="20">
                  <c:v>28.046178576854508</c:v>
                </c:pt>
                <c:pt idx="21">
                  <c:v>27.429495755127036</c:v>
                </c:pt>
                <c:pt idx="22">
                  <c:v>26.817668248035307</c:v>
                </c:pt>
                <c:pt idx="23">
                  <c:v>26.2106389395693</c:v>
                </c:pt>
                <c:pt idx="24">
                  <c:v>25.608351606073583</c:v>
                </c:pt>
                <c:pt idx="25">
                  <c:v>25.01075089888792</c:v>
                </c:pt>
                <c:pt idx="26">
                  <c:v>24.417782327391571</c:v>
                </c:pt>
                <c:pt idx="27">
                  <c:v>23.829392242440338</c:v>
                </c:pt>
                <c:pt idx="28">
                  <c:v>23.245527820185838</c:v>
                </c:pt>
                <c:pt idx="29">
                  <c:v>22.666137046266627</c:v>
                </c:pt>
                <c:pt idx="30">
                  <c:v>22.091168700361436</c:v>
                </c:pt>
                <c:pt idx="31">
                  <c:v>21.520572341094681</c:v>
                </c:pt>
                <c:pt idx="32">
                  <c:v>20.954298291285081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A788-B04F-B3CE-F36AEB8F6679}"/>
            </c:ext>
          </c:extLst>
        </c:ser>
        <c:ser>
          <c:idx val="0"/>
          <c:order val="6"/>
          <c:tx>
            <c:strRef>
              <c:f>'ATB Utility Solar_SEE'!$K$299</c:f>
              <c:strCache>
                <c:ptCount val="1"/>
                <c:pt idx="0">
                  <c:v>Utility PV - Daggett, CA - Advanced</c:v>
                </c:pt>
              </c:strCache>
            </c:strRef>
          </c:tx>
          <c:spPr>
            <a:ln>
              <a:solidFill>
                <a:schemeClr val="accent2"/>
              </a:solidFill>
              <a:prstDash val="sysDot"/>
            </a:ln>
          </c:spPr>
          <c:marker>
            <c:symbol val="none"/>
          </c:marker>
          <c:xVal>
            <c:numRef>
              <c:f>'ATB Utility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Solar_SEE'!$L$299:$AS$299</c:f>
              <c:numCache>
                <c:formatCode>"$"#,##0</c:formatCode>
                <c:ptCount val="34"/>
                <c:pt idx="0">
                  <c:v>31.060151805378911</c:v>
                </c:pt>
                <c:pt idx="1">
                  <c:v>26.875405418455614</c:v>
                </c:pt>
                <c:pt idx="2">
                  <c:v>25.483916079452378</c:v>
                </c:pt>
                <c:pt idx="3">
                  <c:v>24.001292351196494</c:v>
                </c:pt>
                <c:pt idx="4">
                  <c:v>22.548002847908183</c:v>
                </c:pt>
                <c:pt idx="5">
                  <c:v>21.123185515872471</c:v>
                </c:pt>
                <c:pt idx="6">
                  <c:v>19.726011751613566</c:v>
                </c:pt>
                <c:pt idx="7">
                  <c:v>18.355684795022253</c:v>
                </c:pt>
                <c:pt idx="8">
                  <c:v>17.011438214230264</c:v>
                </c:pt>
                <c:pt idx="9">
                  <c:v>15.692534476177906</c:v>
                </c:pt>
                <c:pt idx="10">
                  <c:v>14.398263597273209</c:v>
                </c:pt>
                <c:pt idx="11">
                  <c:v>13.127941868955551</c:v>
                </c:pt>
                <c:pt idx="12">
                  <c:v>11.88091065335713</c:v>
                </c:pt>
                <c:pt idx="13">
                  <c:v>11.679209843239407</c:v>
                </c:pt>
                <c:pt idx="14">
                  <c:v>11.479380328862389</c:v>
                </c:pt>
                <c:pt idx="15">
                  <c:v>11.281396188821429</c:v>
                </c:pt>
                <c:pt idx="16">
                  <c:v>11.085231978266505</c:v>
                </c:pt>
                <c:pt idx="17">
                  <c:v>10.890862718000735</c:v>
                </c:pt>
                <c:pt idx="18">
                  <c:v>10.698263883876802</c:v>
                </c:pt>
                <c:pt idx="19">
                  <c:v>10.507411396481801</c:v>
                </c:pt>
                <c:pt idx="20">
                  <c:v>10.31828161110141</c:v>
                </c:pt>
                <c:pt idx="21">
                  <c:v>10.130851307954597</c:v>
                </c:pt>
                <c:pt idx="22">
                  <c:v>9.945097682690438</c:v>
                </c:pt>
                <c:pt idx="23">
                  <c:v>9.7609983371387514</c:v>
                </c:pt>
                <c:pt idx="24">
                  <c:v>9.5785312703068488</c:v>
                </c:pt>
                <c:pt idx="25">
                  <c:v>9.3976748696146259</c:v>
                </c:pt>
                <c:pt idx="26">
                  <c:v>9.2184079023608092</c:v>
                </c:pt>
                <c:pt idx="27">
                  <c:v>9.0407095074131458</c:v>
                </c:pt>
                <c:pt idx="28">
                  <c:v>8.8645591871158427</c:v>
                </c:pt>
                <c:pt idx="29">
                  <c:v>8.6899367994075138</c:v>
                </c:pt>
                <c:pt idx="30">
                  <c:v>8.5168225501434289</c:v>
                </c:pt>
                <c:pt idx="31">
                  <c:v>8.3451969856157753</c:v>
                </c:pt>
                <c:pt idx="32">
                  <c:v>8.1750409852660919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A788-B04F-B3CE-F36AEB8F6679}"/>
            </c:ext>
          </c:extLst>
        </c:ser>
        <c:ser>
          <c:idx val="1"/>
          <c:order val="7"/>
          <c:tx>
            <c:strRef>
              <c:f>'ATB Utility Solar_SEE'!$K$300</c:f>
              <c:strCache>
                <c:ptCount val="1"/>
                <c:pt idx="0">
                  <c:v>Utility PV - Daggett, CA - Moderate</c:v>
                </c:pt>
              </c:strCache>
            </c:strRef>
          </c:tx>
          <c:marker>
            <c:symbol val="none"/>
          </c:marker>
          <c:xVal>
            <c:numRef>
              <c:f>'ATB Utility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Solar_SEE'!$L$300:$AS$300</c:f>
              <c:numCache>
                <c:formatCode>"$"#,##0</c:formatCode>
                <c:ptCount val="34"/>
                <c:pt idx="0">
                  <c:v>31.060151805378911</c:v>
                </c:pt>
                <c:pt idx="1">
                  <c:v>27.019098162047491</c:v>
                </c:pt>
                <c:pt idx="2">
                  <c:v>26.014721167368279</c:v>
                </c:pt>
                <c:pt idx="3">
                  <c:v>24.899267881953904</c:v>
                </c:pt>
                <c:pt idx="4">
                  <c:v>23.794594461507383</c:v>
                </c:pt>
                <c:pt idx="5">
                  <c:v>22.700545390761018</c:v>
                </c:pt>
                <c:pt idx="6">
                  <c:v>21.616968131510198</c:v>
                </c:pt>
                <c:pt idx="7">
                  <c:v>20.543713051714558</c:v>
                </c:pt>
                <c:pt idx="8">
                  <c:v>19.480633356615545</c:v>
                </c:pt>
                <c:pt idx="9">
                  <c:v>18.427585021804035</c:v>
                </c:pt>
                <c:pt idx="10">
                  <c:v>17.384426728173782</c:v>
                </c:pt>
                <c:pt idx="11">
                  <c:v>16.351019798698974</c:v>
                </c:pt>
                <c:pt idx="12">
                  <c:v>15.327228136976602</c:v>
                </c:pt>
                <c:pt idx="13">
                  <c:v>15.144977066627517</c:v>
                </c:pt>
                <c:pt idx="14">
                  <c:v>14.963828758141981</c:v>
                </c:pt>
                <c:pt idx="15">
                  <c:v>14.783773232848603</c:v>
                </c:pt>
                <c:pt idx="16">
                  <c:v>14.604800632107271</c:v>
                </c:pt>
                <c:pt idx="17">
                  <c:v>14.426901215509789</c:v>
                </c:pt>
                <c:pt idx="18">
                  <c:v>14.250065359112764</c:v>
                </c:pt>
                <c:pt idx="19">
                  <c:v>14.074283553702106</c:v>
                </c:pt>
                <c:pt idx="20">
                  <c:v>13.899546403088465</c:v>
                </c:pt>
                <c:pt idx="21">
                  <c:v>13.72584462243295</c:v>
                </c:pt>
                <c:pt idx="22">
                  <c:v>13.553169036602569</c:v>
                </c:pt>
                <c:pt idx="23">
                  <c:v>13.381510578554671</c:v>
                </c:pt>
                <c:pt idx="24">
                  <c:v>13.210860287749908</c:v>
                </c:pt>
                <c:pt idx="25">
                  <c:v>13.041209308593038</c:v>
                </c:pt>
                <c:pt idx="26">
                  <c:v>12.872548888901049</c:v>
                </c:pt>
                <c:pt idx="27">
                  <c:v>12.704870378398059</c:v>
                </c:pt>
                <c:pt idx="28">
                  <c:v>12.5381652272364</c:v>
                </c:pt>
                <c:pt idx="29">
                  <c:v>12.372424984543393</c:v>
                </c:pt>
                <c:pt idx="30">
                  <c:v>12.207641296993286</c:v>
                </c:pt>
                <c:pt idx="31">
                  <c:v>12.043805907403847</c:v>
                </c:pt>
                <c:pt idx="32">
                  <c:v>11.88091065335713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A788-B04F-B3CE-F36AEB8F6679}"/>
            </c:ext>
          </c:extLst>
        </c:ser>
        <c:ser>
          <c:idx val="5"/>
          <c:order val="8"/>
          <c:tx>
            <c:strRef>
              <c:f>'ATB Utility Solar_SEE'!$K$301</c:f>
              <c:strCache>
                <c:ptCount val="1"/>
                <c:pt idx="0">
                  <c:v>Utility PV - Daggett, CA - Conservative</c:v>
                </c:pt>
              </c:strCache>
            </c:strRef>
          </c:tx>
          <c:spPr>
            <a:ln>
              <a:solidFill>
                <a:schemeClr val="accent2"/>
              </a:solidFill>
              <a:prstDash val="dash"/>
            </a:ln>
          </c:spPr>
          <c:marker>
            <c:symbol val="none"/>
          </c:marker>
          <c:xVal>
            <c:numRef>
              <c:f>'ATB Utility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Solar_SEE'!$L$301:$AS$301</c:f>
              <c:numCache>
                <c:formatCode>"$"#,##0</c:formatCode>
                <c:ptCount val="34"/>
                <c:pt idx="0">
                  <c:v>31.060151805378911</c:v>
                </c:pt>
                <c:pt idx="1">
                  <c:v>27.152229136391977</c:v>
                </c:pt>
                <c:pt idx="2">
                  <c:v>26.953905810524212</c:v>
                </c:pt>
                <c:pt idx="3">
                  <c:v>26.632966561532815</c:v>
                </c:pt>
                <c:pt idx="4">
                  <c:v>26.312027312541414</c:v>
                </c:pt>
                <c:pt idx="5">
                  <c:v>25.991088063550016</c:v>
                </c:pt>
                <c:pt idx="6">
                  <c:v>25.670148814558612</c:v>
                </c:pt>
                <c:pt idx="7">
                  <c:v>25.349209565567214</c:v>
                </c:pt>
                <c:pt idx="8">
                  <c:v>25.028270316575817</c:v>
                </c:pt>
                <c:pt idx="9">
                  <c:v>24.70733106758442</c:v>
                </c:pt>
                <c:pt idx="10">
                  <c:v>24.386391818593019</c:v>
                </c:pt>
                <c:pt idx="11">
                  <c:v>24.065452569601614</c:v>
                </c:pt>
                <c:pt idx="12">
                  <c:v>23.744513320610192</c:v>
                </c:pt>
                <c:pt idx="13">
                  <c:v>23.300078326956282</c:v>
                </c:pt>
                <c:pt idx="14">
                  <c:v>22.858255719866126</c:v>
                </c:pt>
                <c:pt idx="15">
                  <c:v>22.419022533444618</c:v>
                </c:pt>
                <c:pt idx="16">
                  <c:v>21.9823560702058</c:v>
                </c:pt>
                <c:pt idx="17">
                  <c:v>21.548233897162994</c:v>
                </c:pt>
                <c:pt idx="18">
                  <c:v>21.116633841987223</c:v>
                </c:pt>
                <c:pt idx="19">
                  <c:v>20.687533989232264</c:v>
                </c:pt>
                <c:pt idx="20">
                  <c:v>20.260912676625207</c:v>
                </c:pt>
                <c:pt idx="21">
                  <c:v>19.836748491421059</c:v>
                </c:pt>
                <c:pt idx="22">
                  <c:v>19.415020266820182</c:v>
                </c:pt>
                <c:pt idx="23">
                  <c:v>18.995707078447232</c:v>
                </c:pt>
                <c:pt idx="24">
                  <c:v>18.578788240890482</c:v>
                </c:pt>
                <c:pt idx="25">
                  <c:v>18.164243304300214</c:v>
                </c:pt>
                <c:pt idx="26">
                  <c:v>17.752052051045045</c:v>
                </c:pt>
                <c:pt idx="27">
                  <c:v>17.342194492425087</c:v>
                </c:pt>
                <c:pt idx="28">
                  <c:v>16.934650865440748</c:v>
                </c:pt>
                <c:pt idx="29">
                  <c:v>16.529401629616093</c:v>
                </c:pt>
                <c:pt idx="30">
                  <c:v>16.12642746387575</c:v>
                </c:pt>
                <c:pt idx="31">
                  <c:v>15.725709263474197</c:v>
                </c:pt>
                <c:pt idx="32">
                  <c:v>15.327228136976602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A788-B04F-B3CE-F36AEB8F6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162816"/>
        <c:axId val="106180992"/>
      </c:scatterChart>
      <c:valAx>
        <c:axId val="106162816"/>
        <c:scaling>
          <c:orientation val="minMax"/>
          <c:max val="2050"/>
        </c:scaling>
        <c:delete val="0"/>
        <c:axPos val="b"/>
        <c:numFmt formatCode="General" sourceLinked="1"/>
        <c:majorTickMark val="out"/>
        <c:minorTickMark val="in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06180992"/>
        <c:crosses val="autoZero"/>
        <c:crossBetween val="midCat"/>
        <c:majorUnit val="5"/>
        <c:minorUnit val="1"/>
      </c:valAx>
      <c:valAx>
        <c:axId val="106180992"/>
        <c:scaling>
          <c:orientation val="minMax"/>
          <c:max val="220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400" baseline="0"/>
                  <a:t>Solar PV Levelized Cost of Energy </a:t>
                </a:r>
                <a:r>
                  <a:rPr lang="en-US" sz="1400"/>
                  <a:t>($/MWh)</a:t>
                </a:r>
              </a:p>
            </c:rich>
          </c:tx>
          <c:layout>
            <c:manualLayout>
              <c:xMode val="edge"/>
              <c:yMode val="edge"/>
              <c:x val="5.7254024301872597E-2"/>
              <c:y val="0.17042824445158"/>
            </c:manualLayout>
          </c:layout>
          <c:overlay val="0"/>
        </c:title>
        <c:numFmt formatCode="&quot;$&quot;#,##0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06162816"/>
        <c:crosses val="autoZero"/>
        <c:crossBetween val="midCat"/>
      </c:valAx>
    </c:plotArea>
    <c:legend>
      <c:legendPos val="t"/>
      <c:layout>
        <c:manualLayout>
          <c:xMode val="edge"/>
          <c:yMode val="edge"/>
          <c:x val="0.42910606648953298"/>
          <c:y val="0.37797177665401499"/>
          <c:w val="0.57089392058071098"/>
          <c:h val="6.7249809304288699E-2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span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211126646552301E-2"/>
          <c:y val="9.6154479849738003E-2"/>
          <c:w val="0.86106350724851"/>
          <c:h val="0.813188213391931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'ATB Utility Solar_SEE'!$K$99</c:f>
              <c:strCache>
                <c:ptCount val="1"/>
                <c:pt idx="0">
                  <c:v>Utility PV - Seattle - Advanced</c:v>
                </c:pt>
              </c:strCache>
            </c:strRef>
          </c:tx>
          <c:spPr>
            <a:ln>
              <a:solidFill>
                <a:schemeClr val="accent6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1-B931-D64C-950C-0C0F8ACCA360}"/>
              </c:ext>
            </c:extLst>
          </c:dPt>
          <c:xVal>
            <c:numRef>
              <c:f>'ATB Utility Solar_SEE'!$L$98:$AS$98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Solar_SEE'!$L$99:$AS$99</c:f>
              <c:numCache>
                <c:formatCode>0%</c:formatCode>
                <c:ptCount val="34"/>
                <c:pt idx="0">
                  <c:v>0.21802830589477445</c:v>
                </c:pt>
                <c:pt idx="1">
                  <c:v>0.22141785825430113</c:v>
                </c:pt>
                <c:pt idx="2">
                  <c:v>0.22480741061382781</c:v>
                </c:pt>
                <c:pt idx="3">
                  <c:v>0.22819696297335448</c:v>
                </c:pt>
                <c:pt idx="4">
                  <c:v>0.23158651533288116</c:v>
                </c:pt>
                <c:pt idx="5">
                  <c:v>0.23497606769240784</c:v>
                </c:pt>
                <c:pt idx="6">
                  <c:v>0.23836562005193451</c:v>
                </c:pt>
                <c:pt idx="7">
                  <c:v>0.24175517241146119</c:v>
                </c:pt>
                <c:pt idx="8">
                  <c:v>0.24514472477098787</c:v>
                </c:pt>
                <c:pt idx="9">
                  <c:v>0.24853427713051454</c:v>
                </c:pt>
                <c:pt idx="10">
                  <c:v>0.25192382949004122</c:v>
                </c:pt>
                <c:pt idx="11">
                  <c:v>0.25531338184956787</c:v>
                </c:pt>
                <c:pt idx="12">
                  <c:v>0.25870293420909446</c:v>
                </c:pt>
                <c:pt idx="13">
                  <c:v>0.26020968649735376</c:v>
                </c:pt>
                <c:pt idx="14">
                  <c:v>0.26171643878561307</c:v>
                </c:pt>
                <c:pt idx="15">
                  <c:v>0.26322319107387238</c:v>
                </c:pt>
                <c:pt idx="16">
                  <c:v>0.26472994336213168</c:v>
                </c:pt>
                <c:pt idx="17">
                  <c:v>0.26623669565039099</c:v>
                </c:pt>
                <c:pt idx="18">
                  <c:v>0.26774344793865029</c:v>
                </c:pt>
                <c:pt idx="19">
                  <c:v>0.2692502002269096</c:v>
                </c:pt>
                <c:pt idx="20">
                  <c:v>0.2707569525151689</c:v>
                </c:pt>
                <c:pt idx="21">
                  <c:v>0.27226370480342821</c:v>
                </c:pt>
                <c:pt idx="22">
                  <c:v>0.27377045709168751</c:v>
                </c:pt>
                <c:pt idx="23">
                  <c:v>0.27527720937994682</c:v>
                </c:pt>
                <c:pt idx="24">
                  <c:v>0.27678396166820612</c:v>
                </c:pt>
                <c:pt idx="25">
                  <c:v>0.27829071395646543</c:v>
                </c:pt>
                <c:pt idx="26">
                  <c:v>0.27979746624472474</c:v>
                </c:pt>
                <c:pt idx="27">
                  <c:v>0.28130421853298404</c:v>
                </c:pt>
                <c:pt idx="28">
                  <c:v>0.28281097082124335</c:v>
                </c:pt>
                <c:pt idx="29">
                  <c:v>0.28431772310950265</c:v>
                </c:pt>
                <c:pt idx="30">
                  <c:v>0.28582447539776196</c:v>
                </c:pt>
                <c:pt idx="31">
                  <c:v>0.28733122768602126</c:v>
                </c:pt>
                <c:pt idx="32">
                  <c:v>0.2888379799742804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931-D64C-950C-0C0F8ACCA360}"/>
            </c:ext>
          </c:extLst>
        </c:ser>
        <c:ser>
          <c:idx val="2"/>
          <c:order val="1"/>
          <c:tx>
            <c:strRef>
              <c:f>'ATB Utility Solar_SEE'!$K$100</c:f>
              <c:strCache>
                <c:ptCount val="1"/>
                <c:pt idx="0">
                  <c:v>Utility PV - Seattle - Moderate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4-B931-D64C-950C-0C0F8ACCA360}"/>
              </c:ext>
            </c:extLst>
          </c:dPt>
          <c:xVal>
            <c:numRef>
              <c:f>'ATB Utility Solar_SEE'!$L$98:$AS$98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Solar_SEE'!$L$100:$AS$100</c:f>
              <c:numCache>
                <c:formatCode>0%</c:formatCode>
                <c:ptCount val="34"/>
                <c:pt idx="0">
                  <c:v>0.21802830589477445</c:v>
                </c:pt>
                <c:pt idx="1">
                  <c:v>0.21957153184240893</c:v>
                </c:pt>
                <c:pt idx="2">
                  <c:v>0.22111475779004341</c:v>
                </c:pt>
                <c:pt idx="3">
                  <c:v>0.22265798373767789</c:v>
                </c:pt>
                <c:pt idx="4">
                  <c:v>0.22420120968531237</c:v>
                </c:pt>
                <c:pt idx="5">
                  <c:v>0.22574443563294685</c:v>
                </c:pt>
                <c:pt idx="6">
                  <c:v>0.22728766158058133</c:v>
                </c:pt>
                <c:pt idx="7">
                  <c:v>0.22883088752821582</c:v>
                </c:pt>
                <c:pt idx="8">
                  <c:v>0.2303741134758503</c:v>
                </c:pt>
                <c:pt idx="9">
                  <c:v>0.23191733942348478</c:v>
                </c:pt>
                <c:pt idx="10">
                  <c:v>0.23346056537111926</c:v>
                </c:pt>
                <c:pt idx="11">
                  <c:v>0.23500379131875374</c:v>
                </c:pt>
                <c:pt idx="12">
                  <c:v>0.23654701726638819</c:v>
                </c:pt>
                <c:pt idx="13">
                  <c:v>0.23765481311352349</c:v>
                </c:pt>
                <c:pt idx="14">
                  <c:v>0.23876260896065879</c:v>
                </c:pt>
                <c:pt idx="15">
                  <c:v>0.23987040480779409</c:v>
                </c:pt>
                <c:pt idx="16">
                  <c:v>0.24097820065492939</c:v>
                </c:pt>
                <c:pt idx="17">
                  <c:v>0.24208599650206469</c:v>
                </c:pt>
                <c:pt idx="18">
                  <c:v>0.24319379234919999</c:v>
                </c:pt>
                <c:pt idx="19">
                  <c:v>0.2443015881963353</c:v>
                </c:pt>
                <c:pt idx="20">
                  <c:v>0.2454093840434706</c:v>
                </c:pt>
                <c:pt idx="21">
                  <c:v>0.2465171798906059</c:v>
                </c:pt>
                <c:pt idx="22">
                  <c:v>0.2476249757377412</c:v>
                </c:pt>
                <c:pt idx="23">
                  <c:v>0.2487327715848765</c:v>
                </c:pt>
                <c:pt idx="24">
                  <c:v>0.2498405674320118</c:v>
                </c:pt>
                <c:pt idx="25">
                  <c:v>0.2509483632791471</c:v>
                </c:pt>
                <c:pt idx="26">
                  <c:v>0.25205615912628243</c:v>
                </c:pt>
                <c:pt idx="27">
                  <c:v>0.25316395497341776</c:v>
                </c:pt>
                <c:pt idx="28">
                  <c:v>0.25427175082055309</c:v>
                </c:pt>
                <c:pt idx="29">
                  <c:v>0.25537954666768842</c:v>
                </c:pt>
                <c:pt idx="30">
                  <c:v>0.25648734251482375</c:v>
                </c:pt>
                <c:pt idx="31">
                  <c:v>0.25759513836195908</c:v>
                </c:pt>
                <c:pt idx="32">
                  <c:v>0.25870293420909446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931-D64C-950C-0C0F8ACCA360}"/>
            </c:ext>
          </c:extLst>
        </c:ser>
        <c:ser>
          <c:idx val="3"/>
          <c:order val="2"/>
          <c:tx>
            <c:strRef>
              <c:f>'ATB Utility Solar_SEE'!$K$101</c:f>
              <c:strCache>
                <c:ptCount val="1"/>
                <c:pt idx="0">
                  <c:v>Utility PV - Seattle - Conservative</c:v>
                </c:pt>
              </c:strCache>
            </c:strRef>
          </c:tx>
          <c:spPr>
            <a:ln>
              <a:solidFill>
                <a:schemeClr val="accent6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7-B931-D64C-950C-0C0F8ACCA360}"/>
              </c:ext>
            </c:extLst>
          </c:dPt>
          <c:xVal>
            <c:numRef>
              <c:f>'ATB Utility Solar_SEE'!$L$98:$AS$98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Solar_SEE'!$L$101:$AS$101</c:f>
              <c:numCache>
                <c:formatCode>0%</c:formatCode>
                <c:ptCount val="34"/>
                <c:pt idx="0">
                  <c:v>0.21802830589477445</c:v>
                </c:pt>
                <c:pt idx="1">
                  <c:v>0.21802830589477445</c:v>
                </c:pt>
                <c:pt idx="2">
                  <c:v>0.21802830589477445</c:v>
                </c:pt>
                <c:pt idx="3">
                  <c:v>0.21802830589477445</c:v>
                </c:pt>
                <c:pt idx="4">
                  <c:v>0.21802830589477445</c:v>
                </c:pt>
                <c:pt idx="5">
                  <c:v>0.21802830589477445</c:v>
                </c:pt>
                <c:pt idx="6">
                  <c:v>0.21802830589477445</c:v>
                </c:pt>
                <c:pt idx="7">
                  <c:v>0.21802830589477445</c:v>
                </c:pt>
                <c:pt idx="8">
                  <c:v>0.21802830589477445</c:v>
                </c:pt>
                <c:pt idx="9">
                  <c:v>0.21802830589477445</c:v>
                </c:pt>
                <c:pt idx="10">
                  <c:v>0.21802830589477445</c:v>
                </c:pt>
                <c:pt idx="11">
                  <c:v>0.21802830589477445</c:v>
                </c:pt>
                <c:pt idx="12">
                  <c:v>0.21802830589477445</c:v>
                </c:pt>
                <c:pt idx="13">
                  <c:v>0.21895424146335515</c:v>
                </c:pt>
                <c:pt idx="14">
                  <c:v>0.21988017703193585</c:v>
                </c:pt>
                <c:pt idx="15">
                  <c:v>0.22080611260051655</c:v>
                </c:pt>
                <c:pt idx="16">
                  <c:v>0.22173204816909725</c:v>
                </c:pt>
                <c:pt idx="17">
                  <c:v>0.22265798373767795</c:v>
                </c:pt>
                <c:pt idx="18">
                  <c:v>0.22358391930625865</c:v>
                </c:pt>
                <c:pt idx="19">
                  <c:v>0.22450985487483935</c:v>
                </c:pt>
                <c:pt idx="20">
                  <c:v>0.22543579044342005</c:v>
                </c:pt>
                <c:pt idx="21">
                  <c:v>0.22636172601200075</c:v>
                </c:pt>
                <c:pt idx="22">
                  <c:v>0.22728766158058145</c:v>
                </c:pt>
                <c:pt idx="23">
                  <c:v>0.22821359714916215</c:v>
                </c:pt>
                <c:pt idx="24">
                  <c:v>0.22913953271774284</c:v>
                </c:pt>
                <c:pt idx="25">
                  <c:v>0.23006546828632354</c:v>
                </c:pt>
                <c:pt idx="26">
                  <c:v>0.23099140385490424</c:v>
                </c:pt>
                <c:pt idx="27">
                  <c:v>0.23191733942348494</c:v>
                </c:pt>
                <c:pt idx="28">
                  <c:v>0.23284327499206564</c:v>
                </c:pt>
                <c:pt idx="29">
                  <c:v>0.23376921056064634</c:v>
                </c:pt>
                <c:pt idx="30">
                  <c:v>0.23469514612922704</c:v>
                </c:pt>
                <c:pt idx="31">
                  <c:v>0.23562108169780774</c:v>
                </c:pt>
                <c:pt idx="32">
                  <c:v>0.23654701726638819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931-D64C-950C-0C0F8ACCA360}"/>
            </c:ext>
          </c:extLst>
        </c:ser>
        <c:ser>
          <c:idx val="4"/>
          <c:order val="3"/>
          <c:tx>
            <c:strRef>
              <c:f>'ATB Utility Solar_SEE'!$K$102</c:f>
              <c:strCache>
                <c:ptCount val="1"/>
                <c:pt idx="0">
                  <c:v>Utility PV - Chicago - Advanced</c:v>
                </c:pt>
              </c:strCache>
            </c:strRef>
          </c:tx>
          <c:spPr>
            <a:ln>
              <a:solidFill>
                <a:schemeClr val="accent5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A-B931-D64C-950C-0C0F8ACCA360}"/>
              </c:ext>
            </c:extLst>
          </c:dPt>
          <c:xVal>
            <c:numRef>
              <c:f>'ATB Utility Solar_SEE'!$L$98:$AS$98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Solar_SEE'!$L$102:$AS$102</c:f>
              <c:numCache>
                <c:formatCode>0%</c:formatCode>
                <c:ptCount val="34"/>
                <c:pt idx="0">
                  <c:v>0.25165532838651089</c:v>
                </c:pt>
                <c:pt idx="1">
                  <c:v>0.25542498630933669</c:v>
                </c:pt>
                <c:pt idx="2">
                  <c:v>0.25919464423216249</c:v>
                </c:pt>
                <c:pt idx="3">
                  <c:v>0.26296430215498828</c:v>
                </c:pt>
                <c:pt idx="4">
                  <c:v>0.26673396007781408</c:v>
                </c:pt>
                <c:pt idx="5">
                  <c:v>0.27050361800063988</c:v>
                </c:pt>
                <c:pt idx="6">
                  <c:v>0.27427327592346568</c:v>
                </c:pt>
                <c:pt idx="7">
                  <c:v>0.27804293384629147</c:v>
                </c:pt>
                <c:pt idx="8">
                  <c:v>0.28181259176911727</c:v>
                </c:pt>
                <c:pt idx="9">
                  <c:v>0.28558224969194307</c:v>
                </c:pt>
                <c:pt idx="10">
                  <c:v>0.28935190761476887</c:v>
                </c:pt>
                <c:pt idx="11">
                  <c:v>0.29312156553759466</c:v>
                </c:pt>
                <c:pt idx="12">
                  <c:v>0.29689122346042052</c:v>
                </c:pt>
                <c:pt idx="13">
                  <c:v>0.2984645780827575</c:v>
                </c:pt>
                <c:pt idx="14">
                  <c:v>0.30003793270509449</c:v>
                </c:pt>
                <c:pt idx="15">
                  <c:v>0.30161128732743148</c:v>
                </c:pt>
                <c:pt idx="16">
                  <c:v>0.30318464194976846</c:v>
                </c:pt>
                <c:pt idx="17">
                  <c:v>0.30475799657210545</c:v>
                </c:pt>
                <c:pt idx="18">
                  <c:v>0.30633135119444244</c:v>
                </c:pt>
                <c:pt idx="19">
                  <c:v>0.30790470581677942</c:v>
                </c:pt>
                <c:pt idx="20">
                  <c:v>0.30947806043911641</c:v>
                </c:pt>
                <c:pt idx="21">
                  <c:v>0.3110514150614534</c:v>
                </c:pt>
                <c:pt idx="22">
                  <c:v>0.31262476968379038</c:v>
                </c:pt>
                <c:pt idx="23">
                  <c:v>0.31419812430612737</c:v>
                </c:pt>
                <c:pt idx="24">
                  <c:v>0.31577147892846436</c:v>
                </c:pt>
                <c:pt idx="25">
                  <c:v>0.31734483355080134</c:v>
                </c:pt>
                <c:pt idx="26">
                  <c:v>0.31891818817313833</c:v>
                </c:pt>
                <c:pt idx="27">
                  <c:v>0.32049154279547531</c:v>
                </c:pt>
                <c:pt idx="28">
                  <c:v>0.3220648974178123</c:v>
                </c:pt>
                <c:pt idx="29">
                  <c:v>0.32363825204014929</c:v>
                </c:pt>
                <c:pt idx="30">
                  <c:v>0.32521160666248627</c:v>
                </c:pt>
                <c:pt idx="31">
                  <c:v>0.32678496128482326</c:v>
                </c:pt>
                <c:pt idx="32">
                  <c:v>0.32835831590716019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B931-D64C-950C-0C0F8ACCA360}"/>
            </c:ext>
          </c:extLst>
        </c:ser>
        <c:ser>
          <c:idx val="6"/>
          <c:order val="4"/>
          <c:tx>
            <c:strRef>
              <c:f>'ATB Utility Solar_SEE'!$K$103</c:f>
              <c:strCache>
                <c:ptCount val="1"/>
                <c:pt idx="0">
                  <c:v>Utility PV - Chicago - Moderate</c:v>
                </c:pt>
              </c:strCache>
            </c:strRef>
          </c:tx>
          <c:spPr>
            <a:ln>
              <a:solidFill>
                <a:schemeClr val="accent5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D-B931-D64C-950C-0C0F8ACCA360}"/>
              </c:ext>
            </c:extLst>
          </c:dPt>
          <c:xVal>
            <c:numRef>
              <c:f>'ATB Utility Solar_SEE'!$L$98:$AS$98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Solar_SEE'!$L$103:$AS$103</c:f>
              <c:numCache>
                <c:formatCode>0%</c:formatCode>
                <c:ptCount val="34"/>
                <c:pt idx="0">
                  <c:v>0.25165532838651089</c:v>
                </c:pt>
                <c:pt idx="1">
                  <c:v>0.25337411764932499</c:v>
                </c:pt>
                <c:pt idx="2">
                  <c:v>0.25509290691213909</c:v>
                </c:pt>
                <c:pt idx="3">
                  <c:v>0.2568116961749532</c:v>
                </c:pt>
                <c:pt idx="4">
                  <c:v>0.2585304854377673</c:v>
                </c:pt>
                <c:pt idx="5">
                  <c:v>0.2602492747005814</c:v>
                </c:pt>
                <c:pt idx="6">
                  <c:v>0.2619680639633955</c:v>
                </c:pt>
                <c:pt idx="7">
                  <c:v>0.26368685322620961</c:v>
                </c:pt>
                <c:pt idx="8">
                  <c:v>0.26540564248902371</c:v>
                </c:pt>
                <c:pt idx="9">
                  <c:v>0.26712443175183781</c:v>
                </c:pt>
                <c:pt idx="10">
                  <c:v>0.26884322101465191</c:v>
                </c:pt>
                <c:pt idx="11">
                  <c:v>0.27056201027746601</c:v>
                </c:pt>
                <c:pt idx="12">
                  <c:v>0.27228079954028006</c:v>
                </c:pt>
                <c:pt idx="13">
                  <c:v>0.27351132073628709</c:v>
                </c:pt>
                <c:pt idx="14">
                  <c:v>0.27474184193229412</c:v>
                </c:pt>
                <c:pt idx="15">
                  <c:v>0.27597236312830115</c:v>
                </c:pt>
                <c:pt idx="16">
                  <c:v>0.27720288432430817</c:v>
                </c:pt>
                <c:pt idx="17">
                  <c:v>0.2784334055203152</c:v>
                </c:pt>
                <c:pt idx="18">
                  <c:v>0.27966392671632223</c:v>
                </c:pt>
                <c:pt idx="19">
                  <c:v>0.28089444791232926</c:v>
                </c:pt>
                <c:pt idx="20">
                  <c:v>0.28212496910833629</c:v>
                </c:pt>
                <c:pt idx="21">
                  <c:v>0.28335549030434332</c:v>
                </c:pt>
                <c:pt idx="22">
                  <c:v>0.28458601150035034</c:v>
                </c:pt>
                <c:pt idx="23">
                  <c:v>0.28581653269635737</c:v>
                </c:pt>
                <c:pt idx="24">
                  <c:v>0.2870470538923644</c:v>
                </c:pt>
                <c:pt idx="25">
                  <c:v>0.28827757508837143</c:v>
                </c:pt>
                <c:pt idx="26">
                  <c:v>0.28950809628437846</c:v>
                </c:pt>
                <c:pt idx="27">
                  <c:v>0.29073861748038549</c:v>
                </c:pt>
                <c:pt idx="28">
                  <c:v>0.29196913867639251</c:v>
                </c:pt>
                <c:pt idx="29">
                  <c:v>0.29319965987239954</c:v>
                </c:pt>
                <c:pt idx="30">
                  <c:v>0.29443018106840657</c:v>
                </c:pt>
                <c:pt idx="31">
                  <c:v>0.2956607022644136</c:v>
                </c:pt>
                <c:pt idx="32">
                  <c:v>0.29689122346042052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B931-D64C-950C-0C0F8ACCA360}"/>
            </c:ext>
          </c:extLst>
        </c:ser>
        <c:ser>
          <c:idx val="7"/>
          <c:order val="5"/>
          <c:tx>
            <c:strRef>
              <c:f>'ATB Utility Solar_SEE'!$K$104</c:f>
              <c:strCache>
                <c:ptCount val="1"/>
                <c:pt idx="0">
                  <c:v>Utility PV - Chicago - Conservative</c:v>
                </c:pt>
              </c:strCache>
            </c:strRef>
          </c:tx>
          <c:spPr>
            <a:ln>
              <a:solidFill>
                <a:schemeClr val="accent5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0-B931-D64C-950C-0C0F8ACCA360}"/>
              </c:ext>
            </c:extLst>
          </c:dPt>
          <c:xVal>
            <c:numRef>
              <c:f>'ATB Utility Solar_SEE'!$L$98:$AS$98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Solar_SEE'!$L$104:$AS$104</c:f>
              <c:numCache>
                <c:formatCode>0%</c:formatCode>
                <c:ptCount val="34"/>
                <c:pt idx="0">
                  <c:v>0.25165532838651089</c:v>
                </c:pt>
                <c:pt idx="1">
                  <c:v>0.25165532838651089</c:v>
                </c:pt>
                <c:pt idx="2">
                  <c:v>0.25165532838651089</c:v>
                </c:pt>
                <c:pt idx="3">
                  <c:v>0.25165532838651089</c:v>
                </c:pt>
                <c:pt idx="4">
                  <c:v>0.25165532838651089</c:v>
                </c:pt>
                <c:pt idx="5">
                  <c:v>0.25165532838651089</c:v>
                </c:pt>
                <c:pt idx="6">
                  <c:v>0.25165532838651089</c:v>
                </c:pt>
                <c:pt idx="7">
                  <c:v>0.25165532838651089</c:v>
                </c:pt>
                <c:pt idx="8">
                  <c:v>0.25165532838651089</c:v>
                </c:pt>
                <c:pt idx="9">
                  <c:v>0.25165532838651089</c:v>
                </c:pt>
                <c:pt idx="10">
                  <c:v>0.25165532838651089</c:v>
                </c:pt>
                <c:pt idx="11">
                  <c:v>0.25165532838651089</c:v>
                </c:pt>
                <c:pt idx="12">
                  <c:v>0.25165532838651089</c:v>
                </c:pt>
                <c:pt idx="13">
                  <c:v>0.25268660194419934</c:v>
                </c:pt>
                <c:pt idx="14">
                  <c:v>0.25371787550188779</c:v>
                </c:pt>
                <c:pt idx="15">
                  <c:v>0.25474914905957624</c:v>
                </c:pt>
                <c:pt idx="16">
                  <c:v>0.25578042261726469</c:v>
                </c:pt>
                <c:pt idx="17">
                  <c:v>0.25681169617495314</c:v>
                </c:pt>
                <c:pt idx="18">
                  <c:v>0.25784296973264159</c:v>
                </c:pt>
                <c:pt idx="19">
                  <c:v>0.25887424329033004</c:v>
                </c:pt>
                <c:pt idx="20">
                  <c:v>0.25990551684801849</c:v>
                </c:pt>
                <c:pt idx="21">
                  <c:v>0.26093679040570694</c:v>
                </c:pt>
                <c:pt idx="22">
                  <c:v>0.26196806396339539</c:v>
                </c:pt>
                <c:pt idx="23">
                  <c:v>0.26299933752108384</c:v>
                </c:pt>
                <c:pt idx="24">
                  <c:v>0.26403061107877229</c:v>
                </c:pt>
                <c:pt idx="25">
                  <c:v>0.26506188463646074</c:v>
                </c:pt>
                <c:pt idx="26">
                  <c:v>0.26609315819414919</c:v>
                </c:pt>
                <c:pt idx="27">
                  <c:v>0.26712443175183764</c:v>
                </c:pt>
                <c:pt idx="28">
                  <c:v>0.26815570530952609</c:v>
                </c:pt>
                <c:pt idx="29">
                  <c:v>0.26918697886721454</c:v>
                </c:pt>
                <c:pt idx="30">
                  <c:v>0.27021825242490299</c:v>
                </c:pt>
                <c:pt idx="31">
                  <c:v>0.27124952598259144</c:v>
                </c:pt>
                <c:pt idx="32">
                  <c:v>0.27228079954028006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B931-D64C-950C-0C0F8ACCA360}"/>
            </c:ext>
          </c:extLst>
        </c:ser>
        <c:ser>
          <c:idx val="9"/>
          <c:order val="6"/>
          <c:tx>
            <c:strRef>
              <c:f>'ATB Utility Solar_SEE'!$K$105</c:f>
              <c:strCache>
                <c:ptCount val="1"/>
                <c:pt idx="0">
                  <c:v>Utility PV - Kansas City - Advanced</c:v>
                </c:pt>
              </c:strCache>
            </c:strRef>
          </c:tx>
          <c:spPr>
            <a:ln>
              <a:solidFill>
                <a:schemeClr val="accent4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4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3-B931-D64C-950C-0C0F8ACCA360}"/>
              </c:ext>
            </c:extLst>
          </c:dPt>
          <c:xVal>
            <c:numRef>
              <c:f>'ATB Utility Solar_SEE'!$L$98:$AS$98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Solar_SEE'!$L$105:$AS$105</c:f>
              <c:numCache>
                <c:formatCode>0%</c:formatCode>
                <c:ptCount val="34"/>
                <c:pt idx="0">
                  <c:v>0.2722383539810847</c:v>
                </c:pt>
                <c:pt idx="1">
                  <c:v>0.27597288718822349</c:v>
                </c:pt>
                <c:pt idx="2">
                  <c:v>0.27970742039536228</c:v>
                </c:pt>
                <c:pt idx="3">
                  <c:v>0.28344195360250107</c:v>
                </c:pt>
                <c:pt idx="4">
                  <c:v>0.28717648680963986</c:v>
                </c:pt>
                <c:pt idx="5">
                  <c:v>0.29091102001677865</c:v>
                </c:pt>
                <c:pt idx="6">
                  <c:v>0.29464555322391744</c:v>
                </c:pt>
                <c:pt idx="7">
                  <c:v>0.29838008643105624</c:v>
                </c:pt>
                <c:pt idx="8">
                  <c:v>0.30211461963819503</c:v>
                </c:pt>
                <c:pt idx="9">
                  <c:v>0.30584915284533382</c:v>
                </c:pt>
                <c:pt idx="10">
                  <c:v>0.30958368605247261</c:v>
                </c:pt>
                <c:pt idx="11">
                  <c:v>0.3133182192596114</c:v>
                </c:pt>
                <c:pt idx="12">
                  <c:v>0.31705275246674991</c:v>
                </c:pt>
                <c:pt idx="13">
                  <c:v>0.31881569950785515</c:v>
                </c:pt>
                <c:pt idx="14">
                  <c:v>0.3205786465489604</c:v>
                </c:pt>
                <c:pt idx="15">
                  <c:v>0.32234159359006564</c:v>
                </c:pt>
                <c:pt idx="16">
                  <c:v>0.32410454063117089</c:v>
                </c:pt>
                <c:pt idx="17">
                  <c:v>0.32586748767227613</c:v>
                </c:pt>
                <c:pt idx="18">
                  <c:v>0.32763043471338138</c:v>
                </c:pt>
                <c:pt idx="19">
                  <c:v>0.32939338175448662</c:v>
                </c:pt>
                <c:pt idx="20">
                  <c:v>0.33115632879559187</c:v>
                </c:pt>
                <c:pt idx="21">
                  <c:v>0.33291927583669711</c:v>
                </c:pt>
                <c:pt idx="22">
                  <c:v>0.33468222287780236</c:v>
                </c:pt>
                <c:pt idx="23">
                  <c:v>0.33644516991890761</c:v>
                </c:pt>
                <c:pt idx="24">
                  <c:v>0.33820811696001285</c:v>
                </c:pt>
                <c:pt idx="25">
                  <c:v>0.3399710640011181</c:v>
                </c:pt>
                <c:pt idx="26">
                  <c:v>0.34173401104222334</c:v>
                </c:pt>
                <c:pt idx="27">
                  <c:v>0.34349695808332859</c:v>
                </c:pt>
                <c:pt idx="28">
                  <c:v>0.34525990512443383</c:v>
                </c:pt>
                <c:pt idx="29">
                  <c:v>0.34702285216553908</c:v>
                </c:pt>
                <c:pt idx="30">
                  <c:v>0.34878579920664432</c:v>
                </c:pt>
                <c:pt idx="31">
                  <c:v>0.35054874624774957</c:v>
                </c:pt>
                <c:pt idx="32">
                  <c:v>0.35231169328885448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B931-D64C-950C-0C0F8ACCA360}"/>
            </c:ext>
          </c:extLst>
        </c:ser>
        <c:ser>
          <c:idx val="10"/>
          <c:order val="7"/>
          <c:tx>
            <c:strRef>
              <c:f>'ATB Utility Solar_SEE'!$K$106</c:f>
              <c:strCache>
                <c:ptCount val="1"/>
                <c:pt idx="0">
                  <c:v>Utility PV - Kansas City - Moderate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4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6-B931-D64C-950C-0C0F8ACCA360}"/>
              </c:ext>
            </c:extLst>
          </c:dPt>
          <c:xVal>
            <c:numRef>
              <c:f>'ATB Utility Solar_SEE'!$L$98:$AS$98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Solar_SEE'!$L$106:$AS$106</c:f>
              <c:numCache>
                <c:formatCode>0%</c:formatCode>
                <c:ptCount val="34"/>
                <c:pt idx="0">
                  <c:v>0.2722383539810847</c:v>
                </c:pt>
                <c:pt idx="1">
                  <c:v>0.27395061023027617</c:v>
                </c:pt>
                <c:pt idx="2">
                  <c:v>0.27566286647946764</c:v>
                </c:pt>
                <c:pt idx="3">
                  <c:v>0.27737512272865911</c:v>
                </c:pt>
                <c:pt idx="4">
                  <c:v>0.27908737897785058</c:v>
                </c:pt>
                <c:pt idx="5">
                  <c:v>0.28079963522704204</c:v>
                </c:pt>
                <c:pt idx="6">
                  <c:v>0.28251189147623351</c:v>
                </c:pt>
                <c:pt idx="7">
                  <c:v>0.28422414772542498</c:v>
                </c:pt>
                <c:pt idx="8">
                  <c:v>0.28593640397461645</c:v>
                </c:pt>
                <c:pt idx="9">
                  <c:v>0.28764866022380792</c:v>
                </c:pt>
                <c:pt idx="10">
                  <c:v>0.28936091647299939</c:v>
                </c:pt>
                <c:pt idx="11">
                  <c:v>0.29107317272219085</c:v>
                </c:pt>
                <c:pt idx="12">
                  <c:v>0.29278542897138232</c:v>
                </c:pt>
                <c:pt idx="13">
                  <c:v>0.29399879514615068</c:v>
                </c:pt>
                <c:pt idx="14">
                  <c:v>0.29521216132091904</c:v>
                </c:pt>
                <c:pt idx="15">
                  <c:v>0.2964255274956874</c:v>
                </c:pt>
                <c:pt idx="16">
                  <c:v>0.29763889367045576</c:v>
                </c:pt>
                <c:pt idx="17">
                  <c:v>0.29885225984522412</c:v>
                </c:pt>
                <c:pt idx="18">
                  <c:v>0.30006562601999248</c:v>
                </c:pt>
                <c:pt idx="19">
                  <c:v>0.30127899219476084</c:v>
                </c:pt>
                <c:pt idx="20">
                  <c:v>0.3024923583695292</c:v>
                </c:pt>
                <c:pt idx="21">
                  <c:v>0.30370572454429756</c:v>
                </c:pt>
                <c:pt idx="22">
                  <c:v>0.30491909071906592</c:v>
                </c:pt>
                <c:pt idx="23">
                  <c:v>0.30613245689383428</c:v>
                </c:pt>
                <c:pt idx="24">
                  <c:v>0.30734582306860264</c:v>
                </c:pt>
                <c:pt idx="25">
                  <c:v>0.308559189243371</c:v>
                </c:pt>
                <c:pt idx="26">
                  <c:v>0.30977255541813936</c:v>
                </c:pt>
                <c:pt idx="27">
                  <c:v>0.31098592159290772</c:v>
                </c:pt>
                <c:pt idx="28">
                  <c:v>0.31219928776767608</c:v>
                </c:pt>
                <c:pt idx="29">
                  <c:v>0.31341265394244444</c:v>
                </c:pt>
                <c:pt idx="30">
                  <c:v>0.3146260201172128</c:v>
                </c:pt>
                <c:pt idx="31">
                  <c:v>0.31583938629198116</c:v>
                </c:pt>
                <c:pt idx="32">
                  <c:v>0.31705275246674991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B931-D64C-950C-0C0F8ACCA360}"/>
            </c:ext>
          </c:extLst>
        </c:ser>
        <c:ser>
          <c:idx val="12"/>
          <c:order val="8"/>
          <c:tx>
            <c:strRef>
              <c:f>'ATB Utility Solar_SEE'!$K$107</c:f>
              <c:strCache>
                <c:ptCount val="1"/>
                <c:pt idx="0">
                  <c:v>Utility PV - Kansas City - Conservative</c:v>
                </c:pt>
              </c:strCache>
            </c:strRef>
          </c:tx>
          <c:spPr>
            <a:ln>
              <a:solidFill>
                <a:schemeClr val="accent4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4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9-B931-D64C-950C-0C0F8ACCA360}"/>
              </c:ext>
            </c:extLst>
          </c:dPt>
          <c:xVal>
            <c:numRef>
              <c:f>'ATB Utility Solar_SEE'!$L$98:$AS$98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Solar_SEE'!$L$107:$AS$107</c:f>
              <c:numCache>
                <c:formatCode>0%</c:formatCode>
                <c:ptCount val="34"/>
                <c:pt idx="0">
                  <c:v>0.2722383539810847</c:v>
                </c:pt>
                <c:pt idx="1">
                  <c:v>0.2722383539810847</c:v>
                </c:pt>
                <c:pt idx="2">
                  <c:v>0.2722383539810847</c:v>
                </c:pt>
                <c:pt idx="3">
                  <c:v>0.2722383539810847</c:v>
                </c:pt>
                <c:pt idx="4">
                  <c:v>0.2722383539810847</c:v>
                </c:pt>
                <c:pt idx="5">
                  <c:v>0.2722383539810847</c:v>
                </c:pt>
                <c:pt idx="6">
                  <c:v>0.2722383539810847</c:v>
                </c:pt>
                <c:pt idx="7">
                  <c:v>0.2722383539810847</c:v>
                </c:pt>
                <c:pt idx="8">
                  <c:v>0.2722383539810847</c:v>
                </c:pt>
                <c:pt idx="9">
                  <c:v>0.2722383539810847</c:v>
                </c:pt>
                <c:pt idx="10">
                  <c:v>0.2722383539810847</c:v>
                </c:pt>
                <c:pt idx="11">
                  <c:v>0.2722383539810847</c:v>
                </c:pt>
                <c:pt idx="12">
                  <c:v>0.2722383539810847</c:v>
                </c:pt>
                <c:pt idx="13">
                  <c:v>0.27326570773059961</c:v>
                </c:pt>
                <c:pt idx="14">
                  <c:v>0.27429306148011451</c:v>
                </c:pt>
                <c:pt idx="15">
                  <c:v>0.27532041522962941</c:v>
                </c:pt>
                <c:pt idx="16">
                  <c:v>0.27634776897914431</c:v>
                </c:pt>
                <c:pt idx="17">
                  <c:v>0.27737512272865922</c:v>
                </c:pt>
                <c:pt idx="18">
                  <c:v>0.27840247647817412</c:v>
                </c:pt>
                <c:pt idx="19">
                  <c:v>0.27942983022768902</c:v>
                </c:pt>
                <c:pt idx="20">
                  <c:v>0.28045718397720393</c:v>
                </c:pt>
                <c:pt idx="21">
                  <c:v>0.28148453772671883</c:v>
                </c:pt>
                <c:pt idx="22">
                  <c:v>0.28251189147623373</c:v>
                </c:pt>
                <c:pt idx="23">
                  <c:v>0.28353924522574864</c:v>
                </c:pt>
                <c:pt idx="24">
                  <c:v>0.28456659897526354</c:v>
                </c:pt>
                <c:pt idx="25">
                  <c:v>0.28559395272477844</c:v>
                </c:pt>
                <c:pt idx="26">
                  <c:v>0.28662130647429335</c:v>
                </c:pt>
                <c:pt idx="27">
                  <c:v>0.28764866022380825</c:v>
                </c:pt>
                <c:pt idx="28">
                  <c:v>0.28867601397332315</c:v>
                </c:pt>
                <c:pt idx="29">
                  <c:v>0.28970336772283806</c:v>
                </c:pt>
                <c:pt idx="30">
                  <c:v>0.29073072147235296</c:v>
                </c:pt>
                <c:pt idx="31">
                  <c:v>0.29175807522186786</c:v>
                </c:pt>
                <c:pt idx="32">
                  <c:v>0.29278542897138232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B931-D64C-950C-0C0F8ACCA360}"/>
            </c:ext>
          </c:extLst>
        </c:ser>
        <c:ser>
          <c:idx val="1"/>
          <c:order val="9"/>
          <c:tx>
            <c:strRef>
              <c:f>'ATB Utility Solar_SEE'!$K$108</c:f>
              <c:strCache>
                <c:ptCount val="1"/>
                <c:pt idx="0">
                  <c:v>Utility PV - Los Angeles - Advanced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xVal>
            <c:numRef>
              <c:f>'ATB Utility Solar_SEE'!$L$98:$AS$98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Solar_SEE'!$L$108:$AS$108</c:f>
              <c:numCache>
                <c:formatCode>0%</c:formatCode>
                <c:ptCount val="34"/>
                <c:pt idx="0">
                  <c:v>0.31886896993365504</c:v>
                </c:pt>
                <c:pt idx="1">
                  <c:v>0.32241413634435934</c:v>
                </c:pt>
                <c:pt idx="2">
                  <c:v>0.32595930275506368</c:v>
                </c:pt>
                <c:pt idx="3">
                  <c:v>0.32950446916576803</c:v>
                </c:pt>
                <c:pt idx="4">
                  <c:v>0.33304963557647238</c:v>
                </c:pt>
                <c:pt idx="5">
                  <c:v>0.33659480198717673</c:v>
                </c:pt>
                <c:pt idx="6">
                  <c:v>0.34013996839788108</c:v>
                </c:pt>
                <c:pt idx="7">
                  <c:v>0.34368513480858542</c:v>
                </c:pt>
                <c:pt idx="8">
                  <c:v>0.34723030121928977</c:v>
                </c:pt>
                <c:pt idx="9">
                  <c:v>0.35077546762999412</c:v>
                </c:pt>
                <c:pt idx="10">
                  <c:v>0.35432063404069847</c:v>
                </c:pt>
                <c:pt idx="11">
                  <c:v>0.35786580045140282</c:v>
                </c:pt>
                <c:pt idx="12">
                  <c:v>0.36141096686210689</c:v>
                </c:pt>
                <c:pt idx="13">
                  <c:v>0.36316592631805933</c:v>
                </c:pt>
                <c:pt idx="14">
                  <c:v>0.36492088577401177</c:v>
                </c:pt>
                <c:pt idx="15">
                  <c:v>0.36667584522996421</c:v>
                </c:pt>
                <c:pt idx="16">
                  <c:v>0.36843080468591666</c:v>
                </c:pt>
                <c:pt idx="17">
                  <c:v>0.3701857641418691</c:v>
                </c:pt>
                <c:pt idx="18">
                  <c:v>0.37194072359782154</c:v>
                </c:pt>
                <c:pt idx="19">
                  <c:v>0.37369568305377399</c:v>
                </c:pt>
                <c:pt idx="20">
                  <c:v>0.37545064250972643</c:v>
                </c:pt>
                <c:pt idx="21">
                  <c:v>0.37720560196567887</c:v>
                </c:pt>
                <c:pt idx="22">
                  <c:v>0.37896056142163131</c:v>
                </c:pt>
                <c:pt idx="23">
                  <c:v>0.38071552087758376</c:v>
                </c:pt>
                <c:pt idx="24">
                  <c:v>0.3824704803335362</c:v>
                </c:pt>
                <c:pt idx="25">
                  <c:v>0.38422543978948864</c:v>
                </c:pt>
                <c:pt idx="26">
                  <c:v>0.38598039924544109</c:v>
                </c:pt>
                <c:pt idx="27">
                  <c:v>0.38773535870139353</c:v>
                </c:pt>
                <c:pt idx="28">
                  <c:v>0.38949031815734597</c:v>
                </c:pt>
                <c:pt idx="29">
                  <c:v>0.39124527761329841</c:v>
                </c:pt>
                <c:pt idx="30">
                  <c:v>0.39300023706925086</c:v>
                </c:pt>
                <c:pt idx="31">
                  <c:v>0.3947551965252033</c:v>
                </c:pt>
                <c:pt idx="32">
                  <c:v>0.39651015598115535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B931-D64C-950C-0C0F8ACCA360}"/>
            </c:ext>
          </c:extLst>
        </c:ser>
        <c:ser>
          <c:idx val="5"/>
          <c:order val="10"/>
          <c:tx>
            <c:strRef>
              <c:f>'ATB Utility Solar_SEE'!$K$109</c:f>
              <c:strCache>
                <c:ptCount val="1"/>
                <c:pt idx="0">
                  <c:v>Utility PV - Los Angeles - Moderate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'ATB Utility Solar_SEE'!$L$98:$AS$98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Solar_SEE'!$L$109:$AS$109</c:f>
              <c:numCache>
                <c:formatCode>0%</c:formatCode>
                <c:ptCount val="34"/>
                <c:pt idx="0">
                  <c:v>0.31886896993365504</c:v>
                </c:pt>
                <c:pt idx="1">
                  <c:v>0.32051742078668477</c:v>
                </c:pt>
                <c:pt idx="2">
                  <c:v>0.32216587163971455</c:v>
                </c:pt>
                <c:pt idx="3">
                  <c:v>0.32381432249274433</c:v>
                </c:pt>
                <c:pt idx="4">
                  <c:v>0.32546277334577411</c:v>
                </c:pt>
                <c:pt idx="5">
                  <c:v>0.3271112241988039</c:v>
                </c:pt>
                <c:pt idx="6">
                  <c:v>0.32875967505183368</c:v>
                </c:pt>
                <c:pt idx="7">
                  <c:v>0.33040812590486346</c:v>
                </c:pt>
                <c:pt idx="8">
                  <c:v>0.33205657675789324</c:v>
                </c:pt>
                <c:pt idx="9">
                  <c:v>0.33370502761092302</c:v>
                </c:pt>
                <c:pt idx="10">
                  <c:v>0.3353534784639528</c:v>
                </c:pt>
                <c:pt idx="11">
                  <c:v>0.33700192931698258</c:v>
                </c:pt>
                <c:pt idx="12">
                  <c:v>0.33865038017001209</c:v>
                </c:pt>
                <c:pt idx="13">
                  <c:v>0.33978840950461681</c:v>
                </c:pt>
                <c:pt idx="14">
                  <c:v>0.34092643883922152</c:v>
                </c:pt>
                <c:pt idx="15">
                  <c:v>0.34206446817382624</c:v>
                </c:pt>
                <c:pt idx="16">
                  <c:v>0.34320249750843096</c:v>
                </c:pt>
                <c:pt idx="17">
                  <c:v>0.34434052684303568</c:v>
                </c:pt>
                <c:pt idx="18">
                  <c:v>0.34547855617764039</c:v>
                </c:pt>
                <c:pt idx="19">
                  <c:v>0.34661658551224511</c:v>
                </c:pt>
                <c:pt idx="20">
                  <c:v>0.34775461484684983</c:v>
                </c:pt>
                <c:pt idx="21">
                  <c:v>0.34889264418145455</c:v>
                </c:pt>
                <c:pt idx="22">
                  <c:v>0.35003067351605927</c:v>
                </c:pt>
                <c:pt idx="23">
                  <c:v>0.35116870285066398</c:v>
                </c:pt>
                <c:pt idx="24">
                  <c:v>0.3523067321852687</c:v>
                </c:pt>
                <c:pt idx="25">
                  <c:v>0.35344476151987342</c:v>
                </c:pt>
                <c:pt idx="26">
                  <c:v>0.35458279085447814</c:v>
                </c:pt>
                <c:pt idx="27">
                  <c:v>0.35572082018908285</c:v>
                </c:pt>
                <c:pt idx="28">
                  <c:v>0.35685884952368757</c:v>
                </c:pt>
                <c:pt idx="29">
                  <c:v>0.35799687885829229</c:v>
                </c:pt>
                <c:pt idx="30">
                  <c:v>0.35913490819289701</c:v>
                </c:pt>
                <c:pt idx="31">
                  <c:v>0.36027293752750172</c:v>
                </c:pt>
                <c:pt idx="32">
                  <c:v>0.36141096686210689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B931-D64C-950C-0C0F8ACCA360}"/>
            </c:ext>
          </c:extLst>
        </c:ser>
        <c:ser>
          <c:idx val="8"/>
          <c:order val="11"/>
          <c:tx>
            <c:strRef>
              <c:f>'ATB Utility Solar_SEE'!$K$110</c:f>
              <c:strCache>
                <c:ptCount val="1"/>
                <c:pt idx="0">
                  <c:v>Utility PV - Los Angeles - Conservative</c:v>
                </c:pt>
              </c:strCache>
            </c:strRef>
          </c:tx>
          <c:spPr>
            <a:ln>
              <a:solidFill>
                <a:schemeClr val="accent2"/>
              </a:solidFill>
              <a:prstDash val="dash"/>
            </a:ln>
          </c:spPr>
          <c:marker>
            <c:symbol val="none"/>
          </c:marker>
          <c:xVal>
            <c:numRef>
              <c:f>'ATB Utility Solar_SEE'!$L$98:$AS$98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Solar_SEE'!$L$110:$AS$110</c:f>
              <c:numCache>
                <c:formatCode>0%</c:formatCode>
                <c:ptCount val="34"/>
                <c:pt idx="0">
                  <c:v>0.31886896993365504</c:v>
                </c:pt>
                <c:pt idx="1">
                  <c:v>0.31886896993365504</c:v>
                </c:pt>
                <c:pt idx="2">
                  <c:v>0.31886896993365504</c:v>
                </c:pt>
                <c:pt idx="3">
                  <c:v>0.31886896993365504</c:v>
                </c:pt>
                <c:pt idx="4">
                  <c:v>0.31886896993365504</c:v>
                </c:pt>
                <c:pt idx="5">
                  <c:v>0.31886896993365504</c:v>
                </c:pt>
                <c:pt idx="6">
                  <c:v>0.31886896993365504</c:v>
                </c:pt>
                <c:pt idx="7">
                  <c:v>0.31886896993365504</c:v>
                </c:pt>
                <c:pt idx="8">
                  <c:v>0.31886896993365504</c:v>
                </c:pt>
                <c:pt idx="9">
                  <c:v>0.31886896993365504</c:v>
                </c:pt>
                <c:pt idx="10">
                  <c:v>0.31886896993365504</c:v>
                </c:pt>
                <c:pt idx="11">
                  <c:v>0.31886896993365504</c:v>
                </c:pt>
                <c:pt idx="12">
                  <c:v>0.31886896993365504</c:v>
                </c:pt>
                <c:pt idx="13">
                  <c:v>0.31985804044547289</c:v>
                </c:pt>
                <c:pt idx="14">
                  <c:v>0.32084711095729074</c:v>
                </c:pt>
                <c:pt idx="15">
                  <c:v>0.32183618146910858</c:v>
                </c:pt>
                <c:pt idx="16">
                  <c:v>0.32282525198092643</c:v>
                </c:pt>
                <c:pt idx="17">
                  <c:v>0.32381432249274428</c:v>
                </c:pt>
                <c:pt idx="18">
                  <c:v>0.32480339300456212</c:v>
                </c:pt>
                <c:pt idx="19">
                  <c:v>0.32579246351637997</c:v>
                </c:pt>
                <c:pt idx="20">
                  <c:v>0.32678153402819782</c:v>
                </c:pt>
                <c:pt idx="21">
                  <c:v>0.32777060454001566</c:v>
                </c:pt>
                <c:pt idx="22">
                  <c:v>0.32875967505183351</c:v>
                </c:pt>
                <c:pt idx="23">
                  <c:v>0.32974874556365136</c:v>
                </c:pt>
                <c:pt idx="24">
                  <c:v>0.3307378160754692</c:v>
                </c:pt>
                <c:pt idx="25">
                  <c:v>0.33172688658728705</c:v>
                </c:pt>
                <c:pt idx="26">
                  <c:v>0.3327159570991049</c:v>
                </c:pt>
                <c:pt idx="27">
                  <c:v>0.33370502761092274</c:v>
                </c:pt>
                <c:pt idx="28">
                  <c:v>0.33469409812274059</c:v>
                </c:pt>
                <c:pt idx="29">
                  <c:v>0.33568316863455844</c:v>
                </c:pt>
                <c:pt idx="30">
                  <c:v>0.33667223914637628</c:v>
                </c:pt>
                <c:pt idx="31">
                  <c:v>0.33766130965819413</c:v>
                </c:pt>
                <c:pt idx="32">
                  <c:v>0.33865038017001209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B931-D64C-950C-0C0F8ACCA360}"/>
            </c:ext>
          </c:extLst>
        </c:ser>
        <c:ser>
          <c:idx val="11"/>
          <c:order val="12"/>
          <c:tx>
            <c:strRef>
              <c:f>'ATB Utility Solar_SEE'!$K$111</c:f>
              <c:strCache>
                <c:ptCount val="1"/>
                <c:pt idx="0">
                  <c:v>Utility PV - Daggett, CA - Advanced</c:v>
                </c:pt>
              </c:strCache>
            </c:strRef>
          </c:tx>
          <c:spPr>
            <a:ln>
              <a:solidFill>
                <a:schemeClr val="accent3"/>
              </a:solidFill>
              <a:prstDash val="sysDot"/>
            </a:ln>
          </c:spPr>
          <c:marker>
            <c:symbol val="none"/>
          </c:marker>
          <c:xVal>
            <c:numRef>
              <c:f>'ATB Utility Solar_SEE'!$L$98:$AS$98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Solar_SEE'!$L$111:$AS$111</c:f>
              <c:numCache>
                <c:formatCode>0%</c:formatCode>
                <c:ptCount val="34"/>
                <c:pt idx="0">
                  <c:v>0.35146191697686013</c:v>
                </c:pt>
                <c:pt idx="1">
                  <c:v>0.35508206681481436</c:v>
                </c:pt>
                <c:pt idx="2">
                  <c:v>0.35870221665276858</c:v>
                </c:pt>
                <c:pt idx="3">
                  <c:v>0.3623223664907228</c:v>
                </c:pt>
                <c:pt idx="4">
                  <c:v>0.36594251632867703</c:v>
                </c:pt>
                <c:pt idx="5">
                  <c:v>0.36956266616663125</c:v>
                </c:pt>
                <c:pt idx="6">
                  <c:v>0.37318281600458547</c:v>
                </c:pt>
                <c:pt idx="7">
                  <c:v>0.37680296584253969</c:v>
                </c:pt>
                <c:pt idx="8">
                  <c:v>0.38042311568049392</c:v>
                </c:pt>
                <c:pt idx="9">
                  <c:v>0.38404326551844814</c:v>
                </c:pt>
                <c:pt idx="10">
                  <c:v>0.38766341535640236</c:v>
                </c:pt>
                <c:pt idx="11">
                  <c:v>0.39128356519435659</c:v>
                </c:pt>
                <c:pt idx="12">
                  <c:v>0.39490371503231059</c:v>
                </c:pt>
                <c:pt idx="13">
                  <c:v>0.39675274529751497</c:v>
                </c:pt>
                <c:pt idx="14">
                  <c:v>0.39860177556271936</c:v>
                </c:pt>
                <c:pt idx="15">
                  <c:v>0.40045080582792375</c:v>
                </c:pt>
                <c:pt idx="16">
                  <c:v>0.40229983609312814</c:v>
                </c:pt>
                <c:pt idx="17">
                  <c:v>0.40414886635833253</c:v>
                </c:pt>
                <c:pt idx="18">
                  <c:v>0.40599789662353691</c:v>
                </c:pt>
                <c:pt idx="19">
                  <c:v>0.4078469268887413</c:v>
                </c:pt>
                <c:pt idx="20">
                  <c:v>0.40969595715394569</c:v>
                </c:pt>
                <c:pt idx="21">
                  <c:v>0.41154498741915008</c:v>
                </c:pt>
                <c:pt idx="22">
                  <c:v>0.41339401768435446</c:v>
                </c:pt>
                <c:pt idx="23">
                  <c:v>0.41524304794955885</c:v>
                </c:pt>
                <c:pt idx="24">
                  <c:v>0.41709207821476324</c:v>
                </c:pt>
                <c:pt idx="25">
                  <c:v>0.41894110847996763</c:v>
                </c:pt>
                <c:pt idx="26">
                  <c:v>0.42079013874517202</c:v>
                </c:pt>
                <c:pt idx="27">
                  <c:v>0.4226391690103764</c:v>
                </c:pt>
                <c:pt idx="28">
                  <c:v>0.42448819927558079</c:v>
                </c:pt>
                <c:pt idx="29">
                  <c:v>0.42633722954078518</c:v>
                </c:pt>
                <c:pt idx="30">
                  <c:v>0.42818625980598957</c:v>
                </c:pt>
                <c:pt idx="31">
                  <c:v>0.43003529007119395</c:v>
                </c:pt>
                <c:pt idx="32">
                  <c:v>0.43188432033639834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B931-D64C-950C-0C0F8ACCA360}"/>
            </c:ext>
          </c:extLst>
        </c:ser>
        <c:ser>
          <c:idx val="13"/>
          <c:order val="13"/>
          <c:tx>
            <c:strRef>
              <c:f>'ATB Utility Solar_SEE'!$K$112</c:f>
              <c:strCache>
                <c:ptCount val="1"/>
                <c:pt idx="0">
                  <c:v>Utility PV - Daggett, CA - Moderate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xVal>
            <c:numRef>
              <c:f>'ATB Utility Solar_SEE'!$L$98:$AS$98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Solar_SEE'!$L$112:$AS$112</c:f>
              <c:numCache>
                <c:formatCode>0%</c:formatCode>
                <c:ptCount val="34"/>
                <c:pt idx="0">
                  <c:v>0.35146191697686013</c:v>
                </c:pt>
                <c:pt idx="1">
                  <c:v>0.35319367231419535</c:v>
                </c:pt>
                <c:pt idx="2">
                  <c:v>0.35492542765153057</c:v>
                </c:pt>
                <c:pt idx="3">
                  <c:v>0.35665718298886578</c:v>
                </c:pt>
                <c:pt idx="4">
                  <c:v>0.358388938326201</c:v>
                </c:pt>
                <c:pt idx="5">
                  <c:v>0.36012069366353622</c:v>
                </c:pt>
                <c:pt idx="6">
                  <c:v>0.36185244900087143</c:v>
                </c:pt>
                <c:pt idx="7">
                  <c:v>0.36358420433820665</c:v>
                </c:pt>
                <c:pt idx="8">
                  <c:v>0.36531595967554187</c:v>
                </c:pt>
                <c:pt idx="9">
                  <c:v>0.36704771501287708</c:v>
                </c:pt>
                <c:pt idx="10">
                  <c:v>0.3687794703502123</c:v>
                </c:pt>
                <c:pt idx="11">
                  <c:v>0.37051122568754752</c:v>
                </c:pt>
                <c:pt idx="12">
                  <c:v>0.37224298102488246</c:v>
                </c:pt>
                <c:pt idx="13">
                  <c:v>0.37337601772525386</c:v>
                </c:pt>
                <c:pt idx="14">
                  <c:v>0.37450905442562527</c:v>
                </c:pt>
                <c:pt idx="15">
                  <c:v>0.37564209112599667</c:v>
                </c:pt>
                <c:pt idx="16">
                  <c:v>0.37677512782636807</c:v>
                </c:pt>
                <c:pt idx="17">
                  <c:v>0.37790816452673948</c:v>
                </c:pt>
                <c:pt idx="18">
                  <c:v>0.37904120122711088</c:v>
                </c:pt>
                <c:pt idx="19">
                  <c:v>0.38017423792748228</c:v>
                </c:pt>
                <c:pt idx="20">
                  <c:v>0.38130727462785369</c:v>
                </c:pt>
                <c:pt idx="21">
                  <c:v>0.38244031132822509</c:v>
                </c:pt>
                <c:pt idx="22">
                  <c:v>0.38357334802859649</c:v>
                </c:pt>
                <c:pt idx="23">
                  <c:v>0.3847063847289679</c:v>
                </c:pt>
                <c:pt idx="24">
                  <c:v>0.3858394214293393</c:v>
                </c:pt>
                <c:pt idx="25">
                  <c:v>0.38697245812971071</c:v>
                </c:pt>
                <c:pt idx="26">
                  <c:v>0.38810549483008211</c:v>
                </c:pt>
                <c:pt idx="27">
                  <c:v>0.38923853153045351</c:v>
                </c:pt>
                <c:pt idx="28">
                  <c:v>0.39037156823082492</c:v>
                </c:pt>
                <c:pt idx="29">
                  <c:v>0.39150460493119632</c:v>
                </c:pt>
                <c:pt idx="30">
                  <c:v>0.39263764163156772</c:v>
                </c:pt>
                <c:pt idx="31">
                  <c:v>0.39377067833193913</c:v>
                </c:pt>
                <c:pt idx="32">
                  <c:v>0.39490371503231059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B931-D64C-950C-0C0F8ACCA360}"/>
            </c:ext>
          </c:extLst>
        </c:ser>
        <c:ser>
          <c:idx val="14"/>
          <c:order val="14"/>
          <c:tx>
            <c:strRef>
              <c:f>'ATB Utility Solar_SEE'!$K$113</c:f>
              <c:strCache>
                <c:ptCount val="1"/>
                <c:pt idx="0">
                  <c:v>Utility PV - Daggett, CA - Conservative</c:v>
                </c:pt>
              </c:strCache>
            </c:strRef>
          </c:tx>
          <c:spPr>
            <a:ln>
              <a:solidFill>
                <a:schemeClr val="accent3"/>
              </a:solidFill>
              <a:prstDash val="dash"/>
            </a:ln>
          </c:spPr>
          <c:marker>
            <c:symbol val="none"/>
          </c:marker>
          <c:xVal>
            <c:numRef>
              <c:f>'ATB Utility Solar_SEE'!$L$98:$AS$98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Solar_SEE'!$L$113:$AS$113</c:f>
              <c:numCache>
                <c:formatCode>0%</c:formatCode>
                <c:ptCount val="34"/>
                <c:pt idx="0">
                  <c:v>0.35146191697686013</c:v>
                </c:pt>
                <c:pt idx="1">
                  <c:v>0.35146191697686013</c:v>
                </c:pt>
                <c:pt idx="2">
                  <c:v>0.35146191697686013</c:v>
                </c:pt>
                <c:pt idx="3">
                  <c:v>0.35146191697686013</c:v>
                </c:pt>
                <c:pt idx="4">
                  <c:v>0.35146191697686013</c:v>
                </c:pt>
                <c:pt idx="5">
                  <c:v>0.35146191697686013</c:v>
                </c:pt>
                <c:pt idx="6">
                  <c:v>0.35146191697686013</c:v>
                </c:pt>
                <c:pt idx="7">
                  <c:v>0.35146191697686013</c:v>
                </c:pt>
                <c:pt idx="8">
                  <c:v>0.35146191697686013</c:v>
                </c:pt>
                <c:pt idx="9">
                  <c:v>0.35146191697686013</c:v>
                </c:pt>
                <c:pt idx="10">
                  <c:v>0.35146191697686013</c:v>
                </c:pt>
                <c:pt idx="11">
                  <c:v>0.35146191697686013</c:v>
                </c:pt>
                <c:pt idx="12">
                  <c:v>0.35146191697686013</c:v>
                </c:pt>
                <c:pt idx="13">
                  <c:v>0.35250097017926124</c:v>
                </c:pt>
                <c:pt idx="14">
                  <c:v>0.35354002338166235</c:v>
                </c:pt>
                <c:pt idx="15">
                  <c:v>0.35457907658406346</c:v>
                </c:pt>
                <c:pt idx="16">
                  <c:v>0.35561812978646457</c:v>
                </c:pt>
                <c:pt idx="17">
                  <c:v>0.35665718298886567</c:v>
                </c:pt>
                <c:pt idx="18">
                  <c:v>0.35769623619126678</c:v>
                </c:pt>
                <c:pt idx="19">
                  <c:v>0.35873528939366789</c:v>
                </c:pt>
                <c:pt idx="20">
                  <c:v>0.359774342596069</c:v>
                </c:pt>
                <c:pt idx="21">
                  <c:v>0.3608133957984701</c:v>
                </c:pt>
                <c:pt idx="22">
                  <c:v>0.36185244900087121</c:v>
                </c:pt>
                <c:pt idx="23">
                  <c:v>0.36289150220327232</c:v>
                </c:pt>
                <c:pt idx="24">
                  <c:v>0.36393055540567343</c:v>
                </c:pt>
                <c:pt idx="25">
                  <c:v>0.36496960860807454</c:v>
                </c:pt>
                <c:pt idx="26">
                  <c:v>0.36600866181047564</c:v>
                </c:pt>
                <c:pt idx="27">
                  <c:v>0.36704771501287675</c:v>
                </c:pt>
                <c:pt idx="28">
                  <c:v>0.36808676821527786</c:v>
                </c:pt>
                <c:pt idx="29">
                  <c:v>0.36912582141767897</c:v>
                </c:pt>
                <c:pt idx="30">
                  <c:v>0.37016487462008008</c:v>
                </c:pt>
                <c:pt idx="31">
                  <c:v>0.37120392782248118</c:v>
                </c:pt>
                <c:pt idx="32">
                  <c:v>0.37224298102488246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B931-D64C-950C-0C0F8ACCA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14464"/>
        <c:axId val="107090688"/>
      </c:scatterChart>
      <c:valAx>
        <c:axId val="106814464"/>
        <c:scaling>
          <c:orientation val="minMax"/>
          <c:max val="2050"/>
          <c:min val="2015"/>
        </c:scaling>
        <c:delete val="0"/>
        <c:axPos val="b"/>
        <c:numFmt formatCode="General" sourceLinked="1"/>
        <c:majorTickMark val="out"/>
        <c:minorTickMark val="in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07090688"/>
        <c:crosses val="autoZero"/>
        <c:crossBetween val="midCat"/>
        <c:majorUnit val="5"/>
        <c:minorUnit val="1"/>
      </c:valAx>
      <c:valAx>
        <c:axId val="107090688"/>
        <c:scaling>
          <c:orientation val="minMax"/>
          <c:min val="0.1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600" baseline="0"/>
                  <a:t>Utility-Scale  Solar PV </a:t>
                </a:r>
                <a:r>
                  <a:rPr lang="en-US" sz="1600"/>
                  <a:t>Net Capacity</a:t>
                </a:r>
                <a:r>
                  <a:rPr lang="en-US" sz="1600" baseline="0"/>
                  <a:t> Factor (%)</a:t>
                </a:r>
                <a:endParaRPr lang="en-US" sz="1600"/>
              </a:p>
            </c:rich>
          </c:tx>
          <c:layout>
            <c:manualLayout>
              <c:xMode val="edge"/>
              <c:yMode val="edge"/>
              <c:x val="8.1912426290687203E-3"/>
              <c:y val="0.26314458404935559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06814464"/>
        <c:crosses val="autoZero"/>
        <c:crossBetween val="midCat"/>
        <c:majorUnit val="0.1"/>
      </c:valAx>
    </c:plotArea>
    <c:legend>
      <c:legendPos val="t"/>
      <c:layout>
        <c:manualLayout>
          <c:xMode val="edge"/>
          <c:yMode val="edge"/>
          <c:x val="0.30818042424650238"/>
          <c:y val="0.1510639079364999"/>
          <c:w val="0.56607534357042344"/>
          <c:h val="0.14839780530991384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span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7542231463582"/>
          <c:y val="0.10354650094827618"/>
          <c:w val="0.87065207225080798"/>
          <c:h val="0.7559006389227319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'ATB Utility Solar_SEE'!$K$133</c:f>
              <c:strCache>
                <c:ptCount val="1"/>
                <c:pt idx="0">
                  <c:v>Utility PV - Seattle - Advanced</c:v>
                </c:pt>
              </c:strCache>
            </c:strRef>
          </c:tx>
          <c:spPr>
            <a:ln>
              <a:solidFill>
                <a:schemeClr val="accent6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1-CF8D-2C4B-925F-CD1522B2511C}"/>
              </c:ext>
            </c:extLst>
          </c:dPt>
          <c:xVal>
            <c:numRef>
              <c:f>'ATB Utility Solar_SEE'!$L$132:$AS$132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Solar_SEE'!$L$133:$AS$133</c:f>
              <c:numCache>
                <c:formatCode>"$"#,##0</c:formatCode>
                <c:ptCount val="34"/>
                <c:pt idx="0">
                  <c:v>1692.8301122303596</c:v>
                </c:pt>
                <c:pt idx="1">
                  <c:v>1486.8814397733649</c:v>
                </c:pt>
                <c:pt idx="2">
                  <c:v>1417.8686543578369</c:v>
                </c:pt>
                <c:pt idx="3">
                  <c:v>1348.8558689423094</c:v>
                </c:pt>
                <c:pt idx="4">
                  <c:v>1279.8430835267816</c:v>
                </c:pt>
                <c:pt idx="5">
                  <c:v>1210.8302981112538</c:v>
                </c:pt>
                <c:pt idx="6">
                  <c:v>1141.817512695726</c:v>
                </c:pt>
                <c:pt idx="7">
                  <c:v>1072.8047272801982</c:v>
                </c:pt>
                <c:pt idx="8">
                  <c:v>1003.7919418646704</c:v>
                </c:pt>
                <c:pt idx="9">
                  <c:v>934.77915644914276</c:v>
                </c:pt>
                <c:pt idx="10">
                  <c:v>865.76637103361497</c:v>
                </c:pt>
                <c:pt idx="11">
                  <c:v>796.75358561808719</c:v>
                </c:pt>
                <c:pt idx="12">
                  <c:v>727.74080020255872</c:v>
                </c:pt>
                <c:pt idx="13">
                  <c:v>718.73563338408826</c:v>
                </c:pt>
                <c:pt idx="14">
                  <c:v>709.7304665656178</c:v>
                </c:pt>
                <c:pt idx="15">
                  <c:v>700.72529974714723</c:v>
                </c:pt>
                <c:pt idx="16">
                  <c:v>691.72013292867678</c:v>
                </c:pt>
                <c:pt idx="17">
                  <c:v>682.71496611020632</c:v>
                </c:pt>
                <c:pt idx="18">
                  <c:v>673.70979929173586</c:v>
                </c:pt>
                <c:pt idx="19">
                  <c:v>664.70463247326541</c:v>
                </c:pt>
                <c:pt idx="20">
                  <c:v>655.69946565479495</c:v>
                </c:pt>
                <c:pt idx="21">
                  <c:v>646.69429883632438</c:v>
                </c:pt>
                <c:pt idx="22">
                  <c:v>637.68913201785392</c:v>
                </c:pt>
                <c:pt idx="23">
                  <c:v>628.68396519938347</c:v>
                </c:pt>
                <c:pt idx="24">
                  <c:v>619.67879838091301</c:v>
                </c:pt>
                <c:pt idx="25">
                  <c:v>610.67363156244255</c:v>
                </c:pt>
                <c:pt idx="26">
                  <c:v>601.66846474397221</c:v>
                </c:pt>
                <c:pt idx="27">
                  <c:v>592.66329792550152</c:v>
                </c:pt>
                <c:pt idx="28">
                  <c:v>583.65813110703107</c:v>
                </c:pt>
                <c:pt idx="29">
                  <c:v>574.65296428856072</c:v>
                </c:pt>
                <c:pt idx="30">
                  <c:v>565.64779747009027</c:v>
                </c:pt>
                <c:pt idx="31">
                  <c:v>556.64263065161981</c:v>
                </c:pt>
                <c:pt idx="32">
                  <c:v>547.63746383315015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F8D-2C4B-925F-CD1522B2511C}"/>
            </c:ext>
          </c:extLst>
        </c:ser>
        <c:ser>
          <c:idx val="3"/>
          <c:order val="1"/>
          <c:tx>
            <c:strRef>
              <c:f>'ATB Utility Solar_SEE'!$K$134</c:f>
              <c:strCache>
                <c:ptCount val="1"/>
                <c:pt idx="0">
                  <c:v>Utility PV - Seattle - Moderate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4-CF8D-2C4B-925F-CD1522B2511C}"/>
              </c:ext>
            </c:extLst>
          </c:dPt>
          <c:xVal>
            <c:numRef>
              <c:f>'ATB Utility Solar_SEE'!$L$132:$AS$132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Solar_SEE'!$L$134:$AS$134</c:f>
              <c:numCache>
                <c:formatCode>"$"#,##0</c:formatCode>
                <c:ptCount val="34"/>
                <c:pt idx="0">
                  <c:v>1692.8301122303596</c:v>
                </c:pt>
                <c:pt idx="1">
                  <c:v>1486.8814397733649</c:v>
                </c:pt>
                <c:pt idx="2">
                  <c:v>1432.1617298998258</c:v>
                </c:pt>
                <c:pt idx="3">
                  <c:v>1377.4420200262871</c:v>
                </c:pt>
                <c:pt idx="4">
                  <c:v>1322.7223101527479</c:v>
                </c:pt>
                <c:pt idx="5">
                  <c:v>1268.0026002792092</c:v>
                </c:pt>
                <c:pt idx="6">
                  <c:v>1213.2828904056701</c:v>
                </c:pt>
                <c:pt idx="7">
                  <c:v>1158.5631805321314</c:v>
                </c:pt>
                <c:pt idx="8">
                  <c:v>1103.8434706585924</c:v>
                </c:pt>
                <c:pt idx="9">
                  <c:v>1049.1237607850535</c:v>
                </c:pt>
                <c:pt idx="10">
                  <c:v>994.40405091151445</c:v>
                </c:pt>
                <c:pt idx="11">
                  <c:v>939.68434103797563</c:v>
                </c:pt>
                <c:pt idx="12">
                  <c:v>884.96463116443692</c:v>
                </c:pt>
                <c:pt idx="13">
                  <c:v>877.10343961634294</c:v>
                </c:pt>
                <c:pt idx="14">
                  <c:v>869.24224806824895</c:v>
                </c:pt>
                <c:pt idx="15">
                  <c:v>861.38105652015508</c:v>
                </c:pt>
                <c:pt idx="16">
                  <c:v>853.5198649720611</c:v>
                </c:pt>
                <c:pt idx="17">
                  <c:v>845.65867342396723</c:v>
                </c:pt>
                <c:pt idx="18">
                  <c:v>837.79748187587325</c:v>
                </c:pt>
                <c:pt idx="19">
                  <c:v>829.93629032777926</c:v>
                </c:pt>
                <c:pt idx="20">
                  <c:v>822.07509877968539</c:v>
                </c:pt>
                <c:pt idx="21">
                  <c:v>814.21390723159141</c:v>
                </c:pt>
                <c:pt idx="22">
                  <c:v>806.35271568349742</c:v>
                </c:pt>
                <c:pt idx="23">
                  <c:v>798.49152413540355</c:v>
                </c:pt>
                <c:pt idx="24">
                  <c:v>790.63033258730957</c:v>
                </c:pt>
                <c:pt idx="25">
                  <c:v>782.76914103921558</c:v>
                </c:pt>
                <c:pt idx="26">
                  <c:v>774.90794949112171</c:v>
                </c:pt>
                <c:pt idx="27">
                  <c:v>767.04675794302773</c:v>
                </c:pt>
                <c:pt idx="28">
                  <c:v>759.18556639493374</c:v>
                </c:pt>
                <c:pt idx="29">
                  <c:v>751.32437484683987</c:v>
                </c:pt>
                <c:pt idx="30">
                  <c:v>743.46318329874589</c:v>
                </c:pt>
                <c:pt idx="31">
                  <c:v>735.60199175065191</c:v>
                </c:pt>
                <c:pt idx="32">
                  <c:v>727.74080020255872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F8D-2C4B-925F-CD1522B2511C}"/>
            </c:ext>
          </c:extLst>
        </c:ser>
        <c:ser>
          <c:idx val="4"/>
          <c:order val="2"/>
          <c:tx>
            <c:strRef>
              <c:f>'ATB Utility Solar_SEE'!$K$135</c:f>
              <c:strCache>
                <c:ptCount val="1"/>
                <c:pt idx="0">
                  <c:v>Utility PV - Seattle - Conservative</c:v>
                </c:pt>
              </c:strCache>
            </c:strRef>
          </c:tx>
          <c:spPr>
            <a:ln>
              <a:solidFill>
                <a:schemeClr val="accent6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7-CF8D-2C4B-925F-CD1522B2511C}"/>
              </c:ext>
            </c:extLst>
          </c:dPt>
          <c:xVal>
            <c:numRef>
              <c:f>'ATB Utility Solar_SEE'!$L$132:$AS$132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Solar_SEE'!$L$135:$AS$135</c:f>
              <c:numCache>
                <c:formatCode>"$"#,##0</c:formatCode>
                <c:ptCount val="34"/>
                <c:pt idx="0">
                  <c:v>1692.8301122303596</c:v>
                </c:pt>
                <c:pt idx="1">
                  <c:v>1486.8814397733649</c:v>
                </c:pt>
                <c:pt idx="2">
                  <c:v>1469.3855159072957</c:v>
                </c:pt>
                <c:pt idx="3">
                  <c:v>1451.8895920412267</c:v>
                </c:pt>
                <c:pt idx="4">
                  <c:v>1434.3936681751575</c:v>
                </c:pt>
                <c:pt idx="5">
                  <c:v>1416.8977443090887</c:v>
                </c:pt>
                <c:pt idx="6">
                  <c:v>1399.4018204430195</c:v>
                </c:pt>
                <c:pt idx="7">
                  <c:v>1381.9058965769505</c:v>
                </c:pt>
                <c:pt idx="8">
                  <c:v>1364.4099727108812</c:v>
                </c:pt>
                <c:pt idx="9">
                  <c:v>1346.9140488448124</c:v>
                </c:pt>
                <c:pt idx="10">
                  <c:v>1329.4181249787432</c:v>
                </c:pt>
                <c:pt idx="11">
                  <c:v>1311.9222011126742</c:v>
                </c:pt>
                <c:pt idx="12">
                  <c:v>1294.4262772466038</c:v>
                </c:pt>
                <c:pt idx="13">
                  <c:v>1273.9531949424954</c:v>
                </c:pt>
                <c:pt idx="14">
                  <c:v>1253.480112638387</c:v>
                </c:pt>
                <c:pt idx="15">
                  <c:v>1233.0070303342786</c:v>
                </c:pt>
                <c:pt idx="16">
                  <c:v>1212.53394803017</c:v>
                </c:pt>
                <c:pt idx="17">
                  <c:v>1192.0608657260616</c:v>
                </c:pt>
                <c:pt idx="18">
                  <c:v>1171.5877834219532</c:v>
                </c:pt>
                <c:pt idx="19">
                  <c:v>1151.1147011178448</c:v>
                </c:pt>
                <c:pt idx="20">
                  <c:v>1130.6416188137362</c:v>
                </c:pt>
                <c:pt idx="21">
                  <c:v>1110.1685365096278</c:v>
                </c:pt>
                <c:pt idx="22">
                  <c:v>1089.6954542055194</c:v>
                </c:pt>
                <c:pt idx="23">
                  <c:v>1069.222371901411</c:v>
                </c:pt>
                <c:pt idx="24">
                  <c:v>1048.7492895973025</c:v>
                </c:pt>
                <c:pt idx="25">
                  <c:v>1028.2762072931944</c:v>
                </c:pt>
                <c:pt idx="26">
                  <c:v>1007.803124989086</c:v>
                </c:pt>
                <c:pt idx="27">
                  <c:v>987.33004268497757</c:v>
                </c:pt>
                <c:pt idx="28">
                  <c:v>966.85696038086928</c:v>
                </c:pt>
                <c:pt idx="29">
                  <c:v>946.38387807676099</c:v>
                </c:pt>
                <c:pt idx="30">
                  <c:v>925.9107957726527</c:v>
                </c:pt>
                <c:pt idx="31">
                  <c:v>905.43771346854419</c:v>
                </c:pt>
                <c:pt idx="32">
                  <c:v>884.96463116443692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F8D-2C4B-925F-CD1522B2511C}"/>
            </c:ext>
          </c:extLst>
        </c:ser>
        <c:ser>
          <c:idx val="6"/>
          <c:order val="3"/>
          <c:tx>
            <c:strRef>
              <c:f>'ATB Utility Solar_SEE'!$K$136</c:f>
              <c:strCache>
                <c:ptCount val="1"/>
                <c:pt idx="0">
                  <c:v>Utility PV - Chicago - Advanced</c:v>
                </c:pt>
              </c:strCache>
            </c:strRef>
          </c:tx>
          <c:spPr>
            <a:ln>
              <a:solidFill>
                <a:schemeClr val="accent5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A-CF8D-2C4B-925F-CD1522B2511C}"/>
              </c:ext>
            </c:extLst>
          </c:dPt>
          <c:xVal>
            <c:numRef>
              <c:f>'ATB Utility Solar_SEE'!$L$132:$AS$132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Solar_SEE'!$L$136:$AS$136</c:f>
              <c:numCache>
                <c:formatCode>"$"#,##0</c:formatCode>
                <c:ptCount val="34"/>
                <c:pt idx="0">
                  <c:v>1692.8301122303596</c:v>
                </c:pt>
                <c:pt idx="1">
                  <c:v>1486.8814397733649</c:v>
                </c:pt>
                <c:pt idx="2">
                  <c:v>1417.8686543578369</c:v>
                </c:pt>
                <c:pt idx="3">
                  <c:v>1348.8558689423094</c:v>
                </c:pt>
                <c:pt idx="4">
                  <c:v>1279.8430835267816</c:v>
                </c:pt>
                <c:pt idx="5">
                  <c:v>1210.8302981112538</c:v>
                </c:pt>
                <c:pt idx="6">
                  <c:v>1141.817512695726</c:v>
                </c:pt>
                <c:pt idx="7">
                  <c:v>1072.8047272801982</c:v>
                </c:pt>
                <c:pt idx="8">
                  <c:v>1003.7919418646704</c:v>
                </c:pt>
                <c:pt idx="9">
                  <c:v>934.77915644914276</c:v>
                </c:pt>
                <c:pt idx="10">
                  <c:v>865.76637103361497</c:v>
                </c:pt>
                <c:pt idx="11">
                  <c:v>796.75358561808719</c:v>
                </c:pt>
                <c:pt idx="12">
                  <c:v>727.74080020255872</c:v>
                </c:pt>
                <c:pt idx="13">
                  <c:v>718.73563338408826</c:v>
                </c:pt>
                <c:pt idx="14">
                  <c:v>709.7304665656178</c:v>
                </c:pt>
                <c:pt idx="15">
                  <c:v>700.72529974714723</c:v>
                </c:pt>
                <c:pt idx="16">
                  <c:v>691.72013292867678</c:v>
                </c:pt>
                <c:pt idx="17">
                  <c:v>682.71496611020632</c:v>
                </c:pt>
                <c:pt idx="18">
                  <c:v>673.70979929173586</c:v>
                </c:pt>
                <c:pt idx="19">
                  <c:v>664.70463247326541</c:v>
                </c:pt>
                <c:pt idx="20">
                  <c:v>655.69946565479495</c:v>
                </c:pt>
                <c:pt idx="21">
                  <c:v>646.69429883632438</c:v>
                </c:pt>
                <c:pt idx="22">
                  <c:v>637.68913201785392</c:v>
                </c:pt>
                <c:pt idx="23">
                  <c:v>628.68396519938347</c:v>
                </c:pt>
                <c:pt idx="24">
                  <c:v>619.67879838091301</c:v>
                </c:pt>
                <c:pt idx="25">
                  <c:v>610.67363156244255</c:v>
                </c:pt>
                <c:pt idx="26">
                  <c:v>601.66846474397221</c:v>
                </c:pt>
                <c:pt idx="27">
                  <c:v>592.66329792550152</c:v>
                </c:pt>
                <c:pt idx="28">
                  <c:v>583.65813110703107</c:v>
                </c:pt>
                <c:pt idx="29">
                  <c:v>574.65296428856072</c:v>
                </c:pt>
                <c:pt idx="30">
                  <c:v>565.64779747009027</c:v>
                </c:pt>
                <c:pt idx="31">
                  <c:v>556.64263065161981</c:v>
                </c:pt>
                <c:pt idx="32">
                  <c:v>547.63746383315015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CF8D-2C4B-925F-CD1522B2511C}"/>
            </c:ext>
          </c:extLst>
        </c:ser>
        <c:ser>
          <c:idx val="7"/>
          <c:order val="4"/>
          <c:tx>
            <c:strRef>
              <c:f>'ATB Utility Solar_SEE'!$K$137</c:f>
              <c:strCache>
                <c:ptCount val="1"/>
                <c:pt idx="0">
                  <c:v>Utility PV - Chicago - Moderate</c:v>
                </c:pt>
              </c:strCache>
            </c:strRef>
          </c:tx>
          <c:spPr>
            <a:ln>
              <a:solidFill>
                <a:schemeClr val="accent5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D-CF8D-2C4B-925F-CD1522B2511C}"/>
              </c:ext>
            </c:extLst>
          </c:dPt>
          <c:xVal>
            <c:numRef>
              <c:f>'ATB Utility Solar_SEE'!$L$132:$AS$132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Solar_SEE'!$L$137:$AS$137</c:f>
              <c:numCache>
                <c:formatCode>"$"#,##0</c:formatCode>
                <c:ptCount val="34"/>
                <c:pt idx="0">
                  <c:v>1692.8301122303596</c:v>
                </c:pt>
                <c:pt idx="1">
                  <c:v>1486.8814397733649</c:v>
                </c:pt>
                <c:pt idx="2">
                  <c:v>1432.1617298998258</c:v>
                </c:pt>
                <c:pt idx="3">
                  <c:v>1377.4420200262871</c:v>
                </c:pt>
                <c:pt idx="4">
                  <c:v>1322.7223101527479</c:v>
                </c:pt>
                <c:pt idx="5">
                  <c:v>1268.0026002792092</c:v>
                </c:pt>
                <c:pt idx="6">
                  <c:v>1213.2828904056701</c:v>
                </c:pt>
                <c:pt idx="7">
                  <c:v>1158.5631805321314</c:v>
                </c:pt>
                <c:pt idx="8">
                  <c:v>1103.8434706585924</c:v>
                </c:pt>
                <c:pt idx="9">
                  <c:v>1049.1237607850535</c:v>
                </c:pt>
                <c:pt idx="10">
                  <c:v>994.40405091151445</c:v>
                </c:pt>
                <c:pt idx="11">
                  <c:v>939.68434103797563</c:v>
                </c:pt>
                <c:pt idx="12">
                  <c:v>884.96463116443692</c:v>
                </c:pt>
                <c:pt idx="13">
                  <c:v>877.10343961634294</c:v>
                </c:pt>
                <c:pt idx="14">
                  <c:v>869.24224806824895</c:v>
                </c:pt>
                <c:pt idx="15">
                  <c:v>861.38105652015508</c:v>
                </c:pt>
                <c:pt idx="16">
                  <c:v>853.5198649720611</c:v>
                </c:pt>
                <c:pt idx="17">
                  <c:v>845.65867342396723</c:v>
                </c:pt>
                <c:pt idx="18">
                  <c:v>837.79748187587325</c:v>
                </c:pt>
                <c:pt idx="19">
                  <c:v>829.93629032777926</c:v>
                </c:pt>
                <c:pt idx="20">
                  <c:v>822.07509877968539</c:v>
                </c:pt>
                <c:pt idx="21">
                  <c:v>814.21390723159141</c:v>
                </c:pt>
                <c:pt idx="22">
                  <c:v>806.35271568349742</c:v>
                </c:pt>
                <c:pt idx="23">
                  <c:v>798.49152413540355</c:v>
                </c:pt>
                <c:pt idx="24">
                  <c:v>790.63033258730957</c:v>
                </c:pt>
                <c:pt idx="25">
                  <c:v>782.76914103921558</c:v>
                </c:pt>
                <c:pt idx="26">
                  <c:v>774.90794949112171</c:v>
                </c:pt>
                <c:pt idx="27">
                  <c:v>767.04675794302773</c:v>
                </c:pt>
                <c:pt idx="28">
                  <c:v>759.18556639493374</c:v>
                </c:pt>
                <c:pt idx="29">
                  <c:v>751.32437484683987</c:v>
                </c:pt>
                <c:pt idx="30">
                  <c:v>743.46318329874589</c:v>
                </c:pt>
                <c:pt idx="31">
                  <c:v>735.60199175065191</c:v>
                </c:pt>
                <c:pt idx="32">
                  <c:v>727.74080020255872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CF8D-2C4B-925F-CD1522B2511C}"/>
            </c:ext>
          </c:extLst>
        </c:ser>
        <c:ser>
          <c:idx val="9"/>
          <c:order val="5"/>
          <c:tx>
            <c:strRef>
              <c:f>'ATB Utility Solar_SEE'!$K$138</c:f>
              <c:strCache>
                <c:ptCount val="1"/>
                <c:pt idx="0">
                  <c:v>Utility PV - Chicago - Conservative</c:v>
                </c:pt>
              </c:strCache>
            </c:strRef>
          </c:tx>
          <c:spPr>
            <a:ln>
              <a:solidFill>
                <a:schemeClr val="accent5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0-CF8D-2C4B-925F-CD1522B2511C}"/>
              </c:ext>
            </c:extLst>
          </c:dPt>
          <c:xVal>
            <c:numRef>
              <c:f>'ATB Utility Solar_SEE'!$L$132:$AS$132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Solar_SEE'!$L$138:$AS$138</c:f>
              <c:numCache>
                <c:formatCode>"$"#,##0</c:formatCode>
                <c:ptCount val="34"/>
                <c:pt idx="0">
                  <c:v>1692.8301122303596</c:v>
                </c:pt>
                <c:pt idx="1">
                  <c:v>1486.8814397733649</c:v>
                </c:pt>
                <c:pt idx="2">
                  <c:v>1469.3855159072957</c:v>
                </c:pt>
                <c:pt idx="3">
                  <c:v>1451.8895920412267</c:v>
                </c:pt>
                <c:pt idx="4">
                  <c:v>1434.3936681751575</c:v>
                </c:pt>
                <c:pt idx="5">
                  <c:v>1416.8977443090887</c:v>
                </c:pt>
                <c:pt idx="6">
                  <c:v>1399.4018204430195</c:v>
                </c:pt>
                <c:pt idx="7">
                  <c:v>1381.9058965769505</c:v>
                </c:pt>
                <c:pt idx="8">
                  <c:v>1364.4099727108812</c:v>
                </c:pt>
                <c:pt idx="9">
                  <c:v>1346.9140488448124</c:v>
                </c:pt>
                <c:pt idx="10">
                  <c:v>1329.4181249787432</c:v>
                </c:pt>
                <c:pt idx="11">
                  <c:v>1311.9222011126742</c:v>
                </c:pt>
                <c:pt idx="12">
                  <c:v>1294.4262772466038</c:v>
                </c:pt>
                <c:pt idx="13">
                  <c:v>1273.9531949424954</c:v>
                </c:pt>
                <c:pt idx="14">
                  <c:v>1253.480112638387</c:v>
                </c:pt>
                <c:pt idx="15">
                  <c:v>1233.0070303342786</c:v>
                </c:pt>
                <c:pt idx="16">
                  <c:v>1212.53394803017</c:v>
                </c:pt>
                <c:pt idx="17">
                  <c:v>1192.0608657260616</c:v>
                </c:pt>
                <c:pt idx="18">
                  <c:v>1171.5877834219532</c:v>
                </c:pt>
                <c:pt idx="19">
                  <c:v>1151.1147011178448</c:v>
                </c:pt>
                <c:pt idx="20">
                  <c:v>1130.6416188137362</c:v>
                </c:pt>
                <c:pt idx="21">
                  <c:v>1110.1685365096278</c:v>
                </c:pt>
                <c:pt idx="22">
                  <c:v>1089.6954542055194</c:v>
                </c:pt>
                <c:pt idx="23">
                  <c:v>1069.222371901411</c:v>
                </c:pt>
                <c:pt idx="24">
                  <c:v>1048.7492895973025</c:v>
                </c:pt>
                <c:pt idx="25">
                  <c:v>1028.2762072931944</c:v>
                </c:pt>
                <c:pt idx="26">
                  <c:v>1007.803124989086</c:v>
                </c:pt>
                <c:pt idx="27">
                  <c:v>987.33004268497757</c:v>
                </c:pt>
                <c:pt idx="28">
                  <c:v>966.85696038086928</c:v>
                </c:pt>
                <c:pt idx="29">
                  <c:v>946.38387807676099</c:v>
                </c:pt>
                <c:pt idx="30">
                  <c:v>925.9107957726527</c:v>
                </c:pt>
                <c:pt idx="31">
                  <c:v>905.43771346854419</c:v>
                </c:pt>
                <c:pt idx="32">
                  <c:v>884.96463116443692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CF8D-2C4B-925F-CD1522B2511C}"/>
            </c:ext>
          </c:extLst>
        </c:ser>
        <c:ser>
          <c:idx val="10"/>
          <c:order val="6"/>
          <c:tx>
            <c:strRef>
              <c:f>'ATB Utility Solar_SEE'!$K$139</c:f>
              <c:strCache>
                <c:ptCount val="1"/>
                <c:pt idx="0">
                  <c:v>Utility PV - Kansas City - Advanced</c:v>
                </c:pt>
              </c:strCache>
            </c:strRef>
          </c:tx>
          <c:spPr>
            <a:ln>
              <a:solidFill>
                <a:schemeClr val="accent4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4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3-CF8D-2C4B-925F-CD1522B2511C}"/>
              </c:ext>
            </c:extLst>
          </c:dPt>
          <c:xVal>
            <c:numRef>
              <c:f>'ATB Utility Solar_SEE'!$L$132:$AS$132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Solar_SEE'!$L$139:$AS$139</c:f>
              <c:numCache>
                <c:formatCode>"$"#,##0</c:formatCode>
                <c:ptCount val="34"/>
                <c:pt idx="0">
                  <c:v>1692.8301122303596</c:v>
                </c:pt>
                <c:pt idx="1">
                  <c:v>1486.8814397733649</c:v>
                </c:pt>
                <c:pt idx="2">
                  <c:v>1417.8686543578369</c:v>
                </c:pt>
                <c:pt idx="3">
                  <c:v>1348.8558689423094</c:v>
                </c:pt>
                <c:pt idx="4">
                  <c:v>1279.8430835267816</c:v>
                </c:pt>
                <c:pt idx="5">
                  <c:v>1210.8302981112538</c:v>
                </c:pt>
                <c:pt idx="6">
                  <c:v>1141.817512695726</c:v>
                </c:pt>
                <c:pt idx="7">
                  <c:v>1072.8047272801982</c:v>
                </c:pt>
                <c:pt idx="8">
                  <c:v>1003.7919418646704</c:v>
                </c:pt>
                <c:pt idx="9">
                  <c:v>934.77915644914276</c:v>
                </c:pt>
                <c:pt idx="10">
                  <c:v>865.76637103361497</c:v>
                </c:pt>
                <c:pt idx="11">
                  <c:v>796.75358561808719</c:v>
                </c:pt>
                <c:pt idx="12">
                  <c:v>727.74080020255872</c:v>
                </c:pt>
                <c:pt idx="13">
                  <c:v>718.73563338408826</c:v>
                </c:pt>
                <c:pt idx="14">
                  <c:v>709.7304665656178</c:v>
                </c:pt>
                <c:pt idx="15">
                  <c:v>700.72529974714723</c:v>
                </c:pt>
                <c:pt idx="16">
                  <c:v>691.72013292867678</c:v>
                </c:pt>
                <c:pt idx="17">
                  <c:v>682.71496611020632</c:v>
                </c:pt>
                <c:pt idx="18">
                  <c:v>673.70979929173586</c:v>
                </c:pt>
                <c:pt idx="19">
                  <c:v>664.70463247326541</c:v>
                </c:pt>
                <c:pt idx="20">
                  <c:v>655.69946565479495</c:v>
                </c:pt>
                <c:pt idx="21">
                  <c:v>646.69429883632438</c:v>
                </c:pt>
                <c:pt idx="22">
                  <c:v>637.68913201785392</c:v>
                </c:pt>
                <c:pt idx="23">
                  <c:v>628.68396519938347</c:v>
                </c:pt>
                <c:pt idx="24">
                  <c:v>619.67879838091301</c:v>
                </c:pt>
                <c:pt idx="25">
                  <c:v>610.67363156244255</c:v>
                </c:pt>
                <c:pt idx="26">
                  <c:v>601.66846474397221</c:v>
                </c:pt>
                <c:pt idx="27">
                  <c:v>592.66329792550152</c:v>
                </c:pt>
                <c:pt idx="28">
                  <c:v>583.65813110703107</c:v>
                </c:pt>
                <c:pt idx="29">
                  <c:v>574.65296428856072</c:v>
                </c:pt>
                <c:pt idx="30">
                  <c:v>565.64779747009027</c:v>
                </c:pt>
                <c:pt idx="31">
                  <c:v>556.64263065161981</c:v>
                </c:pt>
                <c:pt idx="32">
                  <c:v>547.63746383315015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CF8D-2C4B-925F-CD1522B2511C}"/>
            </c:ext>
          </c:extLst>
        </c:ser>
        <c:ser>
          <c:idx val="12"/>
          <c:order val="7"/>
          <c:tx>
            <c:strRef>
              <c:f>'ATB Utility Solar_SEE'!$K$140</c:f>
              <c:strCache>
                <c:ptCount val="1"/>
                <c:pt idx="0">
                  <c:v>Utility PV - Kansas City - Moderate</c:v>
                </c:pt>
              </c:strCache>
            </c:strRef>
          </c:tx>
          <c:spPr>
            <a:ln>
              <a:solidFill>
                <a:schemeClr val="accent4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4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6-CF8D-2C4B-925F-CD1522B2511C}"/>
              </c:ext>
            </c:extLst>
          </c:dPt>
          <c:xVal>
            <c:numRef>
              <c:f>'ATB Utility Solar_SEE'!$L$132:$AS$132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Solar_SEE'!$L$140:$AS$140</c:f>
              <c:numCache>
                <c:formatCode>"$"#,##0</c:formatCode>
                <c:ptCount val="34"/>
                <c:pt idx="0">
                  <c:v>1692.8301122303596</c:v>
                </c:pt>
                <c:pt idx="1">
                  <c:v>1486.8814397733649</c:v>
                </c:pt>
                <c:pt idx="2">
                  <c:v>1432.1617298998258</c:v>
                </c:pt>
                <c:pt idx="3">
                  <c:v>1377.4420200262871</c:v>
                </c:pt>
                <c:pt idx="4">
                  <c:v>1322.7223101527479</c:v>
                </c:pt>
                <c:pt idx="5">
                  <c:v>1268.0026002792092</c:v>
                </c:pt>
                <c:pt idx="6">
                  <c:v>1213.2828904056701</c:v>
                </c:pt>
                <c:pt idx="7">
                  <c:v>1158.5631805321314</c:v>
                </c:pt>
                <c:pt idx="8">
                  <c:v>1103.8434706585924</c:v>
                </c:pt>
                <c:pt idx="9">
                  <c:v>1049.1237607850535</c:v>
                </c:pt>
                <c:pt idx="10">
                  <c:v>994.40405091151445</c:v>
                </c:pt>
                <c:pt idx="11">
                  <c:v>939.68434103797563</c:v>
                </c:pt>
                <c:pt idx="12">
                  <c:v>884.96463116443692</c:v>
                </c:pt>
                <c:pt idx="13">
                  <c:v>877.10343961634294</c:v>
                </c:pt>
                <c:pt idx="14">
                  <c:v>869.24224806824895</c:v>
                </c:pt>
                <c:pt idx="15">
                  <c:v>861.38105652015508</c:v>
                </c:pt>
                <c:pt idx="16">
                  <c:v>853.5198649720611</c:v>
                </c:pt>
                <c:pt idx="17">
                  <c:v>845.65867342396723</c:v>
                </c:pt>
                <c:pt idx="18">
                  <c:v>837.79748187587325</c:v>
                </c:pt>
                <c:pt idx="19">
                  <c:v>829.93629032777926</c:v>
                </c:pt>
                <c:pt idx="20">
                  <c:v>822.07509877968539</c:v>
                </c:pt>
                <c:pt idx="21">
                  <c:v>814.21390723159141</c:v>
                </c:pt>
                <c:pt idx="22">
                  <c:v>806.35271568349742</c:v>
                </c:pt>
                <c:pt idx="23">
                  <c:v>798.49152413540355</c:v>
                </c:pt>
                <c:pt idx="24">
                  <c:v>790.63033258730957</c:v>
                </c:pt>
                <c:pt idx="25">
                  <c:v>782.76914103921558</c:v>
                </c:pt>
                <c:pt idx="26">
                  <c:v>774.90794949112171</c:v>
                </c:pt>
                <c:pt idx="27">
                  <c:v>767.04675794302773</c:v>
                </c:pt>
                <c:pt idx="28">
                  <c:v>759.18556639493374</c:v>
                </c:pt>
                <c:pt idx="29">
                  <c:v>751.32437484683987</c:v>
                </c:pt>
                <c:pt idx="30">
                  <c:v>743.46318329874589</c:v>
                </c:pt>
                <c:pt idx="31">
                  <c:v>735.60199175065191</c:v>
                </c:pt>
                <c:pt idx="32">
                  <c:v>727.74080020255872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CF8D-2C4B-925F-CD1522B2511C}"/>
            </c:ext>
          </c:extLst>
        </c:ser>
        <c:ser>
          <c:idx val="1"/>
          <c:order val="8"/>
          <c:tx>
            <c:strRef>
              <c:f>'ATB Utility Solar_SEE'!$K$141</c:f>
              <c:strCache>
                <c:ptCount val="1"/>
                <c:pt idx="0">
                  <c:v>Utility PV - Kansas City - Conservative</c:v>
                </c:pt>
              </c:strCache>
            </c:strRef>
          </c:tx>
          <c:spPr>
            <a:ln>
              <a:solidFill>
                <a:schemeClr val="accent4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4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9-CF8D-2C4B-925F-CD1522B2511C}"/>
              </c:ext>
            </c:extLst>
          </c:dPt>
          <c:xVal>
            <c:numRef>
              <c:f>'ATB Utility Solar_SEE'!$L$132:$AS$132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Solar_SEE'!$L$141:$AS$141</c:f>
              <c:numCache>
                <c:formatCode>"$"#,##0</c:formatCode>
                <c:ptCount val="34"/>
                <c:pt idx="0">
                  <c:v>1692.8301122303596</c:v>
                </c:pt>
                <c:pt idx="1">
                  <c:v>1486.8814397733649</c:v>
                </c:pt>
                <c:pt idx="2">
                  <c:v>1469.3855159072957</c:v>
                </c:pt>
                <c:pt idx="3">
                  <c:v>1451.8895920412267</c:v>
                </c:pt>
                <c:pt idx="4">
                  <c:v>1434.3936681751575</c:v>
                </c:pt>
                <c:pt idx="5">
                  <c:v>1416.8977443090887</c:v>
                </c:pt>
                <c:pt idx="6">
                  <c:v>1399.4018204430195</c:v>
                </c:pt>
                <c:pt idx="7">
                  <c:v>1381.9058965769505</c:v>
                </c:pt>
                <c:pt idx="8">
                  <c:v>1364.4099727108812</c:v>
                </c:pt>
                <c:pt idx="9">
                  <c:v>1346.9140488448124</c:v>
                </c:pt>
                <c:pt idx="10">
                  <c:v>1329.4181249787432</c:v>
                </c:pt>
                <c:pt idx="11">
                  <c:v>1311.9222011126742</c:v>
                </c:pt>
                <c:pt idx="12">
                  <c:v>1294.4262772466038</c:v>
                </c:pt>
                <c:pt idx="13">
                  <c:v>1273.9531949424954</c:v>
                </c:pt>
                <c:pt idx="14">
                  <c:v>1253.480112638387</c:v>
                </c:pt>
                <c:pt idx="15">
                  <c:v>1233.0070303342786</c:v>
                </c:pt>
                <c:pt idx="16">
                  <c:v>1212.53394803017</c:v>
                </c:pt>
                <c:pt idx="17">
                  <c:v>1192.0608657260616</c:v>
                </c:pt>
                <c:pt idx="18">
                  <c:v>1171.5877834219532</c:v>
                </c:pt>
                <c:pt idx="19">
                  <c:v>1151.1147011178448</c:v>
                </c:pt>
                <c:pt idx="20">
                  <c:v>1130.6416188137362</c:v>
                </c:pt>
                <c:pt idx="21">
                  <c:v>1110.1685365096278</c:v>
                </c:pt>
                <c:pt idx="22">
                  <c:v>1089.6954542055194</c:v>
                </c:pt>
                <c:pt idx="23">
                  <c:v>1069.222371901411</c:v>
                </c:pt>
                <c:pt idx="24">
                  <c:v>1048.7492895973025</c:v>
                </c:pt>
                <c:pt idx="25">
                  <c:v>1028.2762072931944</c:v>
                </c:pt>
                <c:pt idx="26">
                  <c:v>1007.803124989086</c:v>
                </c:pt>
                <c:pt idx="27">
                  <c:v>987.33004268497757</c:v>
                </c:pt>
                <c:pt idx="28">
                  <c:v>966.85696038086928</c:v>
                </c:pt>
                <c:pt idx="29">
                  <c:v>946.38387807676099</c:v>
                </c:pt>
                <c:pt idx="30">
                  <c:v>925.9107957726527</c:v>
                </c:pt>
                <c:pt idx="31">
                  <c:v>905.43771346854419</c:v>
                </c:pt>
                <c:pt idx="32">
                  <c:v>884.96463116443692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CF8D-2C4B-925F-CD1522B2511C}"/>
            </c:ext>
          </c:extLst>
        </c:ser>
        <c:ser>
          <c:idx val="2"/>
          <c:order val="9"/>
          <c:tx>
            <c:strRef>
              <c:f>'ATB Utility Solar_SEE'!$K$142</c:f>
              <c:strCache>
                <c:ptCount val="1"/>
                <c:pt idx="0">
                  <c:v>Utility PV - Los Angeles - Advanced</c:v>
                </c:pt>
              </c:strCache>
            </c:strRef>
          </c:tx>
          <c:spPr>
            <a:ln>
              <a:solidFill>
                <a:schemeClr val="accent2"/>
              </a:solidFill>
              <a:prstDash val="sysDot"/>
            </a:ln>
          </c:spPr>
          <c:marker>
            <c:symbol val="none"/>
          </c:marker>
          <c:xVal>
            <c:numRef>
              <c:f>'ATB Utility Solar_SEE'!$L$132:$AS$132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Solar_SEE'!$L$142:$AS$142</c:f>
              <c:numCache>
                <c:formatCode>"$"#,##0</c:formatCode>
                <c:ptCount val="34"/>
                <c:pt idx="0">
                  <c:v>1692.8301122303596</c:v>
                </c:pt>
                <c:pt idx="1">
                  <c:v>1486.8814397733649</c:v>
                </c:pt>
                <c:pt idx="2">
                  <c:v>1417.8686543578369</c:v>
                </c:pt>
                <c:pt idx="3">
                  <c:v>1348.8558689423094</c:v>
                </c:pt>
                <c:pt idx="4">
                  <c:v>1279.8430835267816</c:v>
                </c:pt>
                <c:pt idx="5">
                  <c:v>1210.8302981112538</c:v>
                </c:pt>
                <c:pt idx="6">
                  <c:v>1141.817512695726</c:v>
                </c:pt>
                <c:pt idx="7">
                  <c:v>1072.8047272801982</c:v>
                </c:pt>
                <c:pt idx="8">
                  <c:v>1003.7919418646704</c:v>
                </c:pt>
                <c:pt idx="9">
                  <c:v>934.77915644914276</c:v>
                </c:pt>
                <c:pt idx="10">
                  <c:v>865.76637103361497</c:v>
                </c:pt>
                <c:pt idx="11">
                  <c:v>796.75358561808719</c:v>
                </c:pt>
                <c:pt idx="12">
                  <c:v>727.74080020255872</c:v>
                </c:pt>
                <c:pt idx="13">
                  <c:v>718.73563338408826</c:v>
                </c:pt>
                <c:pt idx="14">
                  <c:v>709.7304665656178</c:v>
                </c:pt>
                <c:pt idx="15">
                  <c:v>700.72529974714723</c:v>
                </c:pt>
                <c:pt idx="16">
                  <c:v>691.72013292867678</c:v>
                </c:pt>
                <c:pt idx="17">
                  <c:v>682.71496611020632</c:v>
                </c:pt>
                <c:pt idx="18">
                  <c:v>673.70979929173586</c:v>
                </c:pt>
                <c:pt idx="19">
                  <c:v>664.70463247326541</c:v>
                </c:pt>
                <c:pt idx="20">
                  <c:v>655.69946565479495</c:v>
                </c:pt>
                <c:pt idx="21">
                  <c:v>646.69429883632438</c:v>
                </c:pt>
                <c:pt idx="22">
                  <c:v>637.68913201785392</c:v>
                </c:pt>
                <c:pt idx="23">
                  <c:v>628.68396519938347</c:v>
                </c:pt>
                <c:pt idx="24">
                  <c:v>619.67879838091301</c:v>
                </c:pt>
                <c:pt idx="25">
                  <c:v>610.67363156244255</c:v>
                </c:pt>
                <c:pt idx="26">
                  <c:v>601.66846474397221</c:v>
                </c:pt>
                <c:pt idx="27">
                  <c:v>592.66329792550152</c:v>
                </c:pt>
                <c:pt idx="28">
                  <c:v>583.65813110703107</c:v>
                </c:pt>
                <c:pt idx="29">
                  <c:v>574.65296428856072</c:v>
                </c:pt>
                <c:pt idx="30">
                  <c:v>565.64779747009027</c:v>
                </c:pt>
                <c:pt idx="31">
                  <c:v>556.64263065161981</c:v>
                </c:pt>
                <c:pt idx="32">
                  <c:v>547.63746383315015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CF8D-2C4B-925F-CD1522B2511C}"/>
            </c:ext>
          </c:extLst>
        </c:ser>
        <c:ser>
          <c:idx val="5"/>
          <c:order val="10"/>
          <c:tx>
            <c:strRef>
              <c:f>'ATB Utility Solar_SEE'!$K$143</c:f>
              <c:strCache>
                <c:ptCount val="1"/>
                <c:pt idx="0">
                  <c:v>Utility PV - Los Angeles - Moderate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'ATB Utility Solar_SEE'!$L$132:$AS$132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Solar_SEE'!$L$143:$AS$143</c:f>
              <c:numCache>
                <c:formatCode>"$"#,##0</c:formatCode>
                <c:ptCount val="34"/>
                <c:pt idx="0">
                  <c:v>1692.8301122303596</c:v>
                </c:pt>
                <c:pt idx="1">
                  <c:v>1486.8814397733649</c:v>
                </c:pt>
                <c:pt idx="2">
                  <c:v>1432.1617298998258</c:v>
                </c:pt>
                <c:pt idx="3">
                  <c:v>1377.4420200262871</c:v>
                </c:pt>
                <c:pt idx="4">
                  <c:v>1322.7223101527479</c:v>
                </c:pt>
                <c:pt idx="5">
                  <c:v>1268.0026002792092</c:v>
                </c:pt>
                <c:pt idx="6">
                  <c:v>1213.2828904056701</c:v>
                </c:pt>
                <c:pt idx="7">
                  <c:v>1158.5631805321314</c:v>
                </c:pt>
                <c:pt idx="8">
                  <c:v>1103.8434706585924</c:v>
                </c:pt>
                <c:pt idx="9">
                  <c:v>1049.1237607850535</c:v>
                </c:pt>
                <c:pt idx="10">
                  <c:v>994.40405091151445</c:v>
                </c:pt>
                <c:pt idx="11">
                  <c:v>939.68434103797563</c:v>
                </c:pt>
                <c:pt idx="12">
                  <c:v>884.96463116443692</c:v>
                </c:pt>
                <c:pt idx="13">
                  <c:v>877.10343961634294</c:v>
                </c:pt>
                <c:pt idx="14">
                  <c:v>869.24224806824895</c:v>
                </c:pt>
                <c:pt idx="15">
                  <c:v>861.38105652015508</c:v>
                </c:pt>
                <c:pt idx="16">
                  <c:v>853.5198649720611</c:v>
                </c:pt>
                <c:pt idx="17">
                  <c:v>845.65867342396723</c:v>
                </c:pt>
                <c:pt idx="18">
                  <c:v>837.79748187587325</c:v>
                </c:pt>
                <c:pt idx="19">
                  <c:v>829.93629032777926</c:v>
                </c:pt>
                <c:pt idx="20">
                  <c:v>822.07509877968539</c:v>
                </c:pt>
                <c:pt idx="21">
                  <c:v>814.21390723159141</c:v>
                </c:pt>
                <c:pt idx="22">
                  <c:v>806.35271568349742</c:v>
                </c:pt>
                <c:pt idx="23">
                  <c:v>798.49152413540355</c:v>
                </c:pt>
                <c:pt idx="24">
                  <c:v>790.63033258730957</c:v>
                </c:pt>
                <c:pt idx="25">
                  <c:v>782.76914103921558</c:v>
                </c:pt>
                <c:pt idx="26">
                  <c:v>774.90794949112171</c:v>
                </c:pt>
                <c:pt idx="27">
                  <c:v>767.04675794302773</c:v>
                </c:pt>
                <c:pt idx="28">
                  <c:v>759.18556639493374</c:v>
                </c:pt>
                <c:pt idx="29">
                  <c:v>751.32437484683987</c:v>
                </c:pt>
                <c:pt idx="30">
                  <c:v>743.46318329874589</c:v>
                </c:pt>
                <c:pt idx="31">
                  <c:v>735.60199175065191</c:v>
                </c:pt>
                <c:pt idx="32">
                  <c:v>727.74080020255872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CF8D-2C4B-925F-CD1522B2511C}"/>
            </c:ext>
          </c:extLst>
        </c:ser>
        <c:ser>
          <c:idx val="8"/>
          <c:order val="11"/>
          <c:tx>
            <c:strRef>
              <c:f>'ATB Utility Solar_SEE'!$K$144</c:f>
              <c:strCache>
                <c:ptCount val="1"/>
                <c:pt idx="0">
                  <c:v>Utility PV - Los Angeles - Conservative</c:v>
                </c:pt>
              </c:strCache>
            </c:strRef>
          </c:tx>
          <c:spPr>
            <a:ln>
              <a:solidFill>
                <a:schemeClr val="accent2"/>
              </a:solidFill>
              <a:prstDash val="dash"/>
            </a:ln>
          </c:spPr>
          <c:marker>
            <c:symbol val="none"/>
          </c:marker>
          <c:xVal>
            <c:numRef>
              <c:f>'ATB Utility Solar_SEE'!$L$132:$AS$132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Solar_SEE'!$L$144:$AS$144</c:f>
              <c:numCache>
                <c:formatCode>"$"#,##0</c:formatCode>
                <c:ptCount val="34"/>
                <c:pt idx="0">
                  <c:v>1692.8301122303596</c:v>
                </c:pt>
                <c:pt idx="1">
                  <c:v>1486.8814397733649</c:v>
                </c:pt>
                <c:pt idx="2">
                  <c:v>1469.3855159072957</c:v>
                </c:pt>
                <c:pt idx="3">
                  <c:v>1451.8895920412267</c:v>
                </c:pt>
                <c:pt idx="4">
                  <c:v>1434.3936681751575</c:v>
                </c:pt>
                <c:pt idx="5">
                  <c:v>1416.8977443090887</c:v>
                </c:pt>
                <c:pt idx="6">
                  <c:v>1399.4018204430195</c:v>
                </c:pt>
                <c:pt idx="7">
                  <c:v>1381.9058965769505</c:v>
                </c:pt>
                <c:pt idx="8">
                  <c:v>1364.4099727108812</c:v>
                </c:pt>
                <c:pt idx="9">
                  <c:v>1346.9140488448124</c:v>
                </c:pt>
                <c:pt idx="10">
                  <c:v>1329.4181249787432</c:v>
                </c:pt>
                <c:pt idx="11">
                  <c:v>1311.9222011126742</c:v>
                </c:pt>
                <c:pt idx="12">
                  <c:v>1294.4262772466038</c:v>
                </c:pt>
                <c:pt idx="13">
                  <c:v>1273.9531949424954</c:v>
                </c:pt>
                <c:pt idx="14">
                  <c:v>1253.480112638387</c:v>
                </c:pt>
                <c:pt idx="15">
                  <c:v>1233.0070303342786</c:v>
                </c:pt>
                <c:pt idx="16">
                  <c:v>1212.53394803017</c:v>
                </c:pt>
                <c:pt idx="17">
                  <c:v>1192.0608657260616</c:v>
                </c:pt>
                <c:pt idx="18">
                  <c:v>1171.5877834219532</c:v>
                </c:pt>
                <c:pt idx="19">
                  <c:v>1151.1147011178448</c:v>
                </c:pt>
                <c:pt idx="20">
                  <c:v>1130.6416188137362</c:v>
                </c:pt>
                <c:pt idx="21">
                  <c:v>1110.1685365096278</c:v>
                </c:pt>
                <c:pt idx="22">
                  <c:v>1089.6954542055194</c:v>
                </c:pt>
                <c:pt idx="23">
                  <c:v>1069.222371901411</c:v>
                </c:pt>
                <c:pt idx="24">
                  <c:v>1048.7492895973025</c:v>
                </c:pt>
                <c:pt idx="25">
                  <c:v>1028.2762072931944</c:v>
                </c:pt>
                <c:pt idx="26">
                  <c:v>1007.803124989086</c:v>
                </c:pt>
                <c:pt idx="27">
                  <c:v>987.33004268497757</c:v>
                </c:pt>
                <c:pt idx="28">
                  <c:v>966.85696038086928</c:v>
                </c:pt>
                <c:pt idx="29">
                  <c:v>946.38387807676099</c:v>
                </c:pt>
                <c:pt idx="30">
                  <c:v>925.9107957726527</c:v>
                </c:pt>
                <c:pt idx="31">
                  <c:v>905.43771346854419</c:v>
                </c:pt>
                <c:pt idx="32">
                  <c:v>884.96463116443692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CF8D-2C4B-925F-CD1522B2511C}"/>
            </c:ext>
          </c:extLst>
        </c:ser>
        <c:ser>
          <c:idx val="11"/>
          <c:order val="12"/>
          <c:tx>
            <c:strRef>
              <c:f>'ATB Utility Solar_SEE'!$K$145</c:f>
              <c:strCache>
                <c:ptCount val="1"/>
                <c:pt idx="0">
                  <c:v>Utility PV - Daggett, CA - Advanced</c:v>
                </c:pt>
              </c:strCache>
            </c:strRef>
          </c:tx>
          <c:spPr>
            <a:ln>
              <a:solidFill>
                <a:schemeClr val="accent3"/>
              </a:solidFill>
              <a:prstDash val="sysDot"/>
            </a:ln>
          </c:spPr>
          <c:marker>
            <c:symbol val="none"/>
          </c:marker>
          <c:xVal>
            <c:numRef>
              <c:f>'ATB Utility Solar_SEE'!$L$132:$AS$132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Solar_SEE'!$L$145:$AS$145</c:f>
              <c:numCache>
                <c:formatCode>"$"#,##0</c:formatCode>
                <c:ptCount val="34"/>
                <c:pt idx="0">
                  <c:v>1692.8301122303596</c:v>
                </c:pt>
                <c:pt idx="1">
                  <c:v>1486.8814397733649</c:v>
                </c:pt>
                <c:pt idx="2">
                  <c:v>1417.8686543578369</c:v>
                </c:pt>
                <c:pt idx="3">
                  <c:v>1348.8558689423094</c:v>
                </c:pt>
                <c:pt idx="4">
                  <c:v>1279.8430835267816</c:v>
                </c:pt>
                <c:pt idx="5">
                  <c:v>1210.8302981112538</c:v>
                </c:pt>
                <c:pt idx="6">
                  <c:v>1141.817512695726</c:v>
                </c:pt>
                <c:pt idx="7">
                  <c:v>1072.8047272801982</c:v>
                </c:pt>
                <c:pt idx="8">
                  <c:v>1003.7919418646704</c:v>
                </c:pt>
                <c:pt idx="9">
                  <c:v>934.77915644914276</c:v>
                </c:pt>
                <c:pt idx="10">
                  <c:v>865.76637103361497</c:v>
                </c:pt>
                <c:pt idx="11">
                  <c:v>796.75358561808719</c:v>
                </c:pt>
                <c:pt idx="12">
                  <c:v>727.74080020255872</c:v>
                </c:pt>
                <c:pt idx="13">
                  <c:v>718.73563338408826</c:v>
                </c:pt>
                <c:pt idx="14">
                  <c:v>709.7304665656178</c:v>
                </c:pt>
                <c:pt idx="15">
                  <c:v>700.72529974714723</c:v>
                </c:pt>
                <c:pt idx="16">
                  <c:v>691.72013292867678</c:v>
                </c:pt>
                <c:pt idx="17">
                  <c:v>682.71496611020632</c:v>
                </c:pt>
                <c:pt idx="18">
                  <c:v>673.70979929173586</c:v>
                </c:pt>
                <c:pt idx="19">
                  <c:v>664.70463247326541</c:v>
                </c:pt>
                <c:pt idx="20">
                  <c:v>655.69946565479495</c:v>
                </c:pt>
                <c:pt idx="21">
                  <c:v>646.69429883632438</c:v>
                </c:pt>
                <c:pt idx="22">
                  <c:v>637.68913201785392</c:v>
                </c:pt>
                <c:pt idx="23">
                  <c:v>628.68396519938347</c:v>
                </c:pt>
                <c:pt idx="24">
                  <c:v>619.67879838091301</c:v>
                </c:pt>
                <c:pt idx="25">
                  <c:v>610.67363156244255</c:v>
                </c:pt>
                <c:pt idx="26">
                  <c:v>601.66846474397221</c:v>
                </c:pt>
                <c:pt idx="27">
                  <c:v>592.66329792550152</c:v>
                </c:pt>
                <c:pt idx="28">
                  <c:v>583.65813110703107</c:v>
                </c:pt>
                <c:pt idx="29">
                  <c:v>574.65296428856072</c:v>
                </c:pt>
                <c:pt idx="30">
                  <c:v>565.64779747009027</c:v>
                </c:pt>
                <c:pt idx="31">
                  <c:v>556.64263065161981</c:v>
                </c:pt>
                <c:pt idx="32">
                  <c:v>547.63746383315015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CF8D-2C4B-925F-CD1522B2511C}"/>
            </c:ext>
          </c:extLst>
        </c:ser>
        <c:ser>
          <c:idx val="13"/>
          <c:order val="13"/>
          <c:tx>
            <c:strRef>
              <c:f>'ATB Utility Solar_SEE'!$K$146</c:f>
              <c:strCache>
                <c:ptCount val="1"/>
                <c:pt idx="0">
                  <c:v>Utility PV - Daggett, CA - Moderate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xVal>
            <c:numRef>
              <c:f>'ATB Utility Solar_SEE'!$L$132:$AS$132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Solar_SEE'!$L$146:$AS$146</c:f>
              <c:numCache>
                <c:formatCode>"$"#,##0</c:formatCode>
                <c:ptCount val="34"/>
                <c:pt idx="0">
                  <c:v>1692.8301122303596</c:v>
                </c:pt>
                <c:pt idx="1">
                  <c:v>1486.8814397733649</c:v>
                </c:pt>
                <c:pt idx="2">
                  <c:v>1432.1617298998258</c:v>
                </c:pt>
                <c:pt idx="3">
                  <c:v>1377.4420200262871</c:v>
                </c:pt>
                <c:pt idx="4">
                  <c:v>1322.7223101527479</c:v>
                </c:pt>
                <c:pt idx="5">
                  <c:v>1268.0026002792092</c:v>
                </c:pt>
                <c:pt idx="6">
                  <c:v>1213.2828904056701</c:v>
                </c:pt>
                <c:pt idx="7">
                  <c:v>1158.5631805321314</c:v>
                </c:pt>
                <c:pt idx="8">
                  <c:v>1103.8434706585924</c:v>
                </c:pt>
                <c:pt idx="9">
                  <c:v>1049.1237607850535</c:v>
                </c:pt>
                <c:pt idx="10">
                  <c:v>994.40405091151445</c:v>
                </c:pt>
                <c:pt idx="11">
                  <c:v>939.68434103797563</c:v>
                </c:pt>
                <c:pt idx="12">
                  <c:v>884.96463116443692</c:v>
                </c:pt>
                <c:pt idx="13">
                  <c:v>877.10343961634294</c:v>
                </c:pt>
                <c:pt idx="14">
                  <c:v>869.24224806824895</c:v>
                </c:pt>
                <c:pt idx="15">
                  <c:v>861.38105652015508</c:v>
                </c:pt>
                <c:pt idx="16">
                  <c:v>853.5198649720611</c:v>
                </c:pt>
                <c:pt idx="17">
                  <c:v>845.65867342396723</c:v>
                </c:pt>
                <c:pt idx="18">
                  <c:v>837.79748187587325</c:v>
                </c:pt>
                <c:pt idx="19">
                  <c:v>829.93629032777926</c:v>
                </c:pt>
                <c:pt idx="20">
                  <c:v>822.07509877968539</c:v>
                </c:pt>
                <c:pt idx="21">
                  <c:v>814.21390723159141</c:v>
                </c:pt>
                <c:pt idx="22">
                  <c:v>806.35271568349742</c:v>
                </c:pt>
                <c:pt idx="23">
                  <c:v>798.49152413540355</c:v>
                </c:pt>
                <c:pt idx="24">
                  <c:v>790.63033258730957</c:v>
                </c:pt>
                <c:pt idx="25">
                  <c:v>782.76914103921558</c:v>
                </c:pt>
                <c:pt idx="26">
                  <c:v>774.90794949112171</c:v>
                </c:pt>
                <c:pt idx="27">
                  <c:v>767.04675794302773</c:v>
                </c:pt>
                <c:pt idx="28">
                  <c:v>759.18556639493374</c:v>
                </c:pt>
                <c:pt idx="29">
                  <c:v>751.32437484683987</c:v>
                </c:pt>
                <c:pt idx="30">
                  <c:v>743.46318329874589</c:v>
                </c:pt>
                <c:pt idx="31">
                  <c:v>735.60199175065191</c:v>
                </c:pt>
                <c:pt idx="32">
                  <c:v>727.74080020255872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CF8D-2C4B-925F-CD1522B2511C}"/>
            </c:ext>
          </c:extLst>
        </c:ser>
        <c:ser>
          <c:idx val="14"/>
          <c:order val="14"/>
          <c:tx>
            <c:strRef>
              <c:f>'ATB Utility Solar_SEE'!$K$147</c:f>
              <c:strCache>
                <c:ptCount val="1"/>
                <c:pt idx="0">
                  <c:v>Utility PV - Daggett, CA - Conservative</c:v>
                </c:pt>
              </c:strCache>
            </c:strRef>
          </c:tx>
          <c:spPr>
            <a:ln>
              <a:solidFill>
                <a:schemeClr val="accent3"/>
              </a:solidFill>
              <a:prstDash val="dash"/>
            </a:ln>
          </c:spPr>
          <c:marker>
            <c:symbol val="none"/>
          </c:marker>
          <c:xVal>
            <c:numRef>
              <c:f>'ATB Utility Solar_SEE'!$L$132:$AS$132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Solar_SEE'!$L$147:$AS$147</c:f>
              <c:numCache>
                <c:formatCode>"$"#,##0</c:formatCode>
                <c:ptCount val="34"/>
                <c:pt idx="0">
                  <c:v>1692.8301122303596</c:v>
                </c:pt>
                <c:pt idx="1">
                  <c:v>1486.8814397733649</c:v>
                </c:pt>
                <c:pt idx="2">
                  <c:v>1469.3855159072957</c:v>
                </c:pt>
                <c:pt idx="3">
                  <c:v>1451.8895920412267</c:v>
                </c:pt>
                <c:pt idx="4">
                  <c:v>1434.3936681751575</c:v>
                </c:pt>
                <c:pt idx="5">
                  <c:v>1416.8977443090887</c:v>
                </c:pt>
                <c:pt idx="6">
                  <c:v>1399.4018204430195</c:v>
                </c:pt>
                <c:pt idx="7">
                  <c:v>1381.9058965769505</c:v>
                </c:pt>
                <c:pt idx="8">
                  <c:v>1364.4099727108812</c:v>
                </c:pt>
                <c:pt idx="9">
                  <c:v>1346.9140488448124</c:v>
                </c:pt>
                <c:pt idx="10">
                  <c:v>1329.4181249787432</c:v>
                </c:pt>
                <c:pt idx="11">
                  <c:v>1311.9222011126742</c:v>
                </c:pt>
                <c:pt idx="12">
                  <c:v>1294.4262772466038</c:v>
                </c:pt>
                <c:pt idx="13">
                  <c:v>1273.9531949424954</c:v>
                </c:pt>
                <c:pt idx="14">
                  <c:v>1253.480112638387</c:v>
                </c:pt>
                <c:pt idx="15">
                  <c:v>1233.0070303342786</c:v>
                </c:pt>
                <c:pt idx="16">
                  <c:v>1212.53394803017</c:v>
                </c:pt>
                <c:pt idx="17">
                  <c:v>1192.0608657260616</c:v>
                </c:pt>
                <c:pt idx="18">
                  <c:v>1171.5877834219532</c:v>
                </c:pt>
                <c:pt idx="19">
                  <c:v>1151.1147011178448</c:v>
                </c:pt>
                <c:pt idx="20">
                  <c:v>1130.6416188137362</c:v>
                </c:pt>
                <c:pt idx="21">
                  <c:v>1110.1685365096278</c:v>
                </c:pt>
                <c:pt idx="22">
                  <c:v>1089.6954542055194</c:v>
                </c:pt>
                <c:pt idx="23">
                  <c:v>1069.222371901411</c:v>
                </c:pt>
                <c:pt idx="24">
                  <c:v>1048.7492895973025</c:v>
                </c:pt>
                <c:pt idx="25">
                  <c:v>1028.2762072931944</c:v>
                </c:pt>
                <c:pt idx="26">
                  <c:v>1007.803124989086</c:v>
                </c:pt>
                <c:pt idx="27">
                  <c:v>987.33004268497757</c:v>
                </c:pt>
                <c:pt idx="28">
                  <c:v>966.85696038086928</c:v>
                </c:pt>
                <c:pt idx="29">
                  <c:v>946.38387807676099</c:v>
                </c:pt>
                <c:pt idx="30">
                  <c:v>925.9107957726527</c:v>
                </c:pt>
                <c:pt idx="31">
                  <c:v>905.43771346854419</c:v>
                </c:pt>
                <c:pt idx="32">
                  <c:v>884.96463116443692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CF8D-2C4B-925F-CD1522B25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46240"/>
        <c:axId val="107148032"/>
      </c:scatterChart>
      <c:valAx>
        <c:axId val="107146240"/>
        <c:scaling>
          <c:orientation val="minMax"/>
          <c:max val="2050"/>
          <c:min val="2015"/>
        </c:scaling>
        <c:delete val="0"/>
        <c:axPos val="b"/>
        <c:numFmt formatCode="General" sourceLinked="1"/>
        <c:majorTickMark val="out"/>
        <c:minorTickMark val="in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07148032"/>
        <c:crosses val="autoZero"/>
        <c:crossBetween val="midCat"/>
        <c:majorUnit val="5"/>
        <c:minorUnit val="1"/>
      </c:valAx>
      <c:valAx>
        <c:axId val="107148032"/>
        <c:scaling>
          <c:orientation val="minMax"/>
          <c:max val="3000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Utility-Scale  Solar PV CAPEX</a:t>
                </a:r>
                <a:r>
                  <a:rPr lang="en-US" sz="1600" baseline="0"/>
                  <a:t> </a:t>
                </a:r>
                <a:r>
                  <a:rPr lang="en-US" sz="1600"/>
                  <a:t>($/kW-DC)</a:t>
                </a:r>
              </a:p>
            </c:rich>
          </c:tx>
          <c:layout>
            <c:manualLayout>
              <c:xMode val="edge"/>
              <c:yMode val="edge"/>
              <c:x val="9.0405824036528335E-3"/>
              <c:y val="0.22761496164735504"/>
            </c:manualLayout>
          </c:layout>
          <c:overlay val="0"/>
        </c:title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07146240"/>
        <c:crosses val="autoZero"/>
        <c:crossBetween val="midCat"/>
        <c:majorUnit val="1000"/>
      </c:valAx>
    </c:plotArea>
    <c:legend>
      <c:legendPos val="t"/>
      <c:layout>
        <c:manualLayout>
          <c:xMode val="edge"/>
          <c:yMode val="edge"/>
          <c:x val="0.33183011327661383"/>
          <c:y val="0.14318185997017618"/>
          <c:w val="0.57699432463401068"/>
          <c:h val="0.17695190997166721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span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604052954811"/>
          <c:y val="0.115216962491349"/>
          <c:w val="0.83281684603830097"/>
          <c:h val="0.7845945267461760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'ATB Utility Solar_SEE'!$K$184</c:f>
              <c:strCache>
                <c:ptCount val="1"/>
                <c:pt idx="0">
                  <c:v>Utility PV - Seattle - Advanced</c:v>
                </c:pt>
              </c:strCache>
            </c:strRef>
          </c:tx>
          <c:spPr>
            <a:ln>
              <a:solidFill>
                <a:schemeClr val="accent6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1-4436-FE4D-9BB8-9BEE5C55EEFF}"/>
              </c:ext>
            </c:extLst>
          </c:dPt>
          <c:xVal>
            <c:numRef>
              <c:f>'ATB Utility Solar_SEE'!$L$183:$AS$183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Solar_SEE'!$L$184:$AS$184</c:f>
              <c:numCache>
                <c:formatCode>"$"#,##0_);\("$"#,##0\)</c:formatCode>
                <c:ptCount val="34"/>
                <c:pt idx="0">
                  <c:v>18.760000000000002</c:v>
                </c:pt>
                <c:pt idx="1">
                  <c:v>16.080000000000002</c:v>
                </c:pt>
                <c:pt idx="2">
                  <c:v>15.693644368025145</c:v>
                </c:pt>
                <c:pt idx="3">
                  <c:v>14.9297780480883</c:v>
                </c:pt>
                <c:pt idx="4">
                  <c:v>14.165911728151457</c:v>
                </c:pt>
                <c:pt idx="5">
                  <c:v>13.402045408214615</c:v>
                </c:pt>
                <c:pt idx="6">
                  <c:v>12.63817908827777</c:v>
                </c:pt>
                <c:pt idx="7">
                  <c:v>11.874312768340927</c:v>
                </c:pt>
                <c:pt idx="8">
                  <c:v>11.110446448404085</c:v>
                </c:pt>
                <c:pt idx="9">
                  <c:v>10.34658012846724</c:v>
                </c:pt>
                <c:pt idx="10">
                  <c:v>9.5827138085303964</c:v>
                </c:pt>
                <c:pt idx="11">
                  <c:v>8.8188474885935548</c:v>
                </c:pt>
                <c:pt idx="12">
                  <c:v>8.0549811686567026</c:v>
                </c:pt>
                <c:pt idx="13">
                  <c:v>7.9553077009561122</c:v>
                </c:pt>
                <c:pt idx="14">
                  <c:v>7.8556342332555209</c:v>
                </c:pt>
                <c:pt idx="15">
                  <c:v>7.7559607655549305</c:v>
                </c:pt>
                <c:pt idx="16">
                  <c:v>7.6562872978543393</c:v>
                </c:pt>
                <c:pt idx="17">
                  <c:v>7.556613830153748</c:v>
                </c:pt>
                <c:pt idx="18">
                  <c:v>7.4569403624531576</c:v>
                </c:pt>
                <c:pt idx="19">
                  <c:v>7.3572668947525663</c:v>
                </c:pt>
                <c:pt idx="20">
                  <c:v>7.257593427051976</c:v>
                </c:pt>
                <c:pt idx="21">
                  <c:v>7.1579199593513856</c:v>
                </c:pt>
                <c:pt idx="22">
                  <c:v>7.0582464916507943</c:v>
                </c:pt>
                <c:pt idx="23">
                  <c:v>6.9585730239502039</c:v>
                </c:pt>
                <c:pt idx="24">
                  <c:v>6.8588995562496127</c:v>
                </c:pt>
                <c:pt idx="25">
                  <c:v>6.7592260885490214</c:v>
                </c:pt>
                <c:pt idx="26">
                  <c:v>6.659552620848431</c:v>
                </c:pt>
                <c:pt idx="27">
                  <c:v>6.5598791531478398</c:v>
                </c:pt>
                <c:pt idx="28">
                  <c:v>6.4602056854472494</c:v>
                </c:pt>
                <c:pt idx="29">
                  <c:v>6.360532217746659</c:v>
                </c:pt>
                <c:pt idx="30">
                  <c:v>6.2608587500460677</c:v>
                </c:pt>
                <c:pt idx="31">
                  <c:v>6.1611852823454765</c:v>
                </c:pt>
                <c:pt idx="32">
                  <c:v>6.061511814644895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436-FE4D-9BB8-9BEE5C55EEFF}"/>
            </c:ext>
          </c:extLst>
        </c:ser>
        <c:ser>
          <c:idx val="2"/>
          <c:order val="1"/>
          <c:tx>
            <c:strRef>
              <c:f>'ATB Utility Solar_SEE'!$K$185</c:f>
              <c:strCache>
                <c:ptCount val="1"/>
                <c:pt idx="0">
                  <c:v>Utility PV - Seattle - Moderate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4-4436-FE4D-9BB8-9BEE5C55EEFF}"/>
              </c:ext>
            </c:extLst>
          </c:dPt>
          <c:xVal>
            <c:numRef>
              <c:f>'ATB Utility Solar_SEE'!$L$183:$AS$183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Solar_SEE'!$L$185:$AS$185</c:f>
              <c:numCache>
                <c:formatCode>"$"#,##0_);\("$"#,##0\)</c:formatCode>
                <c:ptCount val="34"/>
                <c:pt idx="0">
                  <c:v>18.760000000000002</c:v>
                </c:pt>
                <c:pt idx="1">
                  <c:v>16.080000000000002</c:v>
                </c:pt>
                <c:pt idx="2">
                  <c:v>15.851846923524111</c:v>
                </c:pt>
                <c:pt idx="3">
                  <c:v>15.246183159086234</c:v>
                </c:pt>
                <c:pt idx="4">
                  <c:v>14.640519394648356</c:v>
                </c:pt>
                <c:pt idx="5">
                  <c:v>14.03485563021048</c:v>
                </c:pt>
                <c:pt idx="6">
                  <c:v>13.429191865772605</c:v>
                </c:pt>
                <c:pt idx="7">
                  <c:v>12.823528101334729</c:v>
                </c:pt>
                <c:pt idx="8">
                  <c:v>12.21786433689685</c:v>
                </c:pt>
                <c:pt idx="9">
                  <c:v>11.612200572458974</c:v>
                </c:pt>
                <c:pt idx="10">
                  <c:v>11.006536808021099</c:v>
                </c:pt>
                <c:pt idx="11">
                  <c:v>10.400873043583221</c:v>
                </c:pt>
                <c:pt idx="12">
                  <c:v>9.7952092791453467</c:v>
                </c:pt>
                <c:pt idx="13">
                  <c:v>9.7081978736209145</c:v>
                </c:pt>
                <c:pt idx="14">
                  <c:v>9.6211864680964823</c:v>
                </c:pt>
                <c:pt idx="15">
                  <c:v>9.5341750625720483</c:v>
                </c:pt>
                <c:pt idx="16">
                  <c:v>9.4471636570476178</c:v>
                </c:pt>
                <c:pt idx="17">
                  <c:v>9.3601522515231839</c:v>
                </c:pt>
                <c:pt idx="18">
                  <c:v>9.2731408459987517</c:v>
                </c:pt>
                <c:pt idx="19">
                  <c:v>9.1861294404743195</c:v>
                </c:pt>
                <c:pt idx="20">
                  <c:v>9.0991180349498872</c:v>
                </c:pt>
                <c:pt idx="21">
                  <c:v>9.0121066294254533</c:v>
                </c:pt>
                <c:pt idx="22">
                  <c:v>8.9250952239010211</c:v>
                </c:pt>
                <c:pt idx="23">
                  <c:v>8.8380838183765889</c:v>
                </c:pt>
                <c:pt idx="24">
                  <c:v>8.7510724128521549</c:v>
                </c:pt>
                <c:pt idx="25">
                  <c:v>8.6640610073277227</c:v>
                </c:pt>
                <c:pt idx="26">
                  <c:v>8.5770496018032905</c:v>
                </c:pt>
                <c:pt idx="27">
                  <c:v>8.4900381962788583</c:v>
                </c:pt>
                <c:pt idx="28">
                  <c:v>8.4030267907544243</c:v>
                </c:pt>
                <c:pt idx="29">
                  <c:v>8.3160153852299938</c:v>
                </c:pt>
                <c:pt idx="30">
                  <c:v>8.2290039797055599</c:v>
                </c:pt>
                <c:pt idx="31">
                  <c:v>8.1419925741811277</c:v>
                </c:pt>
                <c:pt idx="32">
                  <c:v>8.0549811686567026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436-FE4D-9BB8-9BEE5C55EEFF}"/>
            </c:ext>
          </c:extLst>
        </c:ser>
        <c:ser>
          <c:idx val="3"/>
          <c:order val="2"/>
          <c:tx>
            <c:strRef>
              <c:f>'ATB Utility Solar_SEE'!$K$186</c:f>
              <c:strCache>
                <c:ptCount val="1"/>
                <c:pt idx="0">
                  <c:v>Utility PV - Seattle - Conservative</c:v>
                </c:pt>
              </c:strCache>
            </c:strRef>
          </c:tx>
          <c:spPr>
            <a:ln>
              <a:solidFill>
                <a:schemeClr val="accent6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7-4436-FE4D-9BB8-9BEE5C55EEFF}"/>
              </c:ext>
            </c:extLst>
          </c:dPt>
          <c:xVal>
            <c:numRef>
              <c:f>'ATB Utility Solar_SEE'!$L$183:$AS$183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Solar_SEE'!$L$186:$AS$186</c:f>
              <c:numCache>
                <c:formatCode>"$"#,##0_);\("$"#,##0\)</c:formatCode>
                <c:ptCount val="34"/>
                <c:pt idx="0">
                  <c:v>18.760000000000002</c:v>
                </c:pt>
                <c:pt idx="1">
                  <c:v>16.080000000000002</c:v>
                </c:pt>
                <c:pt idx="2">
                  <c:v>16.263857484472211</c:v>
                </c:pt>
                <c:pt idx="3">
                  <c:v>16.070204280982438</c:v>
                </c:pt>
                <c:pt idx="4">
                  <c:v>15.87655107749266</c:v>
                </c:pt>
                <c:pt idx="5">
                  <c:v>15.682897874002888</c:v>
                </c:pt>
                <c:pt idx="6">
                  <c:v>15.489244670513113</c:v>
                </c:pt>
                <c:pt idx="7">
                  <c:v>15.295591467023337</c:v>
                </c:pt>
                <c:pt idx="8">
                  <c:v>15.101938263533562</c:v>
                </c:pt>
                <c:pt idx="9">
                  <c:v>14.908285060043788</c:v>
                </c:pt>
                <c:pt idx="10">
                  <c:v>14.714631856554012</c:v>
                </c:pt>
                <c:pt idx="11">
                  <c:v>14.520978653064239</c:v>
                </c:pt>
                <c:pt idx="12">
                  <c:v>14.327325449574449</c:v>
                </c:pt>
                <c:pt idx="13">
                  <c:v>14.100719641052994</c:v>
                </c:pt>
                <c:pt idx="14">
                  <c:v>13.874113832531537</c:v>
                </c:pt>
                <c:pt idx="15">
                  <c:v>13.647508024010081</c:v>
                </c:pt>
                <c:pt idx="16">
                  <c:v>13.420902215488624</c:v>
                </c:pt>
                <c:pt idx="17">
                  <c:v>13.194296406967167</c:v>
                </c:pt>
                <c:pt idx="18">
                  <c:v>12.967690598445712</c:v>
                </c:pt>
                <c:pt idx="19">
                  <c:v>12.741084789924257</c:v>
                </c:pt>
                <c:pt idx="20">
                  <c:v>12.514478981402799</c:v>
                </c:pt>
                <c:pt idx="21">
                  <c:v>12.287873172881342</c:v>
                </c:pt>
                <c:pt idx="22">
                  <c:v>12.061267364359887</c:v>
                </c:pt>
                <c:pt idx="23">
                  <c:v>11.834661555838432</c:v>
                </c:pt>
                <c:pt idx="24">
                  <c:v>11.608055747316977</c:v>
                </c:pt>
                <c:pt idx="25">
                  <c:v>11.381449938795523</c:v>
                </c:pt>
                <c:pt idx="26">
                  <c:v>11.154844130274066</c:v>
                </c:pt>
                <c:pt idx="27">
                  <c:v>10.928238321752612</c:v>
                </c:pt>
                <c:pt idx="28">
                  <c:v>10.701632513231157</c:v>
                </c:pt>
                <c:pt idx="29">
                  <c:v>10.475026704709702</c:v>
                </c:pt>
                <c:pt idx="30">
                  <c:v>10.248420896188247</c:v>
                </c:pt>
                <c:pt idx="31">
                  <c:v>10.021815087666791</c:v>
                </c:pt>
                <c:pt idx="32">
                  <c:v>9.7952092791453467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436-FE4D-9BB8-9BEE5C55EEFF}"/>
            </c:ext>
          </c:extLst>
        </c:ser>
        <c:ser>
          <c:idx val="4"/>
          <c:order val="3"/>
          <c:tx>
            <c:strRef>
              <c:f>'ATB Utility Solar_SEE'!$K$187</c:f>
              <c:strCache>
                <c:ptCount val="1"/>
                <c:pt idx="0">
                  <c:v>Utility PV - Chicago - Advanced</c:v>
                </c:pt>
              </c:strCache>
            </c:strRef>
          </c:tx>
          <c:spPr>
            <a:ln>
              <a:solidFill>
                <a:schemeClr val="accent5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A-4436-FE4D-9BB8-9BEE5C55EEFF}"/>
              </c:ext>
            </c:extLst>
          </c:dPt>
          <c:xVal>
            <c:numRef>
              <c:f>'ATB Utility Solar_SEE'!$L$183:$AS$183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Solar_SEE'!$L$187:$AS$187</c:f>
              <c:numCache>
                <c:formatCode>"$"#,##0_);\("$"#,##0\)</c:formatCode>
                <c:ptCount val="34"/>
                <c:pt idx="0">
                  <c:v>18.760000000000002</c:v>
                </c:pt>
                <c:pt idx="1">
                  <c:v>16.080000000000002</c:v>
                </c:pt>
                <c:pt idx="2">
                  <c:v>15.693644368025145</c:v>
                </c:pt>
                <c:pt idx="3">
                  <c:v>14.9297780480883</c:v>
                </c:pt>
                <c:pt idx="4">
                  <c:v>14.165911728151457</c:v>
                </c:pt>
                <c:pt idx="5">
                  <c:v>13.402045408214615</c:v>
                </c:pt>
                <c:pt idx="6">
                  <c:v>12.63817908827777</c:v>
                </c:pt>
                <c:pt idx="7">
                  <c:v>11.874312768340927</c:v>
                </c:pt>
                <c:pt idx="8">
                  <c:v>11.110446448404085</c:v>
                </c:pt>
                <c:pt idx="9">
                  <c:v>10.34658012846724</c:v>
                </c:pt>
                <c:pt idx="10">
                  <c:v>9.5827138085303964</c:v>
                </c:pt>
                <c:pt idx="11">
                  <c:v>8.8188474885935548</c:v>
                </c:pt>
                <c:pt idx="12">
                  <c:v>8.0549811686567026</c:v>
                </c:pt>
                <c:pt idx="13">
                  <c:v>7.9553077009561122</c:v>
                </c:pt>
                <c:pt idx="14">
                  <c:v>7.8556342332555209</c:v>
                </c:pt>
                <c:pt idx="15">
                  <c:v>7.7559607655549305</c:v>
                </c:pt>
                <c:pt idx="16">
                  <c:v>7.6562872978543393</c:v>
                </c:pt>
                <c:pt idx="17">
                  <c:v>7.556613830153748</c:v>
                </c:pt>
                <c:pt idx="18">
                  <c:v>7.4569403624531576</c:v>
                </c:pt>
                <c:pt idx="19">
                  <c:v>7.3572668947525663</c:v>
                </c:pt>
                <c:pt idx="20">
                  <c:v>7.257593427051976</c:v>
                </c:pt>
                <c:pt idx="21">
                  <c:v>7.1579199593513856</c:v>
                </c:pt>
                <c:pt idx="22">
                  <c:v>7.0582464916507943</c:v>
                </c:pt>
                <c:pt idx="23">
                  <c:v>6.9585730239502039</c:v>
                </c:pt>
                <c:pt idx="24">
                  <c:v>6.8588995562496127</c:v>
                </c:pt>
                <c:pt idx="25">
                  <c:v>6.7592260885490214</c:v>
                </c:pt>
                <c:pt idx="26">
                  <c:v>6.659552620848431</c:v>
                </c:pt>
                <c:pt idx="27">
                  <c:v>6.5598791531478398</c:v>
                </c:pt>
                <c:pt idx="28">
                  <c:v>6.4602056854472494</c:v>
                </c:pt>
                <c:pt idx="29">
                  <c:v>6.360532217746659</c:v>
                </c:pt>
                <c:pt idx="30">
                  <c:v>6.2608587500460677</c:v>
                </c:pt>
                <c:pt idx="31">
                  <c:v>6.1611852823454765</c:v>
                </c:pt>
                <c:pt idx="32">
                  <c:v>6.061511814644895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4436-FE4D-9BB8-9BEE5C55EEFF}"/>
            </c:ext>
          </c:extLst>
        </c:ser>
        <c:ser>
          <c:idx val="6"/>
          <c:order val="4"/>
          <c:tx>
            <c:strRef>
              <c:f>'ATB Utility Solar_SEE'!$K$188</c:f>
              <c:strCache>
                <c:ptCount val="1"/>
                <c:pt idx="0">
                  <c:v>Utility PV - Chicago - Moderate</c:v>
                </c:pt>
              </c:strCache>
            </c:strRef>
          </c:tx>
          <c:spPr>
            <a:ln>
              <a:solidFill>
                <a:schemeClr val="accent5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D-4436-FE4D-9BB8-9BEE5C55EEFF}"/>
              </c:ext>
            </c:extLst>
          </c:dPt>
          <c:xVal>
            <c:numRef>
              <c:f>'ATB Utility Solar_SEE'!$L$183:$AS$183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Solar_SEE'!$L$188:$AS$188</c:f>
              <c:numCache>
                <c:formatCode>"$"#,##0_);\("$"#,##0\)</c:formatCode>
                <c:ptCount val="34"/>
                <c:pt idx="0">
                  <c:v>18.760000000000002</c:v>
                </c:pt>
                <c:pt idx="1">
                  <c:v>16.080000000000002</c:v>
                </c:pt>
                <c:pt idx="2">
                  <c:v>15.851846923524111</c:v>
                </c:pt>
                <c:pt idx="3">
                  <c:v>15.246183159086234</c:v>
                </c:pt>
                <c:pt idx="4">
                  <c:v>14.640519394648356</c:v>
                </c:pt>
                <c:pt idx="5">
                  <c:v>14.03485563021048</c:v>
                </c:pt>
                <c:pt idx="6">
                  <c:v>13.429191865772605</c:v>
                </c:pt>
                <c:pt idx="7">
                  <c:v>12.823528101334729</c:v>
                </c:pt>
                <c:pt idx="8">
                  <c:v>12.21786433689685</c:v>
                </c:pt>
                <c:pt idx="9">
                  <c:v>11.612200572458974</c:v>
                </c:pt>
                <c:pt idx="10">
                  <c:v>11.006536808021099</c:v>
                </c:pt>
                <c:pt idx="11">
                  <c:v>10.400873043583221</c:v>
                </c:pt>
                <c:pt idx="12">
                  <c:v>9.7952092791453467</c:v>
                </c:pt>
                <c:pt idx="13">
                  <c:v>9.7081978736209145</c:v>
                </c:pt>
                <c:pt idx="14">
                  <c:v>9.6211864680964823</c:v>
                </c:pt>
                <c:pt idx="15">
                  <c:v>9.5341750625720483</c:v>
                </c:pt>
                <c:pt idx="16">
                  <c:v>9.4471636570476178</c:v>
                </c:pt>
                <c:pt idx="17">
                  <c:v>9.3601522515231839</c:v>
                </c:pt>
                <c:pt idx="18">
                  <c:v>9.2731408459987517</c:v>
                </c:pt>
                <c:pt idx="19">
                  <c:v>9.1861294404743195</c:v>
                </c:pt>
                <c:pt idx="20">
                  <c:v>9.0991180349498872</c:v>
                </c:pt>
                <c:pt idx="21">
                  <c:v>9.0121066294254533</c:v>
                </c:pt>
                <c:pt idx="22">
                  <c:v>8.9250952239010211</c:v>
                </c:pt>
                <c:pt idx="23">
                  <c:v>8.8380838183765889</c:v>
                </c:pt>
                <c:pt idx="24">
                  <c:v>8.7510724128521549</c:v>
                </c:pt>
                <c:pt idx="25">
                  <c:v>8.6640610073277227</c:v>
                </c:pt>
                <c:pt idx="26">
                  <c:v>8.5770496018032905</c:v>
                </c:pt>
                <c:pt idx="27">
                  <c:v>8.4900381962788583</c:v>
                </c:pt>
                <c:pt idx="28">
                  <c:v>8.4030267907544243</c:v>
                </c:pt>
                <c:pt idx="29">
                  <c:v>8.3160153852299938</c:v>
                </c:pt>
                <c:pt idx="30">
                  <c:v>8.2290039797055599</c:v>
                </c:pt>
                <c:pt idx="31">
                  <c:v>8.1419925741811277</c:v>
                </c:pt>
                <c:pt idx="32">
                  <c:v>8.0549811686567026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4436-FE4D-9BB8-9BEE5C55EEFF}"/>
            </c:ext>
          </c:extLst>
        </c:ser>
        <c:ser>
          <c:idx val="7"/>
          <c:order val="5"/>
          <c:tx>
            <c:strRef>
              <c:f>'ATB Utility Solar_SEE'!$K$189</c:f>
              <c:strCache>
                <c:ptCount val="1"/>
                <c:pt idx="0">
                  <c:v>Utility PV - Chicago - Conservative</c:v>
                </c:pt>
              </c:strCache>
            </c:strRef>
          </c:tx>
          <c:spPr>
            <a:ln>
              <a:solidFill>
                <a:schemeClr val="accent5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0-4436-FE4D-9BB8-9BEE5C55EEFF}"/>
              </c:ext>
            </c:extLst>
          </c:dPt>
          <c:xVal>
            <c:numRef>
              <c:f>'ATB Utility Solar_SEE'!$L$183:$AS$183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Solar_SEE'!$L$189:$AS$189</c:f>
              <c:numCache>
                <c:formatCode>"$"#,##0_);\("$"#,##0\)</c:formatCode>
                <c:ptCount val="34"/>
                <c:pt idx="0">
                  <c:v>18.760000000000002</c:v>
                </c:pt>
                <c:pt idx="1">
                  <c:v>16.080000000000002</c:v>
                </c:pt>
                <c:pt idx="2">
                  <c:v>16.263857484472211</c:v>
                </c:pt>
                <c:pt idx="3">
                  <c:v>16.070204280982438</c:v>
                </c:pt>
                <c:pt idx="4">
                  <c:v>15.87655107749266</c:v>
                </c:pt>
                <c:pt idx="5">
                  <c:v>15.682897874002888</c:v>
                </c:pt>
                <c:pt idx="6">
                  <c:v>15.489244670513113</c:v>
                </c:pt>
                <c:pt idx="7">
                  <c:v>15.295591467023337</c:v>
                </c:pt>
                <c:pt idx="8">
                  <c:v>15.101938263533562</c:v>
                </c:pt>
                <c:pt idx="9">
                  <c:v>14.908285060043788</c:v>
                </c:pt>
                <c:pt idx="10">
                  <c:v>14.714631856554012</c:v>
                </c:pt>
                <c:pt idx="11">
                  <c:v>14.520978653064239</c:v>
                </c:pt>
                <c:pt idx="12">
                  <c:v>14.327325449574449</c:v>
                </c:pt>
                <c:pt idx="13">
                  <c:v>14.100719641052994</c:v>
                </c:pt>
                <c:pt idx="14">
                  <c:v>13.874113832531537</c:v>
                </c:pt>
                <c:pt idx="15">
                  <c:v>13.647508024010081</c:v>
                </c:pt>
                <c:pt idx="16">
                  <c:v>13.420902215488624</c:v>
                </c:pt>
                <c:pt idx="17">
                  <c:v>13.194296406967167</c:v>
                </c:pt>
                <c:pt idx="18">
                  <c:v>12.967690598445712</c:v>
                </c:pt>
                <c:pt idx="19">
                  <c:v>12.741084789924257</c:v>
                </c:pt>
                <c:pt idx="20">
                  <c:v>12.514478981402799</c:v>
                </c:pt>
                <c:pt idx="21">
                  <c:v>12.287873172881342</c:v>
                </c:pt>
                <c:pt idx="22">
                  <c:v>12.061267364359887</c:v>
                </c:pt>
                <c:pt idx="23">
                  <c:v>11.834661555838432</c:v>
                </c:pt>
                <c:pt idx="24">
                  <c:v>11.608055747316977</c:v>
                </c:pt>
                <c:pt idx="25">
                  <c:v>11.381449938795523</c:v>
                </c:pt>
                <c:pt idx="26">
                  <c:v>11.154844130274066</c:v>
                </c:pt>
                <c:pt idx="27">
                  <c:v>10.928238321752612</c:v>
                </c:pt>
                <c:pt idx="28">
                  <c:v>10.701632513231157</c:v>
                </c:pt>
                <c:pt idx="29">
                  <c:v>10.475026704709702</c:v>
                </c:pt>
                <c:pt idx="30">
                  <c:v>10.248420896188247</c:v>
                </c:pt>
                <c:pt idx="31">
                  <c:v>10.021815087666791</c:v>
                </c:pt>
                <c:pt idx="32">
                  <c:v>9.7952092791453467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4436-FE4D-9BB8-9BEE5C55EEFF}"/>
            </c:ext>
          </c:extLst>
        </c:ser>
        <c:ser>
          <c:idx val="9"/>
          <c:order val="6"/>
          <c:tx>
            <c:strRef>
              <c:f>'ATB Utility Solar_SEE'!$K$190</c:f>
              <c:strCache>
                <c:ptCount val="1"/>
                <c:pt idx="0">
                  <c:v>Utility PV - Kansas City - Advanced</c:v>
                </c:pt>
              </c:strCache>
            </c:strRef>
          </c:tx>
          <c:spPr>
            <a:ln>
              <a:solidFill>
                <a:schemeClr val="accent4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4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3-4436-FE4D-9BB8-9BEE5C55EEFF}"/>
              </c:ext>
            </c:extLst>
          </c:dPt>
          <c:xVal>
            <c:numRef>
              <c:f>'ATB Utility Solar_SEE'!$L$183:$AS$183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Solar_SEE'!$L$190:$AS$190</c:f>
              <c:numCache>
                <c:formatCode>"$"#,##0_);\("$"#,##0\)</c:formatCode>
                <c:ptCount val="34"/>
                <c:pt idx="0">
                  <c:v>18.760000000000002</c:v>
                </c:pt>
                <c:pt idx="1">
                  <c:v>16.080000000000002</c:v>
                </c:pt>
                <c:pt idx="2">
                  <c:v>15.693644368025145</c:v>
                </c:pt>
                <c:pt idx="3">
                  <c:v>14.9297780480883</c:v>
                </c:pt>
                <c:pt idx="4">
                  <c:v>14.165911728151457</c:v>
                </c:pt>
                <c:pt idx="5">
                  <c:v>13.402045408214615</c:v>
                </c:pt>
                <c:pt idx="6">
                  <c:v>12.63817908827777</c:v>
                </c:pt>
                <c:pt idx="7">
                  <c:v>11.874312768340927</c:v>
                </c:pt>
                <c:pt idx="8">
                  <c:v>11.110446448404085</c:v>
                </c:pt>
                <c:pt idx="9">
                  <c:v>10.34658012846724</c:v>
                </c:pt>
                <c:pt idx="10">
                  <c:v>9.5827138085303964</c:v>
                </c:pt>
                <c:pt idx="11">
                  <c:v>8.8188474885935548</c:v>
                </c:pt>
                <c:pt idx="12">
                  <c:v>8.0549811686567026</c:v>
                </c:pt>
                <c:pt idx="13">
                  <c:v>7.9553077009561122</c:v>
                </c:pt>
                <c:pt idx="14">
                  <c:v>7.8556342332555209</c:v>
                </c:pt>
                <c:pt idx="15">
                  <c:v>7.7559607655549305</c:v>
                </c:pt>
                <c:pt idx="16">
                  <c:v>7.6562872978543393</c:v>
                </c:pt>
                <c:pt idx="17">
                  <c:v>7.556613830153748</c:v>
                </c:pt>
                <c:pt idx="18">
                  <c:v>7.4569403624531576</c:v>
                </c:pt>
                <c:pt idx="19">
                  <c:v>7.3572668947525663</c:v>
                </c:pt>
                <c:pt idx="20">
                  <c:v>7.257593427051976</c:v>
                </c:pt>
                <c:pt idx="21">
                  <c:v>7.1579199593513856</c:v>
                </c:pt>
                <c:pt idx="22">
                  <c:v>7.0582464916507943</c:v>
                </c:pt>
                <c:pt idx="23">
                  <c:v>6.9585730239502039</c:v>
                </c:pt>
                <c:pt idx="24">
                  <c:v>6.8588995562496127</c:v>
                </c:pt>
                <c:pt idx="25">
                  <c:v>6.7592260885490214</c:v>
                </c:pt>
                <c:pt idx="26">
                  <c:v>6.659552620848431</c:v>
                </c:pt>
                <c:pt idx="27">
                  <c:v>6.5598791531478398</c:v>
                </c:pt>
                <c:pt idx="28">
                  <c:v>6.4602056854472494</c:v>
                </c:pt>
                <c:pt idx="29">
                  <c:v>6.360532217746659</c:v>
                </c:pt>
                <c:pt idx="30">
                  <c:v>6.2608587500460677</c:v>
                </c:pt>
                <c:pt idx="31">
                  <c:v>6.1611852823454765</c:v>
                </c:pt>
                <c:pt idx="32">
                  <c:v>6.061511814644895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4436-FE4D-9BB8-9BEE5C55EEFF}"/>
            </c:ext>
          </c:extLst>
        </c:ser>
        <c:ser>
          <c:idx val="10"/>
          <c:order val="7"/>
          <c:tx>
            <c:strRef>
              <c:f>'ATB Utility Solar_SEE'!$K$191</c:f>
              <c:strCache>
                <c:ptCount val="1"/>
                <c:pt idx="0">
                  <c:v>Utility PV - Kansas City - Moderate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4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6-4436-FE4D-9BB8-9BEE5C55EEFF}"/>
              </c:ext>
            </c:extLst>
          </c:dPt>
          <c:xVal>
            <c:numRef>
              <c:f>'ATB Utility Solar_SEE'!$L$183:$AS$183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Solar_SEE'!$L$191:$AS$191</c:f>
              <c:numCache>
                <c:formatCode>"$"#,##0_);\("$"#,##0\)</c:formatCode>
                <c:ptCount val="34"/>
                <c:pt idx="0">
                  <c:v>18.760000000000002</c:v>
                </c:pt>
                <c:pt idx="1">
                  <c:v>16.080000000000002</c:v>
                </c:pt>
                <c:pt idx="2">
                  <c:v>15.851846923524111</c:v>
                </c:pt>
                <c:pt idx="3">
                  <c:v>15.246183159086234</c:v>
                </c:pt>
                <c:pt idx="4">
                  <c:v>14.640519394648356</c:v>
                </c:pt>
                <c:pt idx="5">
                  <c:v>14.03485563021048</c:v>
                </c:pt>
                <c:pt idx="6">
                  <c:v>13.429191865772605</c:v>
                </c:pt>
                <c:pt idx="7">
                  <c:v>12.823528101334729</c:v>
                </c:pt>
                <c:pt idx="8">
                  <c:v>12.21786433689685</c:v>
                </c:pt>
                <c:pt idx="9">
                  <c:v>11.612200572458974</c:v>
                </c:pt>
                <c:pt idx="10">
                  <c:v>11.006536808021099</c:v>
                </c:pt>
                <c:pt idx="11">
                  <c:v>10.400873043583221</c:v>
                </c:pt>
                <c:pt idx="12">
                  <c:v>9.7952092791453467</c:v>
                </c:pt>
                <c:pt idx="13">
                  <c:v>9.7081978736209145</c:v>
                </c:pt>
                <c:pt idx="14">
                  <c:v>9.6211864680964823</c:v>
                </c:pt>
                <c:pt idx="15">
                  <c:v>9.5341750625720483</c:v>
                </c:pt>
                <c:pt idx="16">
                  <c:v>9.4471636570476178</c:v>
                </c:pt>
                <c:pt idx="17">
                  <c:v>9.3601522515231839</c:v>
                </c:pt>
                <c:pt idx="18">
                  <c:v>9.2731408459987517</c:v>
                </c:pt>
                <c:pt idx="19">
                  <c:v>9.1861294404743195</c:v>
                </c:pt>
                <c:pt idx="20">
                  <c:v>9.0991180349498872</c:v>
                </c:pt>
                <c:pt idx="21">
                  <c:v>9.0121066294254533</c:v>
                </c:pt>
                <c:pt idx="22">
                  <c:v>8.9250952239010211</c:v>
                </c:pt>
                <c:pt idx="23">
                  <c:v>8.8380838183765889</c:v>
                </c:pt>
                <c:pt idx="24">
                  <c:v>8.7510724128521549</c:v>
                </c:pt>
                <c:pt idx="25">
                  <c:v>8.6640610073277227</c:v>
                </c:pt>
                <c:pt idx="26">
                  <c:v>8.5770496018032905</c:v>
                </c:pt>
                <c:pt idx="27">
                  <c:v>8.4900381962788583</c:v>
                </c:pt>
                <c:pt idx="28">
                  <c:v>8.4030267907544243</c:v>
                </c:pt>
                <c:pt idx="29">
                  <c:v>8.3160153852299938</c:v>
                </c:pt>
                <c:pt idx="30">
                  <c:v>8.2290039797055599</c:v>
                </c:pt>
                <c:pt idx="31">
                  <c:v>8.1419925741811277</c:v>
                </c:pt>
                <c:pt idx="32">
                  <c:v>8.0549811686567026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4436-FE4D-9BB8-9BEE5C55EEFF}"/>
            </c:ext>
          </c:extLst>
        </c:ser>
        <c:ser>
          <c:idx val="12"/>
          <c:order val="8"/>
          <c:tx>
            <c:strRef>
              <c:f>'ATB Utility Solar_SEE'!$K$192</c:f>
              <c:strCache>
                <c:ptCount val="1"/>
                <c:pt idx="0">
                  <c:v>Utility PV - Kansas City - Conservative</c:v>
                </c:pt>
              </c:strCache>
            </c:strRef>
          </c:tx>
          <c:spPr>
            <a:ln>
              <a:solidFill>
                <a:schemeClr val="accent4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4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9-4436-FE4D-9BB8-9BEE5C55EEFF}"/>
              </c:ext>
            </c:extLst>
          </c:dPt>
          <c:xVal>
            <c:numRef>
              <c:f>'ATB Utility Solar_SEE'!$L$183:$AS$183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Solar_SEE'!$L$192:$AS$192</c:f>
              <c:numCache>
                <c:formatCode>"$"#,##0_);\("$"#,##0\)</c:formatCode>
                <c:ptCount val="34"/>
                <c:pt idx="0">
                  <c:v>18.760000000000002</c:v>
                </c:pt>
                <c:pt idx="1">
                  <c:v>16.080000000000002</c:v>
                </c:pt>
                <c:pt idx="2">
                  <c:v>16.263857484472211</c:v>
                </c:pt>
                <c:pt idx="3">
                  <c:v>16.070204280982438</c:v>
                </c:pt>
                <c:pt idx="4">
                  <c:v>15.87655107749266</c:v>
                </c:pt>
                <c:pt idx="5">
                  <c:v>15.682897874002888</c:v>
                </c:pt>
                <c:pt idx="6">
                  <c:v>15.489244670513113</c:v>
                </c:pt>
                <c:pt idx="7">
                  <c:v>15.295591467023337</c:v>
                </c:pt>
                <c:pt idx="8">
                  <c:v>15.101938263533562</c:v>
                </c:pt>
                <c:pt idx="9">
                  <c:v>14.908285060043788</c:v>
                </c:pt>
                <c:pt idx="10">
                  <c:v>14.714631856554012</c:v>
                </c:pt>
                <c:pt idx="11">
                  <c:v>14.520978653064239</c:v>
                </c:pt>
                <c:pt idx="12">
                  <c:v>14.327325449574449</c:v>
                </c:pt>
                <c:pt idx="13">
                  <c:v>14.100719641052994</c:v>
                </c:pt>
                <c:pt idx="14">
                  <c:v>13.874113832531537</c:v>
                </c:pt>
                <c:pt idx="15">
                  <c:v>13.647508024010081</c:v>
                </c:pt>
                <c:pt idx="16">
                  <c:v>13.420902215488624</c:v>
                </c:pt>
                <c:pt idx="17">
                  <c:v>13.194296406967167</c:v>
                </c:pt>
                <c:pt idx="18">
                  <c:v>12.967690598445712</c:v>
                </c:pt>
                <c:pt idx="19">
                  <c:v>12.741084789924257</c:v>
                </c:pt>
                <c:pt idx="20">
                  <c:v>12.514478981402799</c:v>
                </c:pt>
                <c:pt idx="21">
                  <c:v>12.287873172881342</c:v>
                </c:pt>
                <c:pt idx="22">
                  <c:v>12.061267364359887</c:v>
                </c:pt>
                <c:pt idx="23">
                  <c:v>11.834661555838432</c:v>
                </c:pt>
                <c:pt idx="24">
                  <c:v>11.608055747316977</c:v>
                </c:pt>
                <c:pt idx="25">
                  <c:v>11.381449938795523</c:v>
                </c:pt>
                <c:pt idx="26">
                  <c:v>11.154844130274066</c:v>
                </c:pt>
                <c:pt idx="27">
                  <c:v>10.928238321752612</c:v>
                </c:pt>
                <c:pt idx="28">
                  <c:v>10.701632513231157</c:v>
                </c:pt>
                <c:pt idx="29">
                  <c:v>10.475026704709702</c:v>
                </c:pt>
                <c:pt idx="30">
                  <c:v>10.248420896188247</c:v>
                </c:pt>
                <c:pt idx="31">
                  <c:v>10.021815087666791</c:v>
                </c:pt>
                <c:pt idx="32">
                  <c:v>9.7952092791453467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4436-FE4D-9BB8-9BEE5C55EEFF}"/>
            </c:ext>
          </c:extLst>
        </c:ser>
        <c:ser>
          <c:idx val="1"/>
          <c:order val="9"/>
          <c:tx>
            <c:strRef>
              <c:f>'ATB Utility Solar_SEE'!$K$193</c:f>
              <c:strCache>
                <c:ptCount val="1"/>
                <c:pt idx="0">
                  <c:v>Utility PV - Los Angeles - Advanced</c:v>
                </c:pt>
              </c:strCache>
            </c:strRef>
          </c:tx>
          <c:spPr>
            <a:ln>
              <a:solidFill>
                <a:schemeClr val="accent2"/>
              </a:solidFill>
              <a:prstDash val="sysDot"/>
            </a:ln>
          </c:spPr>
          <c:marker>
            <c:symbol val="none"/>
          </c:marker>
          <c:xVal>
            <c:numRef>
              <c:f>'ATB Utility Solar_SEE'!$L$183:$AS$183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Solar_SEE'!$L$193:$AS$193</c:f>
              <c:numCache>
                <c:formatCode>"$"#,##0_);\("$"#,##0\)</c:formatCode>
                <c:ptCount val="34"/>
                <c:pt idx="0">
                  <c:v>18.760000000000002</c:v>
                </c:pt>
                <c:pt idx="1">
                  <c:v>16.080000000000002</c:v>
                </c:pt>
                <c:pt idx="2">
                  <c:v>15.693644368025145</c:v>
                </c:pt>
                <c:pt idx="3">
                  <c:v>14.9297780480883</c:v>
                </c:pt>
                <c:pt idx="4">
                  <c:v>14.165911728151457</c:v>
                </c:pt>
                <c:pt idx="5">
                  <c:v>13.402045408214615</c:v>
                </c:pt>
                <c:pt idx="6">
                  <c:v>12.63817908827777</c:v>
                </c:pt>
                <c:pt idx="7">
                  <c:v>11.874312768340927</c:v>
                </c:pt>
                <c:pt idx="8">
                  <c:v>11.110446448404085</c:v>
                </c:pt>
                <c:pt idx="9">
                  <c:v>10.34658012846724</c:v>
                </c:pt>
                <c:pt idx="10">
                  <c:v>9.5827138085303964</c:v>
                </c:pt>
                <c:pt idx="11">
                  <c:v>8.8188474885935548</c:v>
                </c:pt>
                <c:pt idx="12">
                  <c:v>8.0549811686567026</c:v>
                </c:pt>
                <c:pt idx="13">
                  <c:v>7.9553077009561122</c:v>
                </c:pt>
                <c:pt idx="14">
                  <c:v>7.8556342332555209</c:v>
                </c:pt>
                <c:pt idx="15">
                  <c:v>7.7559607655549305</c:v>
                </c:pt>
                <c:pt idx="16">
                  <c:v>7.6562872978543393</c:v>
                </c:pt>
                <c:pt idx="17">
                  <c:v>7.556613830153748</c:v>
                </c:pt>
                <c:pt idx="18">
                  <c:v>7.4569403624531576</c:v>
                </c:pt>
                <c:pt idx="19">
                  <c:v>7.3572668947525663</c:v>
                </c:pt>
                <c:pt idx="20">
                  <c:v>7.257593427051976</c:v>
                </c:pt>
                <c:pt idx="21">
                  <c:v>7.1579199593513856</c:v>
                </c:pt>
                <c:pt idx="22">
                  <c:v>7.0582464916507943</c:v>
                </c:pt>
                <c:pt idx="23">
                  <c:v>6.9585730239502039</c:v>
                </c:pt>
                <c:pt idx="24">
                  <c:v>6.8588995562496127</c:v>
                </c:pt>
                <c:pt idx="25">
                  <c:v>6.7592260885490214</c:v>
                </c:pt>
                <c:pt idx="26">
                  <c:v>6.659552620848431</c:v>
                </c:pt>
                <c:pt idx="27">
                  <c:v>6.5598791531478398</c:v>
                </c:pt>
                <c:pt idx="28">
                  <c:v>6.4602056854472494</c:v>
                </c:pt>
                <c:pt idx="29">
                  <c:v>6.360532217746659</c:v>
                </c:pt>
                <c:pt idx="30">
                  <c:v>6.2608587500460677</c:v>
                </c:pt>
                <c:pt idx="31">
                  <c:v>6.1611852823454765</c:v>
                </c:pt>
                <c:pt idx="32">
                  <c:v>6.061511814644895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4436-FE4D-9BB8-9BEE5C55EEFF}"/>
            </c:ext>
          </c:extLst>
        </c:ser>
        <c:ser>
          <c:idx val="5"/>
          <c:order val="10"/>
          <c:tx>
            <c:strRef>
              <c:f>'ATB Utility Solar_SEE'!$K$194</c:f>
              <c:strCache>
                <c:ptCount val="1"/>
                <c:pt idx="0">
                  <c:v>Utility PV - Los Angeles - Moderate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'ATB Utility Solar_SEE'!$L$183:$AS$183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Solar_SEE'!$L$194:$AS$194</c:f>
              <c:numCache>
                <c:formatCode>"$"#,##0_);\("$"#,##0\)</c:formatCode>
                <c:ptCount val="34"/>
                <c:pt idx="0">
                  <c:v>18.760000000000002</c:v>
                </c:pt>
                <c:pt idx="1">
                  <c:v>16.080000000000002</c:v>
                </c:pt>
                <c:pt idx="2">
                  <c:v>15.851846923524111</c:v>
                </c:pt>
                <c:pt idx="3">
                  <c:v>15.246183159086234</c:v>
                </c:pt>
                <c:pt idx="4">
                  <c:v>14.640519394648356</c:v>
                </c:pt>
                <c:pt idx="5">
                  <c:v>14.03485563021048</c:v>
                </c:pt>
                <c:pt idx="6">
                  <c:v>13.429191865772605</c:v>
                </c:pt>
                <c:pt idx="7">
                  <c:v>12.823528101334729</c:v>
                </c:pt>
                <c:pt idx="8">
                  <c:v>12.21786433689685</c:v>
                </c:pt>
                <c:pt idx="9">
                  <c:v>11.612200572458974</c:v>
                </c:pt>
                <c:pt idx="10">
                  <c:v>11.006536808021099</c:v>
                </c:pt>
                <c:pt idx="11">
                  <c:v>10.400873043583221</c:v>
                </c:pt>
                <c:pt idx="12">
                  <c:v>9.7952092791453467</c:v>
                </c:pt>
                <c:pt idx="13">
                  <c:v>9.7081978736209145</c:v>
                </c:pt>
                <c:pt idx="14">
                  <c:v>9.6211864680964823</c:v>
                </c:pt>
                <c:pt idx="15">
                  <c:v>9.5341750625720483</c:v>
                </c:pt>
                <c:pt idx="16">
                  <c:v>9.4471636570476178</c:v>
                </c:pt>
                <c:pt idx="17">
                  <c:v>9.3601522515231839</c:v>
                </c:pt>
                <c:pt idx="18">
                  <c:v>9.2731408459987517</c:v>
                </c:pt>
                <c:pt idx="19">
                  <c:v>9.1861294404743195</c:v>
                </c:pt>
                <c:pt idx="20">
                  <c:v>9.0991180349498872</c:v>
                </c:pt>
                <c:pt idx="21">
                  <c:v>9.0121066294254533</c:v>
                </c:pt>
                <c:pt idx="22">
                  <c:v>8.9250952239010211</c:v>
                </c:pt>
                <c:pt idx="23">
                  <c:v>8.8380838183765889</c:v>
                </c:pt>
                <c:pt idx="24">
                  <c:v>8.7510724128521549</c:v>
                </c:pt>
                <c:pt idx="25">
                  <c:v>8.6640610073277227</c:v>
                </c:pt>
                <c:pt idx="26">
                  <c:v>8.5770496018032905</c:v>
                </c:pt>
                <c:pt idx="27">
                  <c:v>8.4900381962788583</c:v>
                </c:pt>
                <c:pt idx="28">
                  <c:v>8.4030267907544243</c:v>
                </c:pt>
                <c:pt idx="29">
                  <c:v>8.3160153852299938</c:v>
                </c:pt>
                <c:pt idx="30">
                  <c:v>8.2290039797055599</c:v>
                </c:pt>
                <c:pt idx="31">
                  <c:v>8.1419925741811277</c:v>
                </c:pt>
                <c:pt idx="32">
                  <c:v>8.0549811686567026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4436-FE4D-9BB8-9BEE5C55EEFF}"/>
            </c:ext>
          </c:extLst>
        </c:ser>
        <c:ser>
          <c:idx val="8"/>
          <c:order val="11"/>
          <c:tx>
            <c:strRef>
              <c:f>'ATB Utility Solar_SEE'!$K$195</c:f>
              <c:strCache>
                <c:ptCount val="1"/>
                <c:pt idx="0">
                  <c:v>Utility PV - Los Angeles - Conservative</c:v>
                </c:pt>
              </c:strCache>
            </c:strRef>
          </c:tx>
          <c:spPr>
            <a:ln>
              <a:solidFill>
                <a:schemeClr val="accent2"/>
              </a:solidFill>
              <a:prstDash val="dash"/>
            </a:ln>
          </c:spPr>
          <c:marker>
            <c:symbol val="none"/>
          </c:marker>
          <c:xVal>
            <c:numRef>
              <c:f>'ATB Utility Solar_SEE'!$L$183:$AS$183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Solar_SEE'!$L$195:$AS$195</c:f>
              <c:numCache>
                <c:formatCode>"$"#,##0_);\("$"#,##0\)</c:formatCode>
                <c:ptCount val="34"/>
                <c:pt idx="0">
                  <c:v>18.760000000000002</c:v>
                </c:pt>
                <c:pt idx="1">
                  <c:v>16.080000000000002</c:v>
                </c:pt>
                <c:pt idx="2">
                  <c:v>16.263857484472211</c:v>
                </c:pt>
                <c:pt idx="3">
                  <c:v>16.070204280982438</c:v>
                </c:pt>
                <c:pt idx="4">
                  <c:v>15.87655107749266</c:v>
                </c:pt>
                <c:pt idx="5">
                  <c:v>15.682897874002888</c:v>
                </c:pt>
                <c:pt idx="6">
                  <c:v>15.489244670513113</c:v>
                </c:pt>
                <c:pt idx="7">
                  <c:v>15.295591467023337</c:v>
                </c:pt>
                <c:pt idx="8">
                  <c:v>15.101938263533562</c:v>
                </c:pt>
                <c:pt idx="9">
                  <c:v>14.908285060043788</c:v>
                </c:pt>
                <c:pt idx="10">
                  <c:v>14.714631856554012</c:v>
                </c:pt>
                <c:pt idx="11">
                  <c:v>14.520978653064239</c:v>
                </c:pt>
                <c:pt idx="12">
                  <c:v>14.327325449574449</c:v>
                </c:pt>
                <c:pt idx="13">
                  <c:v>14.100719641052994</c:v>
                </c:pt>
                <c:pt idx="14">
                  <c:v>13.874113832531537</c:v>
                </c:pt>
                <c:pt idx="15">
                  <c:v>13.647508024010081</c:v>
                </c:pt>
                <c:pt idx="16">
                  <c:v>13.420902215488624</c:v>
                </c:pt>
                <c:pt idx="17">
                  <c:v>13.194296406967167</c:v>
                </c:pt>
                <c:pt idx="18">
                  <c:v>12.967690598445712</c:v>
                </c:pt>
                <c:pt idx="19">
                  <c:v>12.741084789924257</c:v>
                </c:pt>
                <c:pt idx="20">
                  <c:v>12.514478981402799</c:v>
                </c:pt>
                <c:pt idx="21">
                  <c:v>12.287873172881342</c:v>
                </c:pt>
                <c:pt idx="22">
                  <c:v>12.061267364359887</c:v>
                </c:pt>
                <c:pt idx="23">
                  <c:v>11.834661555838432</c:v>
                </c:pt>
                <c:pt idx="24">
                  <c:v>11.608055747316977</c:v>
                </c:pt>
                <c:pt idx="25">
                  <c:v>11.381449938795523</c:v>
                </c:pt>
                <c:pt idx="26">
                  <c:v>11.154844130274066</c:v>
                </c:pt>
                <c:pt idx="27">
                  <c:v>10.928238321752612</c:v>
                </c:pt>
                <c:pt idx="28">
                  <c:v>10.701632513231157</c:v>
                </c:pt>
                <c:pt idx="29">
                  <c:v>10.475026704709702</c:v>
                </c:pt>
                <c:pt idx="30">
                  <c:v>10.248420896188247</c:v>
                </c:pt>
                <c:pt idx="31">
                  <c:v>10.021815087666791</c:v>
                </c:pt>
                <c:pt idx="32">
                  <c:v>9.7952092791453467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4436-FE4D-9BB8-9BEE5C55EEFF}"/>
            </c:ext>
          </c:extLst>
        </c:ser>
        <c:ser>
          <c:idx val="11"/>
          <c:order val="12"/>
          <c:tx>
            <c:strRef>
              <c:f>'ATB Utility Solar_SEE'!$K$196</c:f>
              <c:strCache>
                <c:ptCount val="1"/>
                <c:pt idx="0">
                  <c:v>Utility PV - Daggett, CA - Advanced</c:v>
                </c:pt>
              </c:strCache>
            </c:strRef>
          </c:tx>
          <c:spPr>
            <a:ln>
              <a:solidFill>
                <a:schemeClr val="accent3"/>
              </a:solidFill>
              <a:prstDash val="sysDot"/>
            </a:ln>
          </c:spPr>
          <c:marker>
            <c:symbol val="none"/>
          </c:marker>
          <c:xVal>
            <c:numRef>
              <c:f>'ATB Utility Solar_SEE'!$L$183:$AS$183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Solar_SEE'!$L$196:$AS$196</c:f>
              <c:numCache>
                <c:formatCode>"$"#,##0_);\("$"#,##0\)</c:formatCode>
                <c:ptCount val="34"/>
                <c:pt idx="0">
                  <c:v>18.760000000000002</c:v>
                </c:pt>
                <c:pt idx="1">
                  <c:v>16.080000000000002</c:v>
                </c:pt>
                <c:pt idx="2">
                  <c:v>15.693644368025145</c:v>
                </c:pt>
                <c:pt idx="3">
                  <c:v>14.9297780480883</c:v>
                </c:pt>
                <c:pt idx="4">
                  <c:v>14.165911728151457</c:v>
                </c:pt>
                <c:pt idx="5">
                  <c:v>13.402045408214615</c:v>
                </c:pt>
                <c:pt idx="6">
                  <c:v>12.63817908827777</c:v>
                </c:pt>
                <c:pt idx="7">
                  <c:v>11.874312768340927</c:v>
                </c:pt>
                <c:pt idx="8">
                  <c:v>11.110446448404085</c:v>
                </c:pt>
                <c:pt idx="9">
                  <c:v>10.34658012846724</c:v>
                </c:pt>
                <c:pt idx="10">
                  <c:v>9.5827138085303964</c:v>
                </c:pt>
                <c:pt idx="11">
                  <c:v>8.8188474885935548</c:v>
                </c:pt>
                <c:pt idx="12">
                  <c:v>8.0549811686567026</c:v>
                </c:pt>
                <c:pt idx="13">
                  <c:v>7.9553077009561122</c:v>
                </c:pt>
                <c:pt idx="14">
                  <c:v>7.8556342332555209</c:v>
                </c:pt>
                <c:pt idx="15">
                  <c:v>7.7559607655549305</c:v>
                </c:pt>
                <c:pt idx="16">
                  <c:v>7.6562872978543393</c:v>
                </c:pt>
                <c:pt idx="17">
                  <c:v>7.556613830153748</c:v>
                </c:pt>
                <c:pt idx="18">
                  <c:v>7.4569403624531576</c:v>
                </c:pt>
                <c:pt idx="19">
                  <c:v>7.3572668947525663</c:v>
                </c:pt>
                <c:pt idx="20">
                  <c:v>7.257593427051976</c:v>
                </c:pt>
                <c:pt idx="21">
                  <c:v>7.1579199593513856</c:v>
                </c:pt>
                <c:pt idx="22">
                  <c:v>7.0582464916507943</c:v>
                </c:pt>
                <c:pt idx="23">
                  <c:v>6.9585730239502039</c:v>
                </c:pt>
                <c:pt idx="24">
                  <c:v>6.8588995562496127</c:v>
                </c:pt>
                <c:pt idx="25">
                  <c:v>6.7592260885490214</c:v>
                </c:pt>
                <c:pt idx="26">
                  <c:v>6.659552620848431</c:v>
                </c:pt>
                <c:pt idx="27">
                  <c:v>6.5598791531478398</c:v>
                </c:pt>
                <c:pt idx="28">
                  <c:v>6.4602056854472494</c:v>
                </c:pt>
                <c:pt idx="29">
                  <c:v>6.360532217746659</c:v>
                </c:pt>
                <c:pt idx="30">
                  <c:v>6.2608587500460677</c:v>
                </c:pt>
                <c:pt idx="31">
                  <c:v>6.1611852823454765</c:v>
                </c:pt>
                <c:pt idx="32">
                  <c:v>6.061511814644895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4436-FE4D-9BB8-9BEE5C55EEFF}"/>
            </c:ext>
          </c:extLst>
        </c:ser>
        <c:ser>
          <c:idx val="13"/>
          <c:order val="13"/>
          <c:tx>
            <c:strRef>
              <c:f>'ATB Utility Solar_SEE'!$K$197</c:f>
              <c:strCache>
                <c:ptCount val="1"/>
                <c:pt idx="0">
                  <c:v>Utility PV - Daggett, CA - Moderate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xVal>
            <c:numRef>
              <c:f>'ATB Utility Solar_SEE'!$L$183:$AS$183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Solar_SEE'!$L$197:$AS$197</c:f>
              <c:numCache>
                <c:formatCode>"$"#,##0_);\("$"#,##0\)</c:formatCode>
                <c:ptCount val="34"/>
                <c:pt idx="0">
                  <c:v>18.760000000000002</c:v>
                </c:pt>
                <c:pt idx="1">
                  <c:v>16.080000000000002</c:v>
                </c:pt>
                <c:pt idx="2">
                  <c:v>15.851846923524111</c:v>
                </c:pt>
                <c:pt idx="3">
                  <c:v>15.246183159086234</c:v>
                </c:pt>
                <c:pt idx="4">
                  <c:v>14.640519394648356</c:v>
                </c:pt>
                <c:pt idx="5">
                  <c:v>14.03485563021048</c:v>
                </c:pt>
                <c:pt idx="6">
                  <c:v>13.429191865772605</c:v>
                </c:pt>
                <c:pt idx="7">
                  <c:v>12.823528101334729</c:v>
                </c:pt>
                <c:pt idx="8">
                  <c:v>12.21786433689685</c:v>
                </c:pt>
                <c:pt idx="9">
                  <c:v>11.612200572458974</c:v>
                </c:pt>
                <c:pt idx="10">
                  <c:v>11.006536808021099</c:v>
                </c:pt>
                <c:pt idx="11">
                  <c:v>10.400873043583221</c:v>
                </c:pt>
                <c:pt idx="12">
                  <c:v>9.7952092791453467</c:v>
                </c:pt>
                <c:pt idx="13">
                  <c:v>9.7081978736209145</c:v>
                </c:pt>
                <c:pt idx="14">
                  <c:v>9.6211864680964823</c:v>
                </c:pt>
                <c:pt idx="15">
                  <c:v>9.5341750625720483</c:v>
                </c:pt>
                <c:pt idx="16">
                  <c:v>9.4471636570476178</c:v>
                </c:pt>
                <c:pt idx="17">
                  <c:v>9.3601522515231839</c:v>
                </c:pt>
                <c:pt idx="18">
                  <c:v>9.2731408459987517</c:v>
                </c:pt>
                <c:pt idx="19">
                  <c:v>9.1861294404743195</c:v>
                </c:pt>
                <c:pt idx="20">
                  <c:v>9.0991180349498872</c:v>
                </c:pt>
                <c:pt idx="21">
                  <c:v>9.0121066294254533</c:v>
                </c:pt>
                <c:pt idx="22">
                  <c:v>8.9250952239010211</c:v>
                </c:pt>
                <c:pt idx="23">
                  <c:v>8.8380838183765889</c:v>
                </c:pt>
                <c:pt idx="24">
                  <c:v>8.7510724128521549</c:v>
                </c:pt>
                <c:pt idx="25">
                  <c:v>8.6640610073277227</c:v>
                </c:pt>
                <c:pt idx="26">
                  <c:v>8.5770496018032905</c:v>
                </c:pt>
                <c:pt idx="27">
                  <c:v>8.4900381962788583</c:v>
                </c:pt>
                <c:pt idx="28">
                  <c:v>8.4030267907544243</c:v>
                </c:pt>
                <c:pt idx="29">
                  <c:v>8.3160153852299938</c:v>
                </c:pt>
                <c:pt idx="30">
                  <c:v>8.2290039797055599</c:v>
                </c:pt>
                <c:pt idx="31">
                  <c:v>8.1419925741811277</c:v>
                </c:pt>
                <c:pt idx="32">
                  <c:v>8.0549811686567026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4436-FE4D-9BB8-9BEE5C55EEFF}"/>
            </c:ext>
          </c:extLst>
        </c:ser>
        <c:ser>
          <c:idx val="14"/>
          <c:order val="14"/>
          <c:tx>
            <c:strRef>
              <c:f>'ATB Utility Solar_SEE'!$K$198</c:f>
              <c:strCache>
                <c:ptCount val="1"/>
                <c:pt idx="0">
                  <c:v>Utility PV - Daggett, CA - Conservative</c:v>
                </c:pt>
              </c:strCache>
            </c:strRef>
          </c:tx>
          <c:spPr>
            <a:ln>
              <a:solidFill>
                <a:schemeClr val="accent3"/>
              </a:solidFill>
              <a:prstDash val="dash"/>
            </a:ln>
          </c:spPr>
          <c:marker>
            <c:symbol val="none"/>
          </c:marker>
          <c:xVal>
            <c:numRef>
              <c:f>'ATB Utility Solar_SEE'!$L$183:$AS$183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Solar_SEE'!$L$198:$AS$198</c:f>
              <c:numCache>
                <c:formatCode>"$"#,##0_);\("$"#,##0\)</c:formatCode>
                <c:ptCount val="34"/>
                <c:pt idx="0">
                  <c:v>18.760000000000002</c:v>
                </c:pt>
                <c:pt idx="1">
                  <c:v>16.080000000000002</c:v>
                </c:pt>
                <c:pt idx="2">
                  <c:v>16.263857484472211</c:v>
                </c:pt>
                <c:pt idx="3">
                  <c:v>16.070204280982438</c:v>
                </c:pt>
                <c:pt idx="4">
                  <c:v>15.87655107749266</c:v>
                </c:pt>
                <c:pt idx="5">
                  <c:v>15.682897874002888</c:v>
                </c:pt>
                <c:pt idx="6">
                  <c:v>15.489244670513113</c:v>
                </c:pt>
                <c:pt idx="7">
                  <c:v>15.295591467023337</c:v>
                </c:pt>
                <c:pt idx="8">
                  <c:v>15.101938263533562</c:v>
                </c:pt>
                <c:pt idx="9">
                  <c:v>14.908285060043788</c:v>
                </c:pt>
                <c:pt idx="10">
                  <c:v>14.714631856554012</c:v>
                </c:pt>
                <c:pt idx="11">
                  <c:v>14.520978653064239</c:v>
                </c:pt>
                <c:pt idx="12">
                  <c:v>14.327325449574449</c:v>
                </c:pt>
                <c:pt idx="13">
                  <c:v>14.100719641052994</c:v>
                </c:pt>
                <c:pt idx="14">
                  <c:v>13.874113832531537</c:v>
                </c:pt>
                <c:pt idx="15">
                  <c:v>13.647508024010081</c:v>
                </c:pt>
                <c:pt idx="16">
                  <c:v>13.420902215488624</c:v>
                </c:pt>
                <c:pt idx="17">
                  <c:v>13.194296406967167</c:v>
                </c:pt>
                <c:pt idx="18">
                  <c:v>12.967690598445712</c:v>
                </c:pt>
                <c:pt idx="19">
                  <c:v>12.741084789924257</c:v>
                </c:pt>
                <c:pt idx="20">
                  <c:v>12.514478981402799</c:v>
                </c:pt>
                <c:pt idx="21">
                  <c:v>12.287873172881342</c:v>
                </c:pt>
                <c:pt idx="22">
                  <c:v>12.061267364359887</c:v>
                </c:pt>
                <c:pt idx="23">
                  <c:v>11.834661555838432</c:v>
                </c:pt>
                <c:pt idx="24">
                  <c:v>11.608055747316977</c:v>
                </c:pt>
                <c:pt idx="25">
                  <c:v>11.381449938795523</c:v>
                </c:pt>
                <c:pt idx="26">
                  <c:v>11.154844130274066</c:v>
                </c:pt>
                <c:pt idx="27">
                  <c:v>10.928238321752612</c:v>
                </c:pt>
                <c:pt idx="28">
                  <c:v>10.701632513231157</c:v>
                </c:pt>
                <c:pt idx="29">
                  <c:v>10.475026704709702</c:v>
                </c:pt>
                <c:pt idx="30">
                  <c:v>10.248420896188247</c:v>
                </c:pt>
                <c:pt idx="31">
                  <c:v>10.021815087666791</c:v>
                </c:pt>
                <c:pt idx="32">
                  <c:v>9.7952092791453467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4436-FE4D-9BB8-9BEE5C55E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57856"/>
        <c:axId val="107663744"/>
      </c:scatterChart>
      <c:valAx>
        <c:axId val="107657856"/>
        <c:scaling>
          <c:orientation val="minMax"/>
          <c:max val="2050"/>
          <c:min val="2015"/>
        </c:scaling>
        <c:delete val="0"/>
        <c:axPos val="b"/>
        <c:numFmt formatCode="General" sourceLinked="1"/>
        <c:majorTickMark val="out"/>
        <c:minorTickMark val="in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07663744"/>
        <c:crosses val="autoZero"/>
        <c:crossBetween val="midCat"/>
        <c:majorUnit val="5"/>
        <c:minorUnit val="1"/>
      </c:valAx>
      <c:valAx>
        <c:axId val="107663744"/>
        <c:scaling>
          <c:orientation val="minMax"/>
          <c:max val="25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400" baseline="0"/>
                  <a:t>Utility-Scale Solar PV Fixed Operations and Maintenance Costs </a:t>
                </a:r>
                <a:r>
                  <a:rPr lang="en-US" sz="1400"/>
                  <a:t>($/kW-DC/yr)</a:t>
                </a:r>
              </a:p>
            </c:rich>
          </c:tx>
          <c:layout>
            <c:manualLayout>
              <c:xMode val="edge"/>
              <c:yMode val="edge"/>
              <c:x val="3.790240861984339E-2"/>
              <c:y val="0.12734908535331599"/>
            </c:manualLayout>
          </c:layout>
          <c:overlay val="0"/>
        </c:title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07657856"/>
        <c:crosses val="autoZero"/>
        <c:crossBetween val="midCat"/>
      </c:valAx>
    </c:plotArea>
    <c:legend>
      <c:legendPos val="t"/>
      <c:layout>
        <c:manualLayout>
          <c:xMode val="edge"/>
          <c:yMode val="edge"/>
          <c:x val="0.33422850418399802"/>
          <c:y val="0.17390388865938303"/>
          <c:w val="0.57459225518178081"/>
          <c:h val="0.164781410616058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span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364640092072401"/>
          <c:y val="9.61545360280565E-2"/>
          <c:w val="0.81514933775541898"/>
          <c:h val="0.81318821339193104"/>
        </c:manualLayout>
      </c:layout>
      <c:scatterChart>
        <c:scatterStyle val="lineMarker"/>
        <c:varyColors val="0"/>
        <c:ser>
          <c:idx val="2"/>
          <c:order val="0"/>
          <c:tx>
            <c:strRef>
              <c:f>'ATB Utility Solar_SEE'!$K$287</c:f>
              <c:strCache>
                <c:ptCount val="1"/>
                <c:pt idx="0">
                  <c:v>Utility PV - Seattle - Advanced</c:v>
                </c:pt>
              </c:strCache>
            </c:strRef>
          </c:tx>
          <c:spPr>
            <a:ln>
              <a:solidFill>
                <a:schemeClr val="accent6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1-6ABC-6B47-A014-6507D5AEB4F6}"/>
              </c:ext>
            </c:extLst>
          </c:dPt>
          <c:xVal>
            <c:numRef>
              <c:f>'ATB Utility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Solar_SEE'!$L$287:$AS$287</c:f>
              <c:numCache>
                <c:formatCode>"$"#,##0</c:formatCode>
                <c:ptCount val="34"/>
                <c:pt idx="0">
                  <c:v>50.069005720657643</c:v>
                </c:pt>
                <c:pt idx="1">
                  <c:v>43.099389442702751</c:v>
                </c:pt>
                <c:pt idx="2">
                  <c:v>40.662081208680725</c:v>
                </c:pt>
                <c:pt idx="3">
                  <c:v>38.10832944580693</c:v>
                </c:pt>
                <c:pt idx="4">
                  <c:v>35.629332254036314</c:v>
                </c:pt>
                <c:pt idx="5">
                  <c:v>33.221854607750863</c:v>
                </c:pt>
                <c:pt idx="6">
                  <c:v>30.882845489222859</c:v>
                </c:pt>
                <c:pt idx="7">
                  <c:v>28.609424989110583</c:v>
                </c:pt>
                <c:pt idx="8">
                  <c:v>26.398872477102479</c:v>
                </c:pt>
                <c:pt idx="9">
                  <c:v>24.248615740545905</c:v>
                </c:pt>
                <c:pt idx="10">
                  <c:v>22.156220999892913</c:v>
                </c:pt>
                <c:pt idx="11">
                  <c:v>20.119383719478499</c:v>
                </c:pt>
                <c:pt idx="12">
                  <c:v>18.135920140687567</c:v>
                </c:pt>
                <c:pt idx="13">
                  <c:v>17.807786599282185</c:v>
                </c:pt>
                <c:pt idx="14">
                  <c:v>17.483431314731135</c:v>
                </c:pt>
                <c:pt idx="15">
                  <c:v>17.162789404105936</c:v>
                </c:pt>
                <c:pt idx="16">
                  <c:v>16.845797461643844</c:v>
                </c:pt>
                <c:pt idx="17">
                  <c:v>16.532393516948162</c:v>
                </c:pt>
                <c:pt idx="18">
                  <c:v>16.222516994599918</c:v>
                </c:pt>
                <c:pt idx="19">
                  <c:v>15.916108675125674</c:v>
                </c:pt>
                <c:pt idx="20">
                  <c:v>15.613110657268589</c:v>
                </c:pt>
                <c:pt idx="21">
                  <c:v>15.313466321512264</c:v>
                </c:pt>
                <c:pt idx="22">
                  <c:v>15.017120294809169</c:v>
                </c:pt>
                <c:pt idx="23">
                  <c:v>14.724018416467336</c:v>
                </c:pt>
                <c:pt idx="24">
                  <c:v>14.434107705151384</c:v>
                </c:pt>
                <c:pt idx="25">
                  <c:v>14.147336326955505</c:v>
                </c:pt>
                <c:pt idx="26">
                  <c:v>13.863653564508034</c:v>
                </c:pt>
                <c:pt idx="27">
                  <c:v>13.583009787068937</c:v>
                </c:pt>
                <c:pt idx="28">
                  <c:v>13.305356421583205</c:v>
                </c:pt>
                <c:pt idx="29">
                  <c:v>13.030645924654605</c:v>
                </c:pt>
                <c:pt idx="30">
                  <c:v>12.758831755405998</c:v>
                </c:pt>
                <c:pt idx="31">
                  <c:v>12.489868349193447</c:v>
                </c:pt>
                <c:pt idx="32">
                  <c:v>12.223711092143198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ABC-6B47-A014-6507D5AEB4F6}"/>
            </c:ext>
          </c:extLst>
        </c:ser>
        <c:ser>
          <c:idx val="3"/>
          <c:order val="1"/>
          <c:tx>
            <c:strRef>
              <c:f>'ATB Utility Solar_SEE'!$K$288</c:f>
              <c:strCache>
                <c:ptCount val="1"/>
                <c:pt idx="0">
                  <c:v>Utility PV - Seattle - Moderate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4-6ABC-6B47-A014-6507D5AEB4F6}"/>
              </c:ext>
            </c:extLst>
          </c:dPt>
          <c:xVal>
            <c:numRef>
              <c:f>'ATB Utility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Solar_SEE'!$L$288:$AS$288</c:f>
              <c:numCache>
                <c:formatCode>"$"#,##0</c:formatCode>
                <c:ptCount val="34"/>
                <c:pt idx="0">
                  <c:v>50.069005720657643</c:v>
                </c:pt>
                <c:pt idx="1">
                  <c:v>43.461802276446619</c:v>
                </c:pt>
                <c:pt idx="2">
                  <c:v>41.757891367571467</c:v>
                </c:pt>
                <c:pt idx="3">
                  <c:v>39.884052627213634</c:v>
                </c:pt>
                <c:pt idx="4">
                  <c:v>38.036009970381492</c:v>
                </c:pt>
                <c:pt idx="5">
                  <c:v>36.213234358314942</c:v>
                </c:pt>
                <c:pt idx="6">
                  <c:v>34.415211120413296</c:v>
                </c:pt>
                <c:pt idx="7">
                  <c:v>32.641439469744064</c:v>
                </c:pt>
                <c:pt idx="8">
                  <c:v>30.891432038024526</c:v>
                </c:pt>
                <c:pt idx="9">
                  <c:v>29.164714429169429</c:v>
                </c:pt>
                <c:pt idx="10">
                  <c:v>27.460824790545509</c:v>
                </c:pt>
                <c:pt idx="11">
                  <c:v>25.779313401118969</c:v>
                </c:pt>
                <c:pt idx="12">
                  <c:v>24.119742275724459</c:v>
                </c:pt>
                <c:pt idx="13">
                  <c:v>23.794053028400043</c:v>
                </c:pt>
                <c:pt idx="14">
                  <c:v>23.471386006349615</c:v>
                </c:pt>
                <c:pt idx="15">
                  <c:v>23.151699336855156</c:v>
                </c:pt>
                <c:pt idx="16">
                  <c:v>22.83495191716743</c:v>
                </c:pt>
                <c:pt idx="17">
                  <c:v>22.521103396888925</c:v>
                </c:pt>
                <c:pt idx="18">
                  <c:v>22.210114160838327</c:v>
                </c:pt>
                <c:pt idx="19">
                  <c:v>21.901945312381145</c:v>
                </c:pt>
                <c:pt idx="20">
                  <c:v>21.596558657211872</c:v>
                </c:pt>
                <c:pt idx="21">
                  <c:v>21.293916687573375</c:v>
                </c:pt>
                <c:pt idx="22">
                  <c:v>20.99398256689992</c:v>
                </c:pt>
                <c:pt idx="23">
                  <c:v>20.696720114870516</c:v>
                </c:pt>
                <c:pt idx="24">
                  <c:v>20.402093792859961</c:v>
                </c:pt>
                <c:pt idx="25">
                  <c:v>20.110068689775215</c:v>
                </c:pt>
                <c:pt idx="26">
                  <c:v>19.820610508265226</c:v>
                </c:pt>
                <c:pt idx="27">
                  <c:v>19.533685551292905</c:v>
                </c:pt>
                <c:pt idx="28">
                  <c:v>19.249260709058046</c:v>
                </c:pt>
                <c:pt idx="29">
                  <c:v>18.96730344626063</c:v>
                </c:pt>
                <c:pt idx="30">
                  <c:v>18.687781789694178</c:v>
                </c:pt>
                <c:pt idx="31">
                  <c:v>18.410664316159266</c:v>
                </c:pt>
                <c:pt idx="32">
                  <c:v>18.135920140687567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ABC-6B47-A014-6507D5AEB4F6}"/>
            </c:ext>
          </c:extLst>
        </c:ser>
        <c:ser>
          <c:idx val="4"/>
          <c:order val="2"/>
          <c:tx>
            <c:strRef>
              <c:f>'ATB Utility Solar_SEE'!$K$289</c:f>
              <c:strCache>
                <c:ptCount val="1"/>
                <c:pt idx="0">
                  <c:v>Utility PV - Seattle - Conservative</c:v>
                </c:pt>
              </c:strCache>
            </c:strRef>
          </c:tx>
          <c:spPr>
            <a:ln>
              <a:solidFill>
                <a:schemeClr val="accent6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7-6ABC-6B47-A014-6507D5AEB4F6}"/>
              </c:ext>
            </c:extLst>
          </c:dPt>
          <c:xVal>
            <c:numRef>
              <c:f>'ATB Utility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Solar_SEE'!$L$289:$AS$289</c:f>
              <c:numCache>
                <c:formatCode>"$"#,##0</c:formatCode>
                <c:ptCount val="34"/>
                <c:pt idx="0">
                  <c:v>50.069005720657643</c:v>
                </c:pt>
                <c:pt idx="1">
                  <c:v>43.769429218410487</c:v>
                </c:pt>
                <c:pt idx="2">
                  <c:v>43.44973175525471</c:v>
                </c:pt>
                <c:pt idx="3">
                  <c:v>42.932377262127247</c:v>
                </c:pt>
                <c:pt idx="4">
                  <c:v>42.415022768999776</c:v>
                </c:pt>
                <c:pt idx="5">
                  <c:v>41.897668275872313</c:v>
                </c:pt>
                <c:pt idx="6">
                  <c:v>41.380313782744842</c:v>
                </c:pt>
                <c:pt idx="7">
                  <c:v>40.862959289617379</c:v>
                </c:pt>
                <c:pt idx="8">
                  <c:v>40.345604796489916</c:v>
                </c:pt>
                <c:pt idx="9">
                  <c:v>39.828250303362452</c:v>
                </c:pt>
                <c:pt idx="10">
                  <c:v>39.310895810234982</c:v>
                </c:pt>
                <c:pt idx="11">
                  <c:v>38.793541317107511</c:v>
                </c:pt>
                <c:pt idx="12">
                  <c:v>38.276186823980012</c:v>
                </c:pt>
                <c:pt idx="13">
                  <c:v>37.511491719056146</c:v>
                </c:pt>
                <c:pt idx="14">
                  <c:v>36.753237016412534</c:v>
                </c:pt>
                <c:pt idx="15">
                  <c:v>36.001341693868966</c:v>
                </c:pt>
                <c:pt idx="16">
                  <c:v>35.25572608261426</c:v>
                </c:pt>
                <c:pt idx="17">
                  <c:v>34.516311839065828</c:v>
                </c:pt>
                <c:pt idx="18">
                  <c:v>33.783021917428755</c:v>
                </c:pt>
                <c:pt idx="19">
                  <c:v>33.055780542933675</c:v>
                </c:pt>
                <c:pt idx="20">
                  <c:v>32.334513185734274</c:v>
                </c:pt>
                <c:pt idx="21">
                  <c:v>31.619146535445477</c:v>
                </c:pt>
                <c:pt idx="22">
                  <c:v>30.909608476303891</c:v>
                </c:pt>
                <c:pt idx="23">
                  <c:v>30.205828062933005</c:v>
                </c:pt>
                <c:pt idx="24">
                  <c:v>29.507735496695972</c:v>
                </c:pt>
                <c:pt idx="25">
                  <c:v>28.815262102619414</c:v>
                </c:pt>
                <c:pt idx="26">
                  <c:v>28.128340306872236</c:v>
                </c:pt>
                <c:pt idx="27">
                  <c:v>27.446903614783945</c:v>
                </c:pt>
                <c:pt idx="28">
                  <c:v>26.770886589387448</c:v>
                </c:pt>
                <c:pt idx="29">
                  <c:v>26.100224830471756</c:v>
                </c:pt>
                <c:pt idx="30">
                  <c:v>25.434854954130632</c:v>
                </c:pt>
                <c:pt idx="31">
                  <c:v>24.774714572793307</c:v>
                </c:pt>
                <c:pt idx="32">
                  <c:v>24.119742275724459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ABC-6B47-A014-6507D5AEB4F6}"/>
            </c:ext>
          </c:extLst>
        </c:ser>
        <c:ser>
          <c:idx val="6"/>
          <c:order val="3"/>
          <c:tx>
            <c:strRef>
              <c:f>'ATB Utility Solar_SEE'!$K$290</c:f>
              <c:strCache>
                <c:ptCount val="1"/>
                <c:pt idx="0">
                  <c:v>Utility PV - Chicago - Advanced</c:v>
                </c:pt>
              </c:strCache>
            </c:strRef>
          </c:tx>
          <c:spPr>
            <a:ln>
              <a:solidFill>
                <a:schemeClr val="accent5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A-6ABC-6B47-A014-6507D5AEB4F6}"/>
              </c:ext>
            </c:extLst>
          </c:dPt>
          <c:xVal>
            <c:numRef>
              <c:f>'ATB Utility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Solar_SEE'!$L$290:$AS$290</c:f>
              <c:numCache>
                <c:formatCode>"$"#,##0</c:formatCode>
                <c:ptCount val="34"/>
                <c:pt idx="0">
                  <c:v>43.378618545856689</c:v>
                </c:pt>
                <c:pt idx="1">
                  <c:v>37.36116282263044</c:v>
                </c:pt>
                <c:pt idx="2">
                  <c:v>35.267461693787617</c:v>
                </c:pt>
                <c:pt idx="3">
                  <c:v>33.069907102431529</c:v>
                </c:pt>
                <c:pt idx="4">
                  <c:v>30.934467054523392</c:v>
                </c:pt>
                <c:pt idx="5">
                  <c:v>28.858544720683671</c:v>
                </c:pt>
                <c:pt idx="6">
                  <c:v>26.839686036567603</c:v>
                </c:pt>
                <c:pt idx="7">
                  <c:v>24.875570024947233</c:v>
                </c:pt>
                <c:pt idx="8">
                  <c:v>22.963999894531632</c:v>
                </c:pt>
                <c:pt idx="9">
                  <c:v>21.102894843755475</c:v>
                </c:pt>
                <c:pt idx="10">
                  <c:v>19.290282505245859</c:v>
                </c:pt>
                <c:pt idx="11">
                  <c:v>17.524291973291785</c:v>
                </c:pt>
                <c:pt idx="12">
                  <c:v>15.803147362499139</c:v>
                </c:pt>
                <c:pt idx="13">
                  <c:v>15.525321624350871</c:v>
                </c:pt>
                <c:pt idx="14">
                  <c:v>15.250409640509462</c:v>
                </c:pt>
                <c:pt idx="15">
                  <c:v>14.978365812195948</c:v>
                </c:pt>
                <c:pt idx="16">
                  <c:v>14.70914548715756</c:v>
                </c:pt>
                <c:pt idx="17">
                  <c:v>14.442704935234826</c:v>
                </c:pt>
                <c:pt idx="18">
                  <c:v>14.179001324681693</c:v>
                </c:pt>
                <c:pt idx="19">
                  <c:v>13.917992699211631</c:v>
                </c:pt>
                <c:pt idx="20">
                  <c:v>13.659637955743866</c:v>
                </c:pt>
                <c:pt idx="21">
                  <c:v>13.403896822825065</c:v>
                </c:pt>
                <c:pt idx="22">
                  <c:v>13.150729839702562</c:v>
                </c:pt>
                <c:pt idx="23">
                  <c:v>12.900098336026341</c:v>
                </c:pt>
                <c:pt idx="24">
                  <c:v>12.651964412157838</c:v>
                </c:pt>
                <c:pt idx="25">
                  <c:v>12.4062909200645</c:v>
                </c:pt>
                <c:pt idx="26">
                  <c:v>12.163041444779896</c:v>
                </c:pt>
                <c:pt idx="27">
                  <c:v>11.922180286409871</c:v>
                </c:pt>
                <c:pt idx="28">
                  <c:v>11.683672442666202</c:v>
                </c:pt>
                <c:pt idx="29">
                  <c:v>11.447483591909615</c:v>
                </c:pt>
                <c:pt idx="30">
                  <c:v>11.213580076685155</c:v>
                </c:pt>
                <c:pt idx="31">
                  <c:v>10.981928887733069</c:v>
                </c:pt>
                <c:pt idx="32">
                  <c:v>10.752497648459451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6ABC-6B47-A014-6507D5AEB4F6}"/>
            </c:ext>
          </c:extLst>
        </c:ser>
        <c:ser>
          <c:idx val="7"/>
          <c:order val="4"/>
          <c:tx>
            <c:strRef>
              <c:f>'ATB Utility Solar_SEE'!$K$291</c:f>
              <c:strCache>
                <c:ptCount val="1"/>
                <c:pt idx="0">
                  <c:v>Utility PV - Chicago - Moderate</c:v>
                </c:pt>
              </c:strCache>
            </c:strRef>
          </c:tx>
          <c:spPr>
            <a:ln>
              <a:solidFill>
                <a:schemeClr val="accent5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D-6ABC-6B47-A014-6507D5AEB4F6}"/>
              </c:ext>
            </c:extLst>
          </c:dPt>
          <c:xVal>
            <c:numRef>
              <c:f>'ATB Utility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Solar_SEE'!$L$291:$AS$291</c:f>
              <c:numCache>
                <c:formatCode>"$"#,##0</c:formatCode>
                <c:ptCount val="34"/>
                <c:pt idx="0">
                  <c:v>43.378618545856689</c:v>
                </c:pt>
                <c:pt idx="1">
                  <c:v>37.663572708239101</c:v>
                </c:pt>
                <c:pt idx="2">
                  <c:v>36.195777245753462</c:v>
                </c:pt>
                <c:pt idx="3">
                  <c:v>34.57982200005786</c:v>
                </c:pt>
                <c:pt idx="4">
                  <c:v>32.985353477839276</c:v>
                </c:pt>
                <c:pt idx="5">
                  <c:v>31.411945958607443</c:v>
                </c:pt>
                <c:pt idx="6">
                  <c:v>29.859184894589816</c:v>
                </c:pt>
                <c:pt idx="7">
                  <c:v>28.326666546596101</c:v>
                </c:pt>
                <c:pt idx="8">
                  <c:v>26.813997634031832</c:v>
                </c:pt>
                <c:pt idx="9">
                  <c:v>25.320794998423633</c:v>
                </c:pt>
                <c:pt idx="10">
                  <c:v>23.846685279851645</c:v>
                </c:pt>
                <c:pt idx="11">
                  <c:v>22.391304605714922</c:v>
                </c:pt>
                <c:pt idx="12">
                  <c:v>20.954298291285081</c:v>
                </c:pt>
                <c:pt idx="13">
                  <c:v>20.674724579791235</c:v>
                </c:pt>
                <c:pt idx="14">
                  <c:v>20.397655192905685</c:v>
                </c:pt>
                <c:pt idx="15">
                  <c:v>20.123056631355418</c:v>
                </c:pt>
                <c:pt idx="16">
                  <c:v>19.850895990689008</c:v>
                </c:pt>
                <c:pt idx="17">
                  <c:v>19.581140948132735</c:v>
                </c:pt>
                <c:pt idx="18">
                  <c:v>19.31375974979364</c:v>
                </c:pt>
                <c:pt idx="19">
                  <c:v>19.048721198199015</c:v>
                </c:pt>
                <c:pt idx="20">
                  <c:v>18.785994640161906</c:v>
                </c:pt>
                <c:pt idx="21">
                  <c:v>18.525549954962841</c:v>
                </c:pt>
                <c:pt idx="22">
                  <c:v>18.267357542838166</c:v>
                </c:pt>
                <c:pt idx="23">
                  <c:v>18.011388313765714</c:v>
                </c:pt>
                <c:pt idx="24">
                  <c:v>17.757613676538934</c:v>
                </c:pt>
                <c:pt idx="25">
                  <c:v>17.50600552812088</c:v>
                </c:pt>
                <c:pt idx="26">
                  <c:v>17.256536243269608</c:v>
                </c:pt>
                <c:pt idx="27">
                  <c:v>17.009178664427147</c:v>
                </c:pt>
                <c:pt idx="28">
                  <c:v>16.763906091864033</c:v>
                </c:pt>
                <c:pt idx="29">
                  <c:v>16.520692274072118</c:v>
                </c:pt>
                <c:pt idx="30">
                  <c:v>16.27951139839822</c:v>
                </c:pt>
                <c:pt idx="31">
                  <c:v>16.040338081911695</c:v>
                </c:pt>
                <c:pt idx="32">
                  <c:v>15.803147362499139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6ABC-6B47-A014-6507D5AEB4F6}"/>
            </c:ext>
          </c:extLst>
        </c:ser>
        <c:ser>
          <c:idx val="9"/>
          <c:order val="5"/>
          <c:tx>
            <c:strRef>
              <c:f>'ATB Utility Solar_SEE'!$K$292</c:f>
              <c:strCache>
                <c:ptCount val="1"/>
                <c:pt idx="0">
                  <c:v>Utility PV - Chicago - Conservative</c:v>
                </c:pt>
              </c:strCache>
            </c:strRef>
          </c:tx>
          <c:spPr>
            <a:ln>
              <a:solidFill>
                <a:schemeClr val="accent5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0-6ABC-6B47-A014-6507D5AEB4F6}"/>
              </c:ext>
            </c:extLst>
          </c:dPt>
          <c:xVal>
            <c:numRef>
              <c:f>'ATB Utility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Solar_SEE'!$L$292:$AS$292</c:f>
              <c:numCache>
                <c:formatCode>"$"#,##0</c:formatCode>
                <c:ptCount val="34"/>
                <c:pt idx="0">
                  <c:v>43.378618545856689</c:v>
                </c:pt>
                <c:pt idx="1">
                  <c:v>37.920812420925472</c:v>
                </c:pt>
                <c:pt idx="2">
                  <c:v>37.643833996754552</c:v>
                </c:pt>
                <c:pt idx="3">
                  <c:v>37.19561013276234</c:v>
                </c:pt>
                <c:pt idx="4">
                  <c:v>36.747386268770121</c:v>
                </c:pt>
                <c:pt idx="5">
                  <c:v>36.299162404777917</c:v>
                </c:pt>
                <c:pt idx="6">
                  <c:v>35.850938540785698</c:v>
                </c:pt>
                <c:pt idx="7">
                  <c:v>35.402714676793487</c:v>
                </c:pt>
                <c:pt idx="8">
                  <c:v>34.954490812801275</c:v>
                </c:pt>
                <c:pt idx="9">
                  <c:v>34.506266948809063</c:v>
                </c:pt>
                <c:pt idx="10">
                  <c:v>34.058043084816852</c:v>
                </c:pt>
                <c:pt idx="11">
                  <c:v>33.609819220824633</c:v>
                </c:pt>
                <c:pt idx="12">
                  <c:v>33.161595356832393</c:v>
                </c:pt>
                <c:pt idx="13">
                  <c:v>32.503900690858977</c:v>
                </c:pt>
                <c:pt idx="14">
                  <c:v>31.851552617960326</c:v>
                </c:pt>
                <c:pt idx="15">
                  <c:v>31.2044862060248</c:v>
                </c:pt>
                <c:pt idx="16">
                  <c:v>30.562637570132271</c:v>
                </c:pt>
                <c:pt idx="17">
                  <c:v>29.925943851528093</c:v>
                </c:pt>
                <c:pt idx="18">
                  <c:v>29.294343197101892</c:v>
                </c:pt>
                <c:pt idx="19">
                  <c:v>28.667774739356592</c:v>
                </c:pt>
                <c:pt idx="20">
                  <c:v>28.046178576854508</c:v>
                </c:pt>
                <c:pt idx="21">
                  <c:v>27.429495755127036</c:v>
                </c:pt>
                <c:pt idx="22">
                  <c:v>26.817668248035307</c:v>
                </c:pt>
                <c:pt idx="23">
                  <c:v>26.2106389395693</c:v>
                </c:pt>
                <c:pt idx="24">
                  <c:v>25.608351606073583</c:v>
                </c:pt>
                <c:pt idx="25">
                  <c:v>25.01075089888792</c:v>
                </c:pt>
                <c:pt idx="26">
                  <c:v>24.417782327391571</c:v>
                </c:pt>
                <c:pt idx="27">
                  <c:v>23.829392242440338</c:v>
                </c:pt>
                <c:pt idx="28">
                  <c:v>23.245527820185838</c:v>
                </c:pt>
                <c:pt idx="29">
                  <c:v>22.666137046266627</c:v>
                </c:pt>
                <c:pt idx="30">
                  <c:v>22.091168700361436</c:v>
                </c:pt>
                <c:pt idx="31">
                  <c:v>21.520572341094681</c:v>
                </c:pt>
                <c:pt idx="32">
                  <c:v>20.954298291285081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6ABC-6B47-A014-6507D5AEB4F6}"/>
            </c:ext>
          </c:extLst>
        </c:ser>
        <c:ser>
          <c:idx val="0"/>
          <c:order val="6"/>
          <c:tx>
            <c:strRef>
              <c:f>'ATB Utility Solar_SEE'!$K$293</c:f>
              <c:strCache>
                <c:ptCount val="1"/>
                <c:pt idx="0">
                  <c:v>Utility PV - Kansas City - Advanced</c:v>
                </c:pt>
              </c:strCache>
            </c:strRef>
          </c:tx>
          <c:spPr>
            <a:ln>
              <a:solidFill>
                <a:schemeClr val="accent4"/>
              </a:solidFill>
              <a:prstDash val="sysDot"/>
            </a:ln>
          </c:spPr>
          <c:marker>
            <c:symbol val="none"/>
          </c:marker>
          <c:xVal>
            <c:numRef>
              <c:f>'ATB Utility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Solar_SEE'!$L$293:$AS$293</c:f>
              <c:numCache>
                <c:formatCode>"$"#,##0</c:formatCode>
                <c:ptCount val="34"/>
                <c:pt idx="0">
                  <c:v>40.098907209339202</c:v>
                </c:pt>
                <c:pt idx="1">
                  <c:v>34.579391474651011</c:v>
                </c:pt>
                <c:pt idx="2">
                  <c:v>32.681067859307554</c:v>
                </c:pt>
                <c:pt idx="3">
                  <c:v>30.680726452078982</c:v>
                </c:pt>
                <c:pt idx="4">
                  <c:v>28.732411180373564</c:v>
                </c:pt>
                <c:pt idx="5">
                  <c:v>26.834118407504661</c:v>
                </c:pt>
                <c:pt idx="6">
                  <c:v>24.983946078467895</c:v>
                </c:pt>
                <c:pt idx="7">
                  <c:v>23.180087362945777</c:v>
                </c:pt>
                <c:pt idx="8">
                  <c:v>21.420824769797157</c:v>
                </c:pt>
                <c:pt idx="9">
                  <c:v>19.704524692732488</c:v>
                </c:pt>
                <c:pt idx="10">
                  <c:v>18.02963235076486</c:v>
                </c:pt>
                <c:pt idx="11">
                  <c:v>16.394667090498654</c:v>
                </c:pt>
                <c:pt idx="12">
                  <c:v>14.798218020421473</c:v>
                </c:pt>
                <c:pt idx="13">
                  <c:v>14.534286032224788</c:v>
                </c:pt>
                <c:pt idx="14">
                  <c:v>14.273256908100013</c:v>
                </c:pt>
                <c:pt idx="15">
                  <c:v>14.015083019111932</c:v>
                </c:pt>
                <c:pt idx="16">
                  <c:v>13.759717772624176</c:v>
                </c:pt>
                <c:pt idx="17">
                  <c:v>13.507115584267277</c:v>
                </c:pt>
                <c:pt idx="18">
                  <c:v>13.25723185081173</c:v>
                </c:pt>
                <c:pt idx="19">
                  <c:v>13.010022923912222</c:v>
                </c:pt>
                <c:pt idx="20">
                  <c:v>12.765446084690442</c:v>
                </c:pt>
                <c:pt idx="21">
                  <c:v>12.523459519125508</c:v>
                </c:pt>
                <c:pt idx="22">
                  <c:v>12.284022294222188</c:v>
                </c:pt>
                <c:pt idx="23">
                  <c:v>12.04709433492833</c:v>
                </c:pt>
                <c:pt idx="24">
                  <c:v>11.812636401774276</c:v>
                </c:pt>
                <c:pt idx="25">
                  <c:v>11.580610069207944</c:v>
                </c:pt>
                <c:pt idx="26">
                  <c:v>11.350977704600549</c:v>
                </c:pt>
                <c:pt idx="27">
                  <c:v>11.123702447898763</c:v>
                </c:pt>
                <c:pt idx="28">
                  <c:v>10.898748191900353</c:v>
                </c:pt>
                <c:pt idx="29">
                  <c:v>10.676079563130928</c:v>
                </c:pt>
                <c:pt idx="30">
                  <c:v>10.455661903300777</c:v>
                </c:pt>
                <c:pt idx="31">
                  <c:v>10.237461251321111</c:v>
                </c:pt>
                <c:pt idx="32">
                  <c:v>10.02144432586036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6ABC-6B47-A014-6507D5AEB4F6}"/>
            </c:ext>
          </c:extLst>
        </c:ser>
        <c:ser>
          <c:idx val="1"/>
          <c:order val="7"/>
          <c:tx>
            <c:strRef>
              <c:f>'ATB Utility Solar_SEE'!$K$294</c:f>
              <c:strCache>
                <c:ptCount val="1"/>
                <c:pt idx="0">
                  <c:v>Utility PV - Kansas City - Moderate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xVal>
            <c:numRef>
              <c:f>'ATB Utility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Solar_SEE'!$L$294:$AS$294</c:f>
              <c:numCache>
                <c:formatCode>"$"#,##0</c:formatCode>
                <c:ptCount val="34"/>
                <c:pt idx="0">
                  <c:v>40.098907209339202</c:v>
                </c:pt>
                <c:pt idx="1">
                  <c:v>34.834653204275362</c:v>
                </c:pt>
                <c:pt idx="2">
                  <c:v>33.494848811097441</c:v>
                </c:pt>
                <c:pt idx="3">
                  <c:v>32.01621924093795</c:v>
                </c:pt>
                <c:pt idx="4">
                  <c:v>30.555733040292459</c:v>
                </c:pt>
                <c:pt idx="5">
                  <c:v>29.113058305975215</c:v>
                </c:pt>
                <c:pt idx="6">
                  <c:v>27.687871181234158</c:v>
                </c:pt>
                <c:pt idx="7">
                  <c:v>26.279855613379691</c:v>
                </c:pt>
                <c:pt idx="8">
                  <c:v>24.888703120121576</c:v>
                </c:pt>
                <c:pt idx="9">
                  <c:v>23.514112564251281</c:v>
                </c:pt>
                <c:pt idx="10">
                  <c:v>22.155789936324116</c:v>
                </c:pt>
                <c:pt idx="11">
                  <c:v>20.813448145011563</c:v>
                </c:pt>
                <c:pt idx="12">
                  <c:v>19.48680681481008</c:v>
                </c:pt>
                <c:pt idx="13">
                  <c:v>19.233994557245101</c:v>
                </c:pt>
                <c:pt idx="14">
                  <c:v>18.983260492126682</c:v>
                </c:pt>
                <c:pt idx="15">
                  <c:v>18.734579099300344</c:v>
                </c:pt>
                <c:pt idx="16">
                  <c:v>18.487925274757362</c:v>
                </c:pt>
                <c:pt idx="17">
                  <c:v>18.243274322186853</c:v>
                </c:pt>
                <c:pt idx="18">
                  <c:v>18.000601944732804</c:v>
                </c:pt>
                <c:pt idx="19">
                  <c:v>17.759884236950263</c:v>
                </c:pt>
                <c:pt idx="20">
                  <c:v>17.521097676955169</c:v>
                </c:pt>
                <c:pt idx="21">
                  <c:v>17.284219118762291</c:v>
                </c:pt>
                <c:pt idx="22">
                  <c:v>17.049225784806183</c:v>
                </c:pt>
                <c:pt idx="23">
                  <c:v>16.816095258639955</c:v>
                </c:pt>
                <c:pt idx="24">
                  <c:v>16.584805477806992</c:v>
                </c:pt>
                <c:pt idx="25">
                  <c:v>16.355334726880873</c:v>
                </c:pt>
                <c:pt idx="26">
                  <c:v>16.127661630668847</c:v>
                </c:pt>
                <c:pt idx="27">
                  <c:v>15.901765147574441</c:v>
                </c:pt>
                <c:pt idx="28">
                  <c:v>15.67762456311482</c:v>
                </c:pt>
                <c:pt idx="29">
                  <c:v>15.455219483588746</c:v>
                </c:pt>
                <c:pt idx="30">
                  <c:v>15.234529829891038</c:v>
                </c:pt>
                <c:pt idx="31">
                  <c:v>15.015535831469656</c:v>
                </c:pt>
                <c:pt idx="32">
                  <c:v>14.798218020421473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6ABC-6B47-A014-6507D5AEB4F6}"/>
            </c:ext>
          </c:extLst>
        </c:ser>
        <c:ser>
          <c:idx val="5"/>
          <c:order val="8"/>
          <c:tx>
            <c:strRef>
              <c:f>'ATB Utility Solar_SEE'!$K$295</c:f>
              <c:strCache>
                <c:ptCount val="1"/>
                <c:pt idx="0">
                  <c:v>Utility PV - Kansas City - Conservative</c:v>
                </c:pt>
              </c:strCache>
            </c:strRef>
          </c:tx>
          <c:spPr>
            <a:ln>
              <a:solidFill>
                <a:schemeClr val="accent4"/>
              </a:solidFill>
              <a:prstDash val="dash"/>
            </a:ln>
          </c:spPr>
          <c:marker>
            <c:symbol val="none"/>
          </c:marker>
          <c:dPt>
            <c:idx val="0"/>
            <c:marker>
              <c:symbol val="circle"/>
              <c:size val="6"/>
              <c:spPr>
                <a:solidFill>
                  <a:schemeClr val="accent4"/>
                </a:solidFill>
                <a:ln>
                  <a:solidFill>
                    <a:schemeClr val="accent4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BC-6B47-A014-6507D5AEB4F6}"/>
              </c:ext>
            </c:extLst>
          </c:dPt>
          <c:xVal>
            <c:numRef>
              <c:f>'ATB Utility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Solar_SEE'!$L$295:$AS$295</c:f>
              <c:numCache>
                <c:formatCode>"$"#,##0</c:formatCode>
                <c:ptCount val="34"/>
                <c:pt idx="0">
                  <c:v>40.098907209339202</c:v>
                </c:pt>
                <c:pt idx="1">
                  <c:v>35.053747434626104</c:v>
                </c:pt>
                <c:pt idx="2">
                  <c:v>34.797710416801806</c:v>
                </c:pt>
                <c:pt idx="3">
                  <c:v>34.383375250451707</c:v>
                </c:pt>
                <c:pt idx="4">
                  <c:v>33.9690400841016</c:v>
                </c:pt>
                <c:pt idx="5">
                  <c:v>33.554704917751501</c:v>
                </c:pt>
                <c:pt idx="6">
                  <c:v>33.140369751401394</c:v>
                </c:pt>
                <c:pt idx="7">
                  <c:v>32.726034585051288</c:v>
                </c:pt>
                <c:pt idx="8">
                  <c:v>32.311699418701188</c:v>
                </c:pt>
                <c:pt idx="9">
                  <c:v>31.897364252351089</c:v>
                </c:pt>
                <c:pt idx="10">
                  <c:v>31.483029086000982</c:v>
                </c:pt>
                <c:pt idx="11">
                  <c:v>31.068693919650872</c:v>
                </c:pt>
                <c:pt idx="12">
                  <c:v>30.654358753300741</c:v>
                </c:pt>
                <c:pt idx="13">
                  <c:v>30.056095525904741</c:v>
                </c:pt>
                <c:pt idx="14">
                  <c:v>29.462313840743505</c:v>
                </c:pt>
                <c:pt idx="15">
                  <c:v>28.872963529406352</c:v>
                </c:pt>
                <c:pt idx="16">
                  <c:v>28.287995169509362</c:v>
                </c:pt>
                <c:pt idx="17">
                  <c:v>27.707360070879449</c:v>
                </c:pt>
                <c:pt idx="18">
                  <c:v>27.131010262044551</c:v>
                </c:pt>
                <c:pt idx="19">
                  <c:v>26.558898477021607</c:v>
                </c:pt>
                <c:pt idx="20">
                  <c:v>25.990978142395122</c:v>
                </c:pt>
                <c:pt idx="21">
                  <c:v>25.427203364678551</c:v>
                </c:pt>
                <c:pt idx="22">
                  <c:v>24.867528917951546</c:v>
                </c:pt>
                <c:pt idx="23">
                  <c:v>24.311910231765868</c:v>
                </c:pt>
                <c:pt idx="24">
                  <c:v>23.760303379313378</c:v>
                </c:pt>
                <c:pt idx="25">
                  <c:v>23.212665065849322</c:v>
                </c:pt>
                <c:pt idx="26">
                  <c:v>22.668952617364646</c:v>
                </c:pt>
                <c:pt idx="27">
                  <c:v>22.129123969501002</c:v>
                </c:pt>
                <c:pt idx="28">
                  <c:v>21.59313765670251</c:v>
                </c:pt>
                <c:pt idx="29">
                  <c:v>21.060952801598276</c:v>
                </c:pt>
                <c:pt idx="30">
                  <c:v>20.532529104610109</c:v>
                </c:pt>
                <c:pt idx="31">
                  <c:v>20.007826833779685</c:v>
                </c:pt>
                <c:pt idx="32">
                  <c:v>19.48680681481008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6ABC-6B47-A014-6507D5AEB4F6}"/>
            </c:ext>
          </c:extLst>
        </c:ser>
        <c:ser>
          <c:idx val="8"/>
          <c:order val="9"/>
          <c:tx>
            <c:strRef>
              <c:f>'ATB Utility Solar_SEE'!$K$296</c:f>
              <c:strCache>
                <c:ptCount val="1"/>
                <c:pt idx="0">
                  <c:v>Utility PV - Los Angeles - Advanced</c:v>
                </c:pt>
              </c:strCache>
            </c:strRef>
          </c:tx>
          <c:spPr>
            <a:ln>
              <a:solidFill>
                <a:schemeClr val="accent2"/>
              </a:solidFill>
              <a:prstDash val="sysDot"/>
            </a:ln>
          </c:spPr>
          <c:marker>
            <c:symbol val="none"/>
          </c:marker>
          <c:xVal>
            <c:numRef>
              <c:f>'ATB Utility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Solar_SEE'!$L$296:$AS$296</c:f>
              <c:numCache>
                <c:formatCode>"$"#,##0</c:formatCode>
                <c:ptCount val="34"/>
                <c:pt idx="0">
                  <c:v>34.234941384801637</c:v>
                </c:pt>
                <c:pt idx="1">
                  <c:v>29.598499031936864</c:v>
                </c:pt>
                <c:pt idx="2">
                  <c:v>28.043799055373626</c:v>
                </c:pt>
                <c:pt idx="3">
                  <c:v>26.391766598911552</c:v>
                </c:pt>
                <c:pt idx="4">
                  <c:v>24.774904455510509</c:v>
                </c:pt>
                <c:pt idx="5">
                  <c:v>23.192101336952899</c:v>
                </c:pt>
                <c:pt idx="6">
                  <c:v>21.642292285379522</c:v>
                </c:pt>
                <c:pt idx="7">
                  <c:v>20.124456283764815</c:v>
                </c:pt>
                <c:pt idx="8">
                  <c:v>18.637614012772051</c:v>
                </c:pt>
                <c:pt idx="9">
                  <c:v>17.180825743632678</c:v>
                </c:pt>
                <c:pt idx="10">
                  <c:v>15.753189357522885</c:v>
                </c:pt>
                <c:pt idx="11">
                  <c:v>14.353838482665372</c:v>
                </c:pt>
                <c:pt idx="12">
                  <c:v>12.981940741072773</c:v>
                </c:pt>
                <c:pt idx="13">
                  <c:v>12.759342857933115</c:v>
                </c:pt>
                <c:pt idx="14">
                  <c:v>12.538885988230179</c:v>
                </c:pt>
                <c:pt idx="15">
                  <c:v>12.320539390437148</c:v>
                </c:pt>
                <c:pt idx="16">
                  <c:v>12.104272908756009</c:v>
                </c:pt>
                <c:pt idx="17">
                  <c:v>11.890056959233563</c:v>
                </c:pt>
                <c:pt idx="18">
                  <c:v>11.677862516270514</c:v>
                </c:pt>
                <c:pt idx="19">
                  <c:v>11.467661099510691</c:v>
                </c:pt>
                <c:pt idx="20">
                  <c:v>11.25942476109795</c:v>
                </c:pt>
                <c:pt idx="21">
                  <c:v>11.053126073288833</c:v>
                </c:pt>
                <c:pt idx="22">
                  <c:v>10.848738116409416</c:v>
                </c:pt>
                <c:pt idx="23">
                  <c:v>10.646234467145202</c:v>
                </c:pt>
                <c:pt idx="24">
                  <c:v>10.44558918715347</c:v>
                </c:pt>
                <c:pt idx="25">
                  <c:v>10.246776811987644</c:v>
                </c:pt>
                <c:pt idx="26">
                  <c:v>10.049772340323862</c:v>
                </c:pt>
                <c:pt idx="27">
                  <c:v>9.8545512234800707</c:v>
                </c:pt>
                <c:pt idx="28">
                  <c:v>9.6610893552185217</c:v>
                </c:pt>
                <c:pt idx="29">
                  <c:v>9.4693630618226514</c:v>
                </c:pt>
                <c:pt idx="30">
                  <c:v>9.2793490924399169</c:v>
                </c:pt>
                <c:pt idx="31">
                  <c:v>9.0910246096821403</c:v>
                </c:pt>
                <c:pt idx="32">
                  <c:v>8.904367180475564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6ABC-6B47-A014-6507D5AEB4F6}"/>
            </c:ext>
          </c:extLst>
        </c:ser>
        <c:ser>
          <c:idx val="10"/>
          <c:order val="10"/>
          <c:tx>
            <c:strRef>
              <c:f>'ATB Utility Solar_SEE'!$K$297</c:f>
              <c:strCache>
                <c:ptCount val="1"/>
                <c:pt idx="0">
                  <c:v>Utility PV - Los Angeles - Moderate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'ATB Utility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Solar_SEE'!$L$297:$AS$297</c:f>
              <c:numCache>
                <c:formatCode>"$"#,##0</c:formatCode>
                <c:ptCount val="34"/>
                <c:pt idx="0">
                  <c:v>34.234941384801637</c:v>
                </c:pt>
                <c:pt idx="1">
                  <c:v>29.773653110800655</c:v>
                </c:pt>
                <c:pt idx="2">
                  <c:v>28.660037727054171</c:v>
                </c:pt>
                <c:pt idx="3">
                  <c:v>27.424675576114478</c:v>
                </c:pt>
                <c:pt idx="4">
                  <c:v>26.201827506404918</c:v>
                </c:pt>
                <c:pt idx="5">
                  <c:v>24.991304326790935</c:v>
                </c:pt>
                <c:pt idx="6">
                  <c:v>23.792920640670069</c:v>
                </c:pt>
                <c:pt idx="7">
                  <c:v>22.606494751314841</c:v>
                </c:pt>
                <c:pt idx="8">
                  <c:v>21.431848570035026</c:v>
                </c:pt>
                <c:pt idx="9">
                  <c:v>20.268807527061945</c:v>
                </c:pt>
                <c:pt idx="10">
                  <c:v>19.117200485061087</c:v>
                </c:pt>
                <c:pt idx="11">
                  <c:v>17.976859655183048</c:v>
                </c:pt>
                <c:pt idx="12">
                  <c:v>16.847620515566309</c:v>
                </c:pt>
                <c:pt idx="13">
                  <c:v>16.642036830867376</c:v>
                </c:pt>
                <c:pt idx="14">
                  <c:v>16.43782564320739</c:v>
                </c:pt>
                <c:pt idx="15">
                  <c:v>16.234973253923936</c:v>
                </c:pt>
                <c:pt idx="16">
                  <c:v>16.033466146048838</c:v>
                </c:pt>
                <c:pt idx="17">
                  <c:v>15.833290981305701</c:v>
                </c:pt>
                <c:pt idx="18">
                  <c:v>15.634434597166825</c:v>
                </c:pt>
                <c:pt idx="19">
                  <c:v>15.436884003968036</c:v>
                </c:pt>
                <c:pt idx="20">
                  <c:v>15.240626382080229</c:v>
                </c:pt>
                <c:pt idx="21">
                  <c:v>15.045649079136217</c:v>
                </c:pt>
                <c:pt idx="22">
                  <c:v>14.85193960731171</c:v>
                </c:pt>
                <c:pt idx="23">
                  <c:v>14.659485640659144</c:v>
                </c:pt>
                <c:pt idx="24">
                  <c:v>14.468275012493207</c:v>
                </c:pt>
                <c:pt idx="25">
                  <c:v>14.278295712826838</c:v>
                </c:pt>
                <c:pt idx="26">
                  <c:v>14.089535885856629</c:v>
                </c:pt>
                <c:pt idx="27">
                  <c:v>13.901983827496496</c:v>
                </c:pt>
                <c:pt idx="28">
                  <c:v>13.715627982958512</c:v>
                </c:pt>
                <c:pt idx="29">
                  <c:v>13.530456944379937</c:v>
                </c:pt>
                <c:pt idx="30">
                  <c:v>13.346459448495283</c:v>
                </c:pt>
                <c:pt idx="31">
                  <c:v>13.163624374352588</c:v>
                </c:pt>
                <c:pt idx="32">
                  <c:v>12.981940741072773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6ABC-6B47-A014-6507D5AEB4F6}"/>
            </c:ext>
          </c:extLst>
        </c:ser>
        <c:ser>
          <c:idx val="11"/>
          <c:order val="11"/>
          <c:tx>
            <c:strRef>
              <c:f>'ATB Utility Solar_SEE'!$K$298</c:f>
              <c:strCache>
                <c:ptCount val="1"/>
                <c:pt idx="0">
                  <c:v>Utility PV - Los Angeles - Conservative</c:v>
                </c:pt>
              </c:strCache>
            </c:strRef>
          </c:tx>
          <c:spPr>
            <a:ln>
              <a:solidFill>
                <a:schemeClr val="accent2"/>
              </a:solidFill>
              <a:prstDash val="dash"/>
            </a:ln>
          </c:spPr>
          <c:marker>
            <c:symbol val="none"/>
          </c:marker>
          <c:dPt>
            <c:idx val="0"/>
            <c:marker>
              <c:symbol val="circle"/>
              <c:size val="7"/>
              <c:spPr>
                <a:solidFill>
                  <a:schemeClr val="accent2"/>
                </a:solidFill>
                <a:ln>
                  <a:solidFill>
                    <a:schemeClr val="accent2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BC-6B47-A014-6507D5AEB4F6}"/>
              </c:ext>
            </c:extLst>
          </c:dPt>
          <c:xVal>
            <c:numRef>
              <c:f>'ATB Utility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Solar_SEE'!$L$298:$AS$298</c:f>
              <c:numCache>
                <c:formatCode>"$"#,##0</c:formatCode>
                <c:ptCount val="34"/>
                <c:pt idx="0">
                  <c:v>34.234941384801637</c:v>
                </c:pt>
                <c:pt idx="1">
                  <c:v>29.927573399370981</c:v>
                </c:pt>
                <c:pt idx="2">
                  <c:v>29.708978606954478</c:v>
                </c:pt>
                <c:pt idx="3">
                  <c:v>29.355234798934841</c:v>
                </c:pt>
                <c:pt idx="4">
                  <c:v>29.001490990915197</c:v>
                </c:pt>
                <c:pt idx="5">
                  <c:v>28.647747182895561</c:v>
                </c:pt>
                <c:pt idx="6">
                  <c:v>28.294003374875917</c:v>
                </c:pt>
                <c:pt idx="7">
                  <c:v>27.94025956685628</c:v>
                </c:pt>
                <c:pt idx="8">
                  <c:v>27.586515758836644</c:v>
                </c:pt>
                <c:pt idx="9">
                  <c:v>27.232771950817003</c:v>
                </c:pt>
                <c:pt idx="10">
                  <c:v>26.879028142797363</c:v>
                </c:pt>
                <c:pt idx="11">
                  <c:v>26.525284334777719</c:v>
                </c:pt>
                <c:pt idx="12">
                  <c:v>26.171540526758054</c:v>
                </c:pt>
                <c:pt idx="13">
                  <c:v>25.677954520280419</c:v>
                </c:pt>
                <c:pt idx="14">
                  <c:v>25.187411653961323</c:v>
                </c:pt>
                <c:pt idx="15">
                  <c:v>24.699883871164801</c:v>
                </c:pt>
                <c:pt idx="16">
                  <c:v>24.215343459094075</c:v>
                </c:pt>
                <c:pt idx="17">
                  <c:v>23.733763043540318</c:v>
                </c:pt>
                <c:pt idx="18">
                  <c:v>23.255115583727495</c:v>
                </c:pt>
                <c:pt idx="19">
                  <c:v>22.779374367250981</c:v>
                </c:pt>
                <c:pt idx="20">
                  <c:v>22.306513005108176</c:v>
                </c:pt>
                <c:pt idx="21">
                  <c:v>21.836505426819048</c:v>
                </c:pt>
                <c:pt idx="22">
                  <c:v>21.369325875634789</c:v>
                </c:pt>
                <c:pt idx="23">
                  <c:v>20.904948903832665</c:v>
                </c:pt>
                <c:pt idx="24">
                  <c:v>20.443349368095316</c:v>
                </c:pt>
                <c:pt idx="25">
                  <c:v>19.984502424972717</c:v>
                </c:pt>
                <c:pt idx="26">
                  <c:v>19.528383526425056</c:v>
                </c:pt>
                <c:pt idx="27">
                  <c:v>19.074968415444914</c:v>
                </c:pt>
                <c:pt idx="28">
                  <c:v>18.624233121757033</c:v>
                </c:pt>
                <c:pt idx="29">
                  <c:v>18.176153957594114</c:v>
                </c:pt>
                <c:pt idx="30">
                  <c:v>17.730707513547109</c:v>
                </c:pt>
                <c:pt idx="31">
                  <c:v>17.287870654488355</c:v>
                </c:pt>
                <c:pt idx="32">
                  <c:v>16.847620515566309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6ABC-6B47-A014-6507D5AEB4F6}"/>
            </c:ext>
          </c:extLst>
        </c:ser>
        <c:ser>
          <c:idx val="12"/>
          <c:order val="12"/>
          <c:tx>
            <c:strRef>
              <c:f>'ATB Utility Solar_SEE'!$K$299</c:f>
              <c:strCache>
                <c:ptCount val="1"/>
                <c:pt idx="0">
                  <c:v>Utility PV - Daggett, CA - Advanced</c:v>
                </c:pt>
              </c:strCache>
            </c:strRef>
          </c:tx>
          <c:spPr>
            <a:ln>
              <a:solidFill>
                <a:schemeClr val="accent3"/>
              </a:solidFill>
              <a:prstDash val="sysDot"/>
            </a:ln>
          </c:spPr>
          <c:marker>
            <c:symbol val="none"/>
          </c:marker>
          <c:xVal>
            <c:numRef>
              <c:f>'ATB Utility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Solar_SEE'!$L$299:$AS$299</c:f>
              <c:numCache>
                <c:formatCode>"$"#,##0</c:formatCode>
                <c:ptCount val="34"/>
                <c:pt idx="0">
                  <c:v>31.060151805378911</c:v>
                </c:pt>
                <c:pt idx="1">
                  <c:v>26.875405418455614</c:v>
                </c:pt>
                <c:pt idx="2">
                  <c:v>25.483916079452378</c:v>
                </c:pt>
                <c:pt idx="3">
                  <c:v>24.001292351196494</c:v>
                </c:pt>
                <c:pt idx="4">
                  <c:v>22.548002847908183</c:v>
                </c:pt>
                <c:pt idx="5">
                  <c:v>21.123185515872471</c:v>
                </c:pt>
                <c:pt idx="6">
                  <c:v>19.726011751613566</c:v>
                </c:pt>
                <c:pt idx="7">
                  <c:v>18.355684795022253</c:v>
                </c:pt>
                <c:pt idx="8">
                  <c:v>17.011438214230264</c:v>
                </c:pt>
                <c:pt idx="9">
                  <c:v>15.692534476177906</c:v>
                </c:pt>
                <c:pt idx="10">
                  <c:v>14.398263597273209</c:v>
                </c:pt>
                <c:pt idx="11">
                  <c:v>13.127941868955551</c:v>
                </c:pt>
                <c:pt idx="12">
                  <c:v>11.88091065335713</c:v>
                </c:pt>
                <c:pt idx="13">
                  <c:v>11.679209843239407</c:v>
                </c:pt>
                <c:pt idx="14">
                  <c:v>11.479380328862389</c:v>
                </c:pt>
                <c:pt idx="15">
                  <c:v>11.281396188821429</c:v>
                </c:pt>
                <c:pt idx="16">
                  <c:v>11.085231978266505</c:v>
                </c:pt>
                <c:pt idx="17">
                  <c:v>10.890862718000735</c:v>
                </c:pt>
                <c:pt idx="18">
                  <c:v>10.698263883876802</c:v>
                </c:pt>
                <c:pt idx="19">
                  <c:v>10.507411396481801</c:v>
                </c:pt>
                <c:pt idx="20">
                  <c:v>10.31828161110141</c:v>
                </c:pt>
                <c:pt idx="21">
                  <c:v>10.130851307954597</c:v>
                </c:pt>
                <c:pt idx="22">
                  <c:v>9.945097682690438</c:v>
                </c:pt>
                <c:pt idx="23">
                  <c:v>9.7609983371387514</c:v>
                </c:pt>
                <c:pt idx="24">
                  <c:v>9.5785312703068488</c:v>
                </c:pt>
                <c:pt idx="25">
                  <c:v>9.3976748696146259</c:v>
                </c:pt>
                <c:pt idx="26">
                  <c:v>9.2184079023608092</c:v>
                </c:pt>
                <c:pt idx="27">
                  <c:v>9.0407095074131458</c:v>
                </c:pt>
                <c:pt idx="28">
                  <c:v>8.8645591871158427</c:v>
                </c:pt>
                <c:pt idx="29">
                  <c:v>8.6899367994075138</c:v>
                </c:pt>
                <c:pt idx="30">
                  <c:v>8.5168225501434289</c:v>
                </c:pt>
                <c:pt idx="31">
                  <c:v>8.3451969856157753</c:v>
                </c:pt>
                <c:pt idx="32">
                  <c:v>8.1750409852660919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6ABC-6B47-A014-6507D5AEB4F6}"/>
            </c:ext>
          </c:extLst>
        </c:ser>
        <c:ser>
          <c:idx val="13"/>
          <c:order val="13"/>
          <c:tx>
            <c:strRef>
              <c:f>'ATB Utility Solar_SEE'!$K$300</c:f>
              <c:strCache>
                <c:ptCount val="1"/>
                <c:pt idx="0">
                  <c:v>Utility PV - Daggett, CA - Moderate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xVal>
            <c:numRef>
              <c:f>'ATB Utility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Solar_SEE'!$L$300:$AS$300</c:f>
              <c:numCache>
                <c:formatCode>"$"#,##0</c:formatCode>
                <c:ptCount val="34"/>
                <c:pt idx="0">
                  <c:v>31.060151805378911</c:v>
                </c:pt>
                <c:pt idx="1">
                  <c:v>27.019098162047491</c:v>
                </c:pt>
                <c:pt idx="2">
                  <c:v>26.014721167368279</c:v>
                </c:pt>
                <c:pt idx="3">
                  <c:v>24.899267881953904</c:v>
                </c:pt>
                <c:pt idx="4">
                  <c:v>23.794594461507383</c:v>
                </c:pt>
                <c:pt idx="5">
                  <c:v>22.700545390761018</c:v>
                </c:pt>
                <c:pt idx="6">
                  <c:v>21.616968131510198</c:v>
                </c:pt>
                <c:pt idx="7">
                  <c:v>20.543713051714558</c:v>
                </c:pt>
                <c:pt idx="8">
                  <c:v>19.480633356615545</c:v>
                </c:pt>
                <c:pt idx="9">
                  <c:v>18.427585021804035</c:v>
                </c:pt>
                <c:pt idx="10">
                  <c:v>17.384426728173782</c:v>
                </c:pt>
                <c:pt idx="11">
                  <c:v>16.351019798698974</c:v>
                </c:pt>
                <c:pt idx="12">
                  <c:v>15.327228136976602</c:v>
                </c:pt>
                <c:pt idx="13">
                  <c:v>15.144977066627517</c:v>
                </c:pt>
                <c:pt idx="14">
                  <c:v>14.963828758141981</c:v>
                </c:pt>
                <c:pt idx="15">
                  <c:v>14.783773232848603</c:v>
                </c:pt>
                <c:pt idx="16">
                  <c:v>14.604800632107271</c:v>
                </c:pt>
                <c:pt idx="17">
                  <c:v>14.426901215509789</c:v>
                </c:pt>
                <c:pt idx="18">
                  <c:v>14.250065359112764</c:v>
                </c:pt>
                <c:pt idx="19">
                  <c:v>14.074283553702106</c:v>
                </c:pt>
                <c:pt idx="20">
                  <c:v>13.899546403088465</c:v>
                </c:pt>
                <c:pt idx="21">
                  <c:v>13.72584462243295</c:v>
                </c:pt>
                <c:pt idx="22">
                  <c:v>13.553169036602569</c:v>
                </c:pt>
                <c:pt idx="23">
                  <c:v>13.381510578554671</c:v>
                </c:pt>
                <c:pt idx="24">
                  <c:v>13.210860287749908</c:v>
                </c:pt>
                <c:pt idx="25">
                  <c:v>13.041209308593038</c:v>
                </c:pt>
                <c:pt idx="26">
                  <c:v>12.872548888901049</c:v>
                </c:pt>
                <c:pt idx="27">
                  <c:v>12.704870378398059</c:v>
                </c:pt>
                <c:pt idx="28">
                  <c:v>12.5381652272364</c:v>
                </c:pt>
                <c:pt idx="29">
                  <c:v>12.372424984543393</c:v>
                </c:pt>
                <c:pt idx="30">
                  <c:v>12.207641296993286</c:v>
                </c:pt>
                <c:pt idx="31">
                  <c:v>12.043805907403847</c:v>
                </c:pt>
                <c:pt idx="32">
                  <c:v>11.88091065335713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6ABC-6B47-A014-6507D5AEB4F6}"/>
            </c:ext>
          </c:extLst>
        </c:ser>
        <c:ser>
          <c:idx val="14"/>
          <c:order val="14"/>
          <c:tx>
            <c:strRef>
              <c:f>'ATB Utility Solar_SEE'!$K$301</c:f>
              <c:strCache>
                <c:ptCount val="1"/>
                <c:pt idx="0">
                  <c:v>Utility PV - Daggett, CA - Conservative</c:v>
                </c:pt>
              </c:strCache>
            </c:strRef>
          </c:tx>
          <c:spPr>
            <a:ln>
              <a:solidFill>
                <a:schemeClr val="accent3"/>
              </a:solidFill>
              <a:prstDash val="dash"/>
            </a:ln>
          </c:spPr>
          <c:marker>
            <c:symbol val="none"/>
          </c:marker>
          <c:dPt>
            <c:idx val="0"/>
            <c:marker>
              <c:symbol val="circ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C-6ABC-6B47-A014-6507D5AEB4F6}"/>
              </c:ext>
            </c:extLst>
          </c:dPt>
          <c:xVal>
            <c:numRef>
              <c:f>'ATB Utility Solar_SEE'!$L$286:$AS$286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Utility Solar_SEE'!$L$301:$AS$301</c:f>
              <c:numCache>
                <c:formatCode>"$"#,##0</c:formatCode>
                <c:ptCount val="34"/>
                <c:pt idx="0">
                  <c:v>31.060151805378911</c:v>
                </c:pt>
                <c:pt idx="1">
                  <c:v>27.152229136391977</c:v>
                </c:pt>
                <c:pt idx="2">
                  <c:v>26.953905810524212</c:v>
                </c:pt>
                <c:pt idx="3">
                  <c:v>26.632966561532815</c:v>
                </c:pt>
                <c:pt idx="4">
                  <c:v>26.312027312541414</c:v>
                </c:pt>
                <c:pt idx="5">
                  <c:v>25.991088063550016</c:v>
                </c:pt>
                <c:pt idx="6">
                  <c:v>25.670148814558612</c:v>
                </c:pt>
                <c:pt idx="7">
                  <c:v>25.349209565567214</c:v>
                </c:pt>
                <c:pt idx="8">
                  <c:v>25.028270316575817</c:v>
                </c:pt>
                <c:pt idx="9">
                  <c:v>24.70733106758442</c:v>
                </c:pt>
                <c:pt idx="10">
                  <c:v>24.386391818593019</c:v>
                </c:pt>
                <c:pt idx="11">
                  <c:v>24.065452569601614</c:v>
                </c:pt>
                <c:pt idx="12">
                  <c:v>23.744513320610192</c:v>
                </c:pt>
                <c:pt idx="13">
                  <c:v>23.300078326956282</c:v>
                </c:pt>
                <c:pt idx="14">
                  <c:v>22.858255719866126</c:v>
                </c:pt>
                <c:pt idx="15">
                  <c:v>22.419022533444618</c:v>
                </c:pt>
                <c:pt idx="16">
                  <c:v>21.9823560702058</c:v>
                </c:pt>
                <c:pt idx="17">
                  <c:v>21.548233897162994</c:v>
                </c:pt>
                <c:pt idx="18">
                  <c:v>21.116633841987223</c:v>
                </c:pt>
                <c:pt idx="19">
                  <c:v>20.687533989232264</c:v>
                </c:pt>
                <c:pt idx="20">
                  <c:v>20.260912676625207</c:v>
                </c:pt>
                <c:pt idx="21">
                  <c:v>19.836748491421059</c:v>
                </c:pt>
                <c:pt idx="22">
                  <c:v>19.415020266820182</c:v>
                </c:pt>
                <c:pt idx="23">
                  <c:v>18.995707078447232</c:v>
                </c:pt>
                <c:pt idx="24">
                  <c:v>18.578788240890482</c:v>
                </c:pt>
                <c:pt idx="25">
                  <c:v>18.164243304300214</c:v>
                </c:pt>
                <c:pt idx="26">
                  <c:v>17.752052051045045</c:v>
                </c:pt>
                <c:pt idx="27">
                  <c:v>17.342194492425087</c:v>
                </c:pt>
                <c:pt idx="28">
                  <c:v>16.934650865440748</c:v>
                </c:pt>
                <c:pt idx="29">
                  <c:v>16.529401629616093</c:v>
                </c:pt>
                <c:pt idx="30">
                  <c:v>16.12642746387575</c:v>
                </c:pt>
                <c:pt idx="31">
                  <c:v>15.725709263474197</c:v>
                </c:pt>
                <c:pt idx="32">
                  <c:v>15.327228136976602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6ABC-6B47-A014-6507D5AEB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013056"/>
        <c:axId val="108014592"/>
      </c:scatterChart>
      <c:valAx>
        <c:axId val="108013056"/>
        <c:scaling>
          <c:orientation val="minMax"/>
          <c:max val="2050"/>
          <c:min val="2015"/>
        </c:scaling>
        <c:delete val="0"/>
        <c:axPos val="b"/>
        <c:numFmt formatCode="General" sourceLinked="1"/>
        <c:majorTickMark val="out"/>
        <c:minorTickMark val="in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08014592"/>
        <c:crosses val="autoZero"/>
        <c:crossBetween val="midCat"/>
        <c:majorUnit val="5"/>
        <c:minorUnit val="1"/>
      </c:valAx>
      <c:valAx>
        <c:axId val="108014592"/>
        <c:scaling>
          <c:orientation val="minMax"/>
          <c:max val="150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400" baseline="0"/>
                  <a:t>Utility-Scale Solar PV Levelized Cost of Energy </a:t>
                </a:r>
                <a:r>
                  <a:rPr lang="en-US" sz="1400"/>
                  <a:t>($/MWh-AC)</a:t>
                </a:r>
              </a:p>
            </c:rich>
          </c:tx>
          <c:layout>
            <c:manualLayout>
              <c:xMode val="edge"/>
              <c:yMode val="edge"/>
              <c:x val="6.1902617305236517E-2"/>
              <c:y val="0.21688837084328322"/>
            </c:manualLayout>
          </c:layout>
          <c:overlay val="0"/>
        </c:title>
        <c:numFmt formatCode="&quot;$&quot;#,##0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08013056"/>
        <c:crosses val="autoZero"/>
        <c:crossBetween val="midCat"/>
      </c:valAx>
    </c:plotArea>
    <c:legend>
      <c:legendPos val="t"/>
      <c:layout>
        <c:manualLayout>
          <c:xMode val="edge"/>
          <c:yMode val="edge"/>
          <c:x val="0.38193471358127273"/>
          <c:y val="0.20593025165535911"/>
          <c:w val="0.49444378875299255"/>
          <c:h val="0.13437363284422457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span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7796808275334"/>
          <c:y val="0.105136316772055"/>
          <c:w val="0.84498956608628195"/>
          <c:h val="0.794002993593609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'ATB Offshore Wind_SEE'!$K$335</c:f>
              <c:strCache>
                <c:ptCount val="1"/>
                <c:pt idx="0">
                  <c:v>Class 1 - Advanced</c:v>
                </c:pt>
              </c:strCache>
            </c:strRef>
          </c:tx>
          <c:spPr>
            <a:ln>
              <a:solidFill>
                <a:schemeClr val="accent6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F79646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1-4E57-4448-8DF4-A2B5CD0480A1}"/>
              </c:ext>
            </c:extLst>
          </c:dPt>
          <c:xVal>
            <c:numRef>
              <c:f>'ATB Offshore Wind_SEE'!$L$334:$AS$334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Wind_SEE'!$L$335:$AS$335</c:f>
              <c:numCache>
                <c:formatCode>"$"#,##0</c:formatCode>
                <c:ptCount val="34"/>
                <c:pt idx="0">
                  <c:v>4848.653519409906</c:v>
                </c:pt>
                <c:pt idx="1">
                  <c:v>4515.1290517701918</c:v>
                </c:pt>
                <c:pt idx="2">
                  <c:v>4237.8003702752276</c:v>
                </c:pt>
                <c:pt idx="3">
                  <c:v>3990.924072337049</c:v>
                </c:pt>
                <c:pt idx="4">
                  <c:v>3766.254429786929</c:v>
                </c:pt>
                <c:pt idx="5">
                  <c:v>3559.8602318899475</c:v>
                </c:pt>
                <c:pt idx="6">
                  <c:v>3369.3757781130266</c:v>
                </c:pt>
                <c:pt idx="7">
                  <c:v>3193.1275822496727</c:v>
                </c:pt>
                <c:pt idx="8">
                  <c:v>3029.7890846811597</c:v>
                </c:pt>
                <c:pt idx="9">
                  <c:v>2878.2249371128037</c:v>
                </c:pt>
                <c:pt idx="10">
                  <c:v>2737.4148999446579</c:v>
                </c:pt>
                <c:pt idx="11">
                  <c:v>2606.4149998015296</c:v>
                </c:pt>
                <c:pt idx="12">
                  <c:v>2484.3375069825447</c:v>
                </c:pt>
                <c:pt idx="13">
                  <c:v>2370.3409246904498</c:v>
                </c:pt>
                <c:pt idx="14">
                  <c:v>2263.6254714386973</c:v>
                </c:pt>
                <c:pt idx="15">
                  <c:v>2210.8060230453725</c:v>
                </c:pt>
                <c:pt idx="16">
                  <c:v>2163.8061046628027</c:v>
                </c:pt>
                <c:pt idx="17">
                  <c:v>2121.9849358767733</c:v>
                </c:pt>
                <c:pt idx="18">
                  <c:v>2084.7261656348496</c:v>
                </c:pt>
                <c:pt idx="19">
                  <c:v>2051.4340980020174</c:v>
                </c:pt>
                <c:pt idx="20">
                  <c:v>2021.5304533940587</c:v>
                </c:pt>
                <c:pt idx="21">
                  <c:v>1994.4515881098498</c:v>
                </c:pt>
                <c:pt idx="22">
                  <c:v>1969.646130807972</c:v>
                </c:pt>
                <c:pt idx="23">
                  <c:v>1946.573015669904</c:v>
                </c:pt>
                <c:pt idx="24">
                  <c:v>1924.699904087141</c:v>
                </c:pt>
                <c:pt idx="25">
                  <c:v>1903.5019935654589</c:v>
                </c:pt>
                <c:pt idx="26">
                  <c:v>1882.4612167281723</c:v>
                </c:pt>
                <c:pt idx="27">
                  <c:v>1861.0658366442385</c:v>
                </c:pt>
                <c:pt idx="28">
                  <c:v>1838.8104485587385</c:v>
                </c:pt>
                <c:pt idx="29">
                  <c:v>1815.1964035491892</c:v>
                </c:pt>
                <c:pt idx="30">
                  <c:v>1789.7326776720231</c:v>
                </c:pt>
                <c:pt idx="31">
                  <c:v>1761.9372219017314</c:v>
                </c:pt>
                <c:pt idx="32">
                  <c:v>1731.3388450359475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E57-4448-8DF4-A2B5CD0480A1}"/>
            </c:ext>
          </c:extLst>
        </c:ser>
        <c:ser>
          <c:idx val="2"/>
          <c:order val="1"/>
          <c:tx>
            <c:strRef>
              <c:f>'ATB Offshore Wind_SEE'!$K$336</c:f>
              <c:strCache>
                <c:ptCount val="1"/>
                <c:pt idx="0">
                  <c:v>Class 1 - Moderate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F79646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4-4E57-4448-8DF4-A2B5CD0480A1}"/>
              </c:ext>
            </c:extLst>
          </c:dPt>
          <c:xVal>
            <c:numRef>
              <c:f>'ATB Offshore Wind_SEE'!$L$334:$AS$334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Wind_SEE'!$L$336:$AS$336</c:f>
              <c:numCache>
                <c:formatCode>"$"#,##0</c:formatCode>
                <c:ptCount val="34"/>
                <c:pt idx="0">
                  <c:v>4848.653519409906</c:v>
                </c:pt>
                <c:pt idx="1">
                  <c:v>4576.0993064528366</c:v>
                </c:pt>
                <c:pt idx="2">
                  <c:v>4352.1544124830025</c:v>
                </c:pt>
                <c:pt idx="3">
                  <c:v>4155.5789073878323</c:v>
                </c:pt>
                <c:pt idx="4">
                  <c:v>3979.3251508917565</c:v>
                </c:pt>
                <c:pt idx="5">
                  <c:v>3819.9379032058978</c:v>
                </c:pt>
                <c:pt idx="6">
                  <c:v>3675.3081517560063</c:v>
                </c:pt>
                <c:pt idx="7">
                  <c:v>3543.9472969189032</c:v>
                </c:pt>
                <c:pt idx="8">
                  <c:v>3424.6928704227976</c:v>
                </c:pt>
                <c:pt idx="9">
                  <c:v>3316.5703813757204</c:v>
                </c:pt>
                <c:pt idx="10">
                  <c:v>3218.7213611112056</c:v>
                </c:pt>
                <c:pt idx="11">
                  <c:v>3130.3628499119127</c:v>
                </c:pt>
                <c:pt idx="12">
                  <c:v>3050.7631558921698</c:v>
                </c:pt>
                <c:pt idx="13">
                  <c:v>2979.2266230776718</c:v>
                </c:pt>
                <c:pt idx="14">
                  <c:v>2915.0836672884543</c:v>
                </c:pt>
                <c:pt idx="15">
                  <c:v>2857.6840343742597</c:v>
                </c:pt>
                <c:pt idx="16">
                  <c:v>2806.3921059001491</c:v>
                </c:pt>
                <c:pt idx="17">
                  <c:v>2760.5835486543269</c:v>
                </c:pt>
                <c:pt idx="18">
                  <c:v>2719.6428712423058</c:v>
                </c:pt>
                <c:pt idx="19">
                  <c:v>2682.9616081503459</c:v>
                </c:pt>
                <c:pt idx="20">
                  <c:v>2649.9369473260626</c:v>
                </c:pt>
                <c:pt idx="21">
                  <c:v>2619.9706773202915</c:v>
                </c:pt>
                <c:pt idx="22">
                  <c:v>2592.4683686593789</c:v>
                </c:pt>
                <c:pt idx="23">
                  <c:v>2566.8387295712637</c:v>
                </c:pt>
                <c:pt idx="24">
                  <c:v>2542.4930933187816</c:v>
                </c:pt>
                <c:pt idx="25">
                  <c:v>2518.8450061420322</c:v>
                </c:pt>
                <c:pt idx="26">
                  <c:v>2495.3098930089204</c:v>
                </c:pt>
                <c:pt idx="27">
                  <c:v>2471.3047841827333</c:v>
                </c:pt>
                <c:pt idx="28">
                  <c:v>2446.248089792844</c:v>
                </c:pt>
                <c:pt idx="29">
                  <c:v>2419.5594126378433</c:v>
                </c:pt>
                <c:pt idx="30">
                  <c:v>2390.659391694729</c:v>
                </c:pt>
                <c:pt idx="31">
                  <c:v>2358.9695704815467</c:v>
                </c:pt>
                <c:pt idx="32">
                  <c:v>2323.9122856823506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E57-4448-8DF4-A2B5CD0480A1}"/>
            </c:ext>
          </c:extLst>
        </c:ser>
        <c:ser>
          <c:idx val="3"/>
          <c:order val="2"/>
          <c:tx>
            <c:strRef>
              <c:f>'ATB Offshore Wind_SEE'!$K$337</c:f>
              <c:strCache>
                <c:ptCount val="1"/>
                <c:pt idx="0">
                  <c:v>Class 1 - Conservative</c:v>
                </c:pt>
              </c:strCache>
            </c:strRef>
          </c:tx>
          <c:spPr>
            <a:ln>
              <a:solidFill>
                <a:schemeClr val="accent6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F79646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7-4E57-4448-8DF4-A2B5CD0480A1}"/>
              </c:ext>
            </c:extLst>
          </c:dPt>
          <c:xVal>
            <c:numRef>
              <c:f>'ATB Offshore Wind_SEE'!$L$334:$AS$334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Wind_SEE'!$L$337:$AS$337</c:f>
              <c:numCache>
                <c:formatCode>"$"#,##0</c:formatCode>
                <c:ptCount val="34"/>
                <c:pt idx="0">
                  <c:v>4848.653519409906</c:v>
                </c:pt>
                <c:pt idx="1">
                  <c:v>4700.3484826750901</c:v>
                </c:pt>
                <c:pt idx="2">
                  <c:v>4609.2719231419069</c:v>
                </c:pt>
                <c:pt idx="3">
                  <c:v>4527.7916540930619</c:v>
                </c:pt>
                <c:pt idx="4">
                  <c:v>4453.8971601716939</c:v>
                </c:pt>
                <c:pt idx="5">
                  <c:v>4386.5361059099605</c:v>
                </c:pt>
                <c:pt idx="6">
                  <c:v>4325.0152271205989</c:v>
                </c:pt>
                <c:pt idx="7">
                  <c:v>4268.806738720029</c:v>
                </c:pt>
                <c:pt idx="8">
                  <c:v>4217.469842725146</c:v>
                </c:pt>
                <c:pt idx="9">
                  <c:v>4170.6138792556521</c:v>
                </c:pt>
                <c:pt idx="10">
                  <c:v>4127.8791343582352</c:v>
                </c:pt>
                <c:pt idx="11">
                  <c:v>4088.9260341382314</c:v>
                </c:pt>
                <c:pt idx="12">
                  <c:v>4053.4286790686988</c:v>
                </c:pt>
                <c:pt idx="13">
                  <c:v>4021.0707812697506</c:v>
                </c:pt>
                <c:pt idx="14">
                  <c:v>3991.5430068381202</c:v>
                </c:pt>
                <c:pt idx="15">
                  <c:v>3964.5411776558744</c:v>
                </c:pt>
                <c:pt idx="16">
                  <c:v>3939.7650193034865</c:v>
                </c:pt>
                <c:pt idx="17">
                  <c:v>3916.9172674027432</c:v>
                </c:pt>
                <c:pt idx="18">
                  <c:v>3895.7030159014421</c:v>
                </c:pt>
                <c:pt idx="19">
                  <c:v>3875.8292327193039</c:v>
                </c:pt>
                <c:pt idx="20">
                  <c:v>3857.0043936906027</c:v>
                </c:pt>
                <c:pt idx="21">
                  <c:v>3838.9382017414919</c:v>
                </c:pt>
                <c:pt idx="22">
                  <c:v>3821.3413685422529</c:v>
                </c:pt>
                <c:pt idx="23">
                  <c:v>3803.9254426638872</c:v>
                </c:pt>
                <c:pt idx="24">
                  <c:v>3786.4026728375411</c:v>
                </c:pt>
                <c:pt idx="25">
                  <c:v>3768.4858980487934</c:v>
                </c:pt>
                <c:pt idx="26">
                  <c:v>3749.8884583852587</c:v>
                </c:pt>
                <c:pt idx="27">
                  <c:v>3730.3241221055664</c:v>
                </c:pt>
                <c:pt idx="28">
                  <c:v>3709.5070255119217</c:v>
                </c:pt>
                <c:pt idx="29">
                  <c:v>3687.1516230201887</c:v>
                </c:pt>
                <c:pt idx="30">
                  <c:v>3662.9726454200163</c:v>
                </c:pt>
                <c:pt idx="31">
                  <c:v>3636.6850647639703</c:v>
                </c:pt>
                <c:pt idx="32">
                  <c:v>3608.0040646611351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E57-4448-8DF4-A2B5CD0480A1}"/>
            </c:ext>
          </c:extLst>
        </c:ser>
        <c:ser>
          <c:idx val="4"/>
          <c:order val="3"/>
          <c:tx>
            <c:strRef>
              <c:f>'ATB Offshore Wind_SEE'!$K$338</c:f>
              <c:strCache>
                <c:ptCount val="1"/>
                <c:pt idx="0">
                  <c:v>Class 2 - Advanced</c:v>
                </c:pt>
              </c:strCache>
            </c:strRef>
          </c:tx>
          <c:spPr>
            <a:ln>
              <a:solidFill>
                <a:schemeClr val="accent5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4BACC6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A-4E57-4448-8DF4-A2B5CD0480A1}"/>
              </c:ext>
            </c:extLst>
          </c:dPt>
          <c:xVal>
            <c:numRef>
              <c:f>'ATB Offshore Wind_SEE'!$L$334:$AS$334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Wind_SEE'!$L$338:$AS$338</c:f>
              <c:numCache>
                <c:formatCode>"$"#,##0</c:formatCode>
                <c:ptCount val="34"/>
                <c:pt idx="0">
                  <c:v>4906.1004377346744</c:v>
                </c:pt>
                <c:pt idx="1">
                  <c:v>4568.1699844894647</c:v>
                </c:pt>
                <c:pt idx="2">
                  <c:v>4287.96822106124</c:v>
                </c:pt>
                <c:pt idx="3">
                  <c:v>4038.8373542241334</c:v>
                </c:pt>
                <c:pt idx="4">
                  <c:v>3812.2493449547042</c:v>
                </c:pt>
                <c:pt idx="5">
                  <c:v>3604.1484078924595</c:v>
                </c:pt>
                <c:pt idx="6">
                  <c:v>3412.1027943846907</c:v>
                </c:pt>
                <c:pt idx="7">
                  <c:v>3234.3997247158359</c:v>
                </c:pt>
                <c:pt idx="8">
                  <c:v>3069.6873182223421</c:v>
                </c:pt>
                <c:pt idx="9">
                  <c:v>2916.8129232173519</c:v>
                </c:pt>
                <c:pt idx="10">
                  <c:v>2774.7439380946016</c:v>
                </c:pt>
                <c:pt idx="11">
                  <c:v>2642.5272521418192</c:v>
                </c:pt>
                <c:pt idx="12">
                  <c:v>2519.2682055889431</c:v>
                </c:pt>
                <c:pt idx="13">
                  <c:v>2404.1199458557835</c:v>
                </c:pt>
                <c:pt idx="14">
                  <c:v>2296.2784998116936</c:v>
                </c:pt>
                <c:pt idx="15">
                  <c:v>2243.0463036527281</c:v>
                </c:pt>
                <c:pt idx="16">
                  <c:v>2195.6670686735829</c:v>
                </c:pt>
                <c:pt idx="17">
                  <c:v>2153.4962466676011</c:v>
                </c:pt>
                <c:pt idx="18">
                  <c:v>2115.914088724975</c:v>
                </c:pt>
                <c:pt idx="19">
                  <c:v>2082.3217985056249</c:v>
                </c:pt>
                <c:pt idx="20">
                  <c:v>2052.1382375694893</c:v>
                </c:pt>
                <c:pt idx="21">
                  <c:v>2024.7971011598577</c:v>
                </c:pt>
                <c:pt idx="22">
                  <c:v>1999.7445200782965</c:v>
                </c:pt>
                <c:pt idx="23">
                  <c:v>1976.4370663128</c:v>
                </c:pt>
                <c:pt idx="24">
                  <c:v>1954.3401527920466</c:v>
                </c:pt>
                <c:pt idx="25">
                  <c:v>1932.9268249122549</c:v>
                </c:pt>
                <c:pt idx="26">
                  <c:v>1911.6769459611228</c:v>
                </c:pt>
                <c:pt idx="27">
                  <c:v>1890.0767821133691</c:v>
                </c:pt>
                <c:pt idx="28">
                  <c:v>1867.618996676506</c:v>
                </c:pt>
                <c:pt idx="29">
                  <c:v>1843.8030688304339</c:v>
                </c:pt>
                <c:pt idx="30">
                  <c:v>1818.1361602453974</c:v>
                </c:pt>
                <c:pt idx="31">
                  <c:v>1790.1344647931376</c:v>
                </c:pt>
                <c:pt idx="32">
                  <c:v>1759.3250935308693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4E57-4448-8DF4-A2B5CD0480A1}"/>
            </c:ext>
          </c:extLst>
        </c:ser>
        <c:ser>
          <c:idx val="6"/>
          <c:order val="4"/>
          <c:tx>
            <c:strRef>
              <c:f>'ATB Offshore Wind_SEE'!$K$339</c:f>
              <c:strCache>
                <c:ptCount val="1"/>
                <c:pt idx="0">
                  <c:v>Class 2 - Moderate</c:v>
                </c:pt>
              </c:strCache>
            </c:strRef>
          </c:tx>
          <c:spPr>
            <a:ln>
              <a:solidFill>
                <a:schemeClr val="accent5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4BACC6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D-4E57-4448-8DF4-A2B5CD0480A1}"/>
              </c:ext>
            </c:extLst>
          </c:dPt>
          <c:xVal>
            <c:numRef>
              <c:f>'ATB Offshore Wind_SEE'!$L$334:$AS$334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Wind_SEE'!$L$339:$AS$339</c:f>
              <c:numCache>
                <c:formatCode>"$"#,##0</c:formatCode>
                <c:ptCount val="34"/>
                <c:pt idx="0">
                  <c:v>4906.1004377346744</c:v>
                </c:pt>
                <c:pt idx="1">
                  <c:v>4629.9378044085979</c:v>
                </c:pt>
                <c:pt idx="2">
                  <c:v>4403.6845229687378</c:v>
                </c:pt>
                <c:pt idx="3">
                  <c:v>4205.3557645908277</c:v>
                </c:pt>
                <c:pt idx="4">
                  <c:v>4027.6692473458315</c:v>
                </c:pt>
                <c:pt idx="5">
                  <c:v>3867.0642477867223</c:v>
                </c:pt>
                <c:pt idx="6">
                  <c:v>3721.3746707457749</c:v>
                </c:pt>
                <c:pt idx="7">
                  <c:v>3589.0771397858075</c:v>
                </c:pt>
                <c:pt idx="8">
                  <c:v>3468.9861352596845</c:v>
                </c:pt>
                <c:pt idx="9">
                  <c:v>3360.1108732728435</c:v>
                </c:pt>
                <c:pt idx="10">
                  <c:v>3261.580763516879</c:v>
                </c:pt>
                <c:pt idx="11">
                  <c:v>3172.6034394146009</c:v>
                </c:pt>
                <c:pt idx="12">
                  <c:v>3092.439645458845</c:v>
                </c:pt>
                <c:pt idx="13">
                  <c:v>3020.3874576571498</c:v>
                </c:pt>
                <c:pt idx="14">
                  <c:v>2955.7719611736738</c:v>
                </c:pt>
                <c:pt idx="15">
                  <c:v>2897.9382661771019</c:v>
                </c:pt>
                <c:pt idx="16">
                  <c:v>2846.2466447510228</c:v>
                </c:pt>
                <c:pt idx="17">
                  <c:v>2800.0690599411187</c:v>
                </c:pt>
                <c:pt idx="18">
                  <c:v>2758.786634501274</c:v>
                </c:pt>
                <c:pt idx="19">
                  <c:v>2721.7877696684318</c:v>
                </c:pt>
                <c:pt idx="20">
                  <c:v>2688.4667234004492</c:v>
                </c:pt>
                <c:pt idx="21">
                  <c:v>2658.2225196644308</c:v>
                </c:pt>
                <c:pt idx="22">
                  <c:v>2630.4581003767989</c:v>
                </c:pt>
                <c:pt idx="23">
                  <c:v>2604.5796579657226</c:v>
                </c:pt>
                <c:pt idx="24">
                  <c:v>2579.9961042724526</c:v>
                </c:pt>
                <c:pt idx="25">
                  <c:v>2556.1186436789358</c:v>
                </c:pt>
                <c:pt idx="26">
                  <c:v>2532.3604268410454</c:v>
                </c:pt>
                <c:pt idx="27">
                  <c:v>2508.1362674254074</c:v>
                </c:pt>
                <c:pt idx="28">
                  <c:v>2482.862408575224</c:v>
                </c:pt>
                <c:pt idx="29">
                  <c:v>2455.956328983089</c:v>
                </c:pt>
                <c:pt idx="30">
                  <c:v>2426.8365807738469</c:v>
                </c:pt>
                <c:pt idx="31">
                  <c:v>2394.9226531344607</c:v>
                </c:pt>
                <c:pt idx="32">
                  <c:v>2359.6348569346928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4E57-4448-8DF4-A2B5CD0480A1}"/>
            </c:ext>
          </c:extLst>
        </c:ser>
        <c:ser>
          <c:idx val="7"/>
          <c:order val="5"/>
          <c:tx>
            <c:strRef>
              <c:f>'ATB Offshore Wind_SEE'!$K$340</c:f>
              <c:strCache>
                <c:ptCount val="1"/>
                <c:pt idx="0">
                  <c:v>Class 2 - Conservative</c:v>
                </c:pt>
              </c:strCache>
            </c:strRef>
          </c:tx>
          <c:spPr>
            <a:ln>
              <a:solidFill>
                <a:schemeClr val="accent5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4BACC6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0-4E57-4448-8DF4-A2B5CD0480A1}"/>
              </c:ext>
            </c:extLst>
          </c:dPt>
          <c:xVal>
            <c:numRef>
              <c:f>'ATB Offshore Wind_SEE'!$L$334:$AS$334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Wind_SEE'!$L$340:$AS$340</c:f>
              <c:numCache>
                <c:formatCode>"$"#,##0</c:formatCode>
                <c:ptCount val="34"/>
                <c:pt idx="0">
                  <c:v>4906.1004377346744</c:v>
                </c:pt>
                <c:pt idx="1">
                  <c:v>4755.8086996647944</c:v>
                </c:pt>
                <c:pt idx="2">
                  <c:v>4664.0204276079157</c:v>
                </c:pt>
                <c:pt idx="3">
                  <c:v>4581.9835470207463</c:v>
                </c:pt>
                <c:pt idx="4">
                  <c:v>4507.624557500395</c:v>
                </c:pt>
                <c:pt idx="5">
                  <c:v>4439.862588086733</c:v>
                </c:pt>
                <c:pt idx="6">
                  <c:v>4377.9887488320037</c:v>
                </c:pt>
                <c:pt idx="7">
                  <c:v>4321.4655783817207</c:v>
                </c:pt>
                <c:pt idx="8">
                  <c:v>4269.8457299392821</c:v>
                </c:pt>
                <c:pt idx="9">
                  <c:v>4222.7337974319753</c:v>
                </c:pt>
                <c:pt idx="10">
                  <c:v>4179.7664333166085</c:v>
                </c:pt>
                <c:pt idx="11">
                  <c:v>4140.6011542065244</c:v>
                </c:pt>
                <c:pt idx="12">
                  <c:v>4104.9096427189324</c:v>
                </c:pt>
                <c:pt idx="13">
                  <c:v>4072.3735386867675</c:v>
                </c:pt>
                <c:pt idx="14">
                  <c:v>4042.6816859367227</c:v>
                </c:pt>
                <c:pt idx="15">
                  <c:v>4015.5282694473758</c:v>
                </c:pt>
                <c:pt idx="16">
                  <c:v>3990.6115182458393</c:v>
                </c:pt>
                <c:pt idx="17">
                  <c:v>3967.6327796209048</c:v>
                </c:pt>
                <c:pt idx="18">
                  <c:v>3946.2958439765489</c:v>
                </c:pt>
                <c:pt idx="19">
                  <c:v>3926.3064430637978</c:v>
                </c:pt>
                <c:pt idx="20">
                  <c:v>3907.3718707624662</c:v>
                </c:pt>
                <c:pt idx="21">
                  <c:v>3889.2006921620223</c:v>
                </c:pt>
                <c:pt idx="22">
                  <c:v>3871.502517363559</c:v>
                </c:pt>
                <c:pt idx="23">
                  <c:v>3853.9878234580769</c:v>
                </c:pt>
                <c:pt idx="24">
                  <c:v>3836.3678128696652</c:v>
                </c:pt>
                <c:pt idx="25">
                  <c:v>3818.3542994983286</c:v>
                </c:pt>
                <c:pt idx="26">
                  <c:v>3799.6596163622889</c:v>
                </c:pt>
                <c:pt idx="27">
                  <c:v>3779.9965400448664</c:v>
                </c:pt>
                <c:pt idx="28">
                  <c:v>3759.0782284052693</c:v>
                </c:pt>
                <c:pt idx="29">
                  <c:v>3736.6181688535439</c:v>
                </c:pt>
                <c:pt idx="30">
                  <c:v>3712.3301351100185</c:v>
                </c:pt>
                <c:pt idx="31">
                  <c:v>3685.9281508320951</c:v>
                </c:pt>
                <c:pt idx="32">
                  <c:v>3657.1264588398062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4E57-4448-8DF4-A2B5CD0480A1}"/>
            </c:ext>
          </c:extLst>
        </c:ser>
        <c:ser>
          <c:idx val="9"/>
          <c:order val="6"/>
          <c:tx>
            <c:strRef>
              <c:f>'ATB Offshore Wind_SEE'!$K$341</c:f>
              <c:strCache>
                <c:ptCount val="1"/>
                <c:pt idx="0">
                  <c:v>Class 3 - Advanced</c:v>
                </c:pt>
              </c:strCache>
            </c:strRef>
          </c:tx>
          <c:spPr>
            <a:ln>
              <a:solidFill>
                <a:schemeClr val="accent4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8064A2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3-4E57-4448-8DF4-A2B5CD0480A1}"/>
              </c:ext>
            </c:extLst>
          </c:dPt>
          <c:xVal>
            <c:numRef>
              <c:f>'ATB Offshore Wind_SEE'!$L$334:$AS$334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Wind_SEE'!$L$341:$AS$341</c:f>
              <c:numCache>
                <c:formatCode>"$"#,##0</c:formatCode>
                <c:ptCount val="34"/>
                <c:pt idx="0">
                  <c:v>5101.7125244605641</c:v>
                </c:pt>
                <c:pt idx="1">
                  <c:v>4750.9383488051217</c:v>
                </c:pt>
                <c:pt idx="2">
                  <c:v>4458.9924107108154</c:v>
                </c:pt>
                <c:pt idx="3">
                  <c:v>4198.9989030896877</c:v>
                </c:pt>
                <c:pt idx="4">
                  <c:v>3962.3457195003721</c:v>
                </c:pt>
                <c:pt idx="5">
                  <c:v>3744.9235035235311</c:v>
                </c:pt>
                <c:pt idx="6">
                  <c:v>3544.2562607148202</c:v>
                </c:pt>
                <c:pt idx="7">
                  <c:v>3358.5899089990389</c:v>
                </c:pt>
                <c:pt idx="8">
                  <c:v>3186.531981785914</c:v>
                </c:pt>
                <c:pt idx="9">
                  <c:v>3026.889209984618</c:v>
                </c:pt>
                <c:pt idx="10">
                  <c:v>2878.5882010768719</c:v>
                </c:pt>
                <c:pt idx="11">
                  <c:v>2740.635004847059</c:v>
                </c:pt>
                <c:pt idx="12">
                  <c:v>2612.0943161964974</c:v>
                </c:pt>
                <c:pt idx="13">
                  <c:v>2492.0791201537772</c:v>
                </c:pt>
                <c:pt idx="14">
                  <c:v>2379.746062091147</c:v>
                </c:pt>
                <c:pt idx="15">
                  <c:v>2324.0960455406339</c:v>
                </c:pt>
                <c:pt idx="16">
                  <c:v>2274.5815988196173</c:v>
                </c:pt>
                <c:pt idx="17">
                  <c:v>2230.5271728634839</c:v>
                </c:pt>
                <c:pt idx="18">
                  <c:v>2191.2828950807534</c:v>
                </c:pt>
                <c:pt idx="19">
                  <c:v>2156.2206077471374</c:v>
                </c:pt>
                <c:pt idx="20">
                  <c:v>2124.7304662776501</c:v>
                </c:pt>
                <c:pt idx="21">
                  <c:v>2096.218017386705</c:v>
                </c:pt>
                <c:pt idx="22">
                  <c:v>2070.1017144954349</c:v>
                </c:pt>
                <c:pt idx="23">
                  <c:v>2045.8108497091173</c:v>
                </c:pt>
                <c:pt idx="24">
                  <c:v>2022.783894250025</c:v>
                </c:pt>
                <c:pt idx="25">
                  <c:v>2000.467246328094</c:v>
                </c:pt>
                <c:pt idx="26">
                  <c:v>1978.3143897559798</c:v>
                </c:pt>
                <c:pt idx="27">
                  <c:v>1955.7854700759137</c:v>
                </c:pt>
                <c:pt idx="28">
                  <c:v>1932.3472989814716</c:v>
                </c:pt>
                <c:pt idx="29">
                  <c:v>1907.4738035286375</c:v>
                </c:pt>
                <c:pt idx="30">
                  <c:v>1880.6469450894222</c:v>
                </c:pt>
                <c:pt idx="31">
                  <c:v>1851.358145368353</c:v>
                </c:pt>
                <c:pt idx="32">
                  <c:v>1819.110274590143</c:v>
                </c:pt>
                <c:pt idx="33" formatCode="General">
                  <c:v>0.35656855729684395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4E57-4448-8DF4-A2B5CD0480A1}"/>
            </c:ext>
          </c:extLst>
        </c:ser>
        <c:ser>
          <c:idx val="10"/>
          <c:order val="7"/>
          <c:tx>
            <c:strRef>
              <c:f>'ATB Offshore Wind_SEE'!$K$342</c:f>
              <c:strCache>
                <c:ptCount val="1"/>
                <c:pt idx="0">
                  <c:v>Class 3 - Moderate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8064A2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6-4E57-4448-8DF4-A2B5CD0480A1}"/>
              </c:ext>
            </c:extLst>
          </c:dPt>
          <c:xVal>
            <c:numRef>
              <c:f>'ATB Offshore Wind_SEE'!$L$334:$AS$334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Wind_SEE'!$L$342:$AS$342</c:f>
              <c:numCache>
                <c:formatCode>"$"#,##0</c:formatCode>
                <c:ptCount val="34"/>
                <c:pt idx="0">
                  <c:v>5101.7125244605641</c:v>
                </c:pt>
                <c:pt idx="1">
                  <c:v>4815.0646817872812</c:v>
                </c:pt>
                <c:pt idx="2">
                  <c:v>4579.3122123147823</c:v>
                </c:pt>
                <c:pt idx="3">
                  <c:v>4372.2775777300803</c:v>
                </c:pt>
                <c:pt idx="4">
                  <c:v>4186.5976889246167</c:v>
                </c:pt>
                <c:pt idx="5">
                  <c:v>4018.6593403634729</c:v>
                </c:pt>
                <c:pt idx="6">
                  <c:v>3866.254569423038</c:v>
                </c:pt>
                <c:pt idx="7">
                  <c:v>3727.8230239960458</c:v>
                </c:pt>
                <c:pt idx="8">
                  <c:v>3602.1447802214489</c:v>
                </c:pt>
                <c:pt idx="9">
                  <c:v>3488.1961321408103</c:v>
                </c:pt>
                <c:pt idx="10">
                  <c:v>3385.0744821852436</c:v>
                </c:pt>
                <c:pt idx="11">
                  <c:v>3291.956051884416</c:v>
                </c:pt>
                <c:pt idx="12">
                  <c:v>3208.0705780707963</c:v>
                </c:pt>
                <c:pt idx="13">
                  <c:v>3132.6854132248263</c:v>
                </c:pt>
                <c:pt idx="14">
                  <c:v>3065.0951245525075</c:v>
                </c:pt>
                <c:pt idx="15">
                  <c:v>3004.6144566763433</c:v>
                </c:pt>
                <c:pt idx="16">
                  <c:v>2950.5734315323421</c:v>
                </c:pt>
                <c:pt idx="17">
                  <c:v>2902.313850999491</c:v>
                </c:pt>
                <c:pt idx="18">
                  <c:v>2859.1867463802805</c:v>
                </c:pt>
                <c:pt idx="19">
                  <c:v>2820.5504828574017</c:v>
                </c:pt>
                <c:pt idx="20">
                  <c:v>2785.7693269104493</c:v>
                </c:pt>
                <c:pt idx="21">
                  <c:v>2754.2123473027605</c:v>
                </c:pt>
                <c:pt idx="22">
                  <c:v>2725.2525605668275</c:v>
                </c:pt>
                <c:pt idx="23">
                  <c:v>2698.2662584868044</c:v>
                </c:pt>
                <c:pt idx="24">
                  <c:v>2672.6324729576095</c:v>
                </c:pt>
                <c:pt idx="25">
                  <c:v>2647.7325458635723</c:v>
                </c:pt>
                <c:pt idx="26">
                  <c:v>2622.9497801762027</c:v>
                </c:pt>
                <c:pt idx="27">
                  <c:v>2597.6691545350782</c:v>
                </c:pt>
                <c:pt idx="28">
                  <c:v>2571.2770879362142</c:v>
                </c:pt>
                <c:pt idx="29">
                  <c:v>2543.1612443288909</c:v>
                </c:pt>
                <c:pt idx="30">
                  <c:v>2512.7103692646197</c:v>
                </c:pt>
                <c:pt idx="31">
                  <c:v>2479.314152489088</c:v>
                </c:pt>
                <c:pt idx="32">
                  <c:v>2442.3631116846791</c:v>
                </c:pt>
                <c:pt idx="33" formatCode="General">
                  <c:v>0.4787339741262519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4E57-4448-8DF4-A2B5CD0480A1}"/>
            </c:ext>
          </c:extLst>
        </c:ser>
        <c:ser>
          <c:idx val="12"/>
          <c:order val="8"/>
          <c:tx>
            <c:strRef>
              <c:f>'ATB Offshore Wind_SEE'!$K$343</c:f>
              <c:strCache>
                <c:ptCount val="1"/>
                <c:pt idx="0">
                  <c:v>Class 3 - Conservative</c:v>
                </c:pt>
              </c:strCache>
            </c:strRef>
          </c:tx>
          <c:spPr>
            <a:ln>
              <a:solidFill>
                <a:schemeClr val="accent4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8064A2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9-4E57-4448-8DF4-A2B5CD0480A1}"/>
              </c:ext>
            </c:extLst>
          </c:dPt>
          <c:xVal>
            <c:numRef>
              <c:f>'ATB Offshore Wind_SEE'!$L$334:$AS$334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Wind_SEE'!$L$343:$AS$343</c:f>
              <c:numCache>
                <c:formatCode>"$"#,##0</c:formatCode>
                <c:ptCount val="34"/>
                <c:pt idx="0">
                  <c:v>5101.7125244605641</c:v>
                </c:pt>
                <c:pt idx="1">
                  <c:v>4945.7467725971883</c:v>
                </c:pt>
                <c:pt idx="2">
                  <c:v>4849.7894692568898</c:v>
                </c:pt>
                <c:pt idx="3">
                  <c:v>4763.914953403133</c:v>
                </c:pt>
                <c:pt idx="4">
                  <c:v>4686.021350315611</c:v>
                </c:pt>
                <c:pt idx="5">
                  <c:v>4615.0069697021545</c:v>
                </c:pt>
                <c:pt idx="6">
                  <c:v>4550.1449334614408</c:v>
                </c:pt>
                <c:pt idx="7">
                  <c:v>4490.8810968427251</c:v>
                </c:pt>
                <c:pt idx="8">
                  <c:v>4436.7521155225477</c:v>
                </c:pt>
                <c:pt idx="9">
                  <c:v>4387.3469812265193</c:v>
                </c:pt>
                <c:pt idx="10">
                  <c:v>4342.2869882099076</c:v>
                </c:pt>
                <c:pt idx="11">
                  <c:v>4301.2144536833512</c:v>
                </c:pt>
                <c:pt idx="12">
                  <c:v>4263.7859686799866</c:v>
                </c:pt>
                <c:pt idx="13">
                  <c:v>4229.6681572338794</c:v>
                </c:pt>
                <c:pt idx="14">
                  <c:v>4198.534902203045</c:v>
                </c:pt>
                <c:pt idx="15">
                  <c:v>4170.0654682493378</c:v>
                </c:pt>
                <c:pt idx="16">
                  <c:v>4143.9431948627371</c:v>
                </c:pt>
                <c:pt idx="17">
                  <c:v>4119.8545635282517</c:v>
                </c:pt>
                <c:pt idx="18">
                  <c:v>4097.4885174408246</c:v>
                </c:pt>
                <c:pt idx="19">
                  <c:v>4076.5359559182107</c:v>
                </c:pt>
                <c:pt idx="20">
                  <c:v>4056.6893522964342</c:v>
                </c:pt>
                <c:pt idx="21">
                  <c:v>4037.642460796465</c:v>
                </c:pt>
                <c:pt idx="22">
                  <c:v>4019.0900886045642</c:v>
                </c:pt>
                <c:pt idx="23">
                  <c:v>4000.7279164956349</c:v>
                </c:pt>
                <c:pt idx="24">
                  <c:v>3982.2523560982354</c:v>
                </c:pt>
                <c:pt idx="25">
                  <c:v>3963.3604351708391</c:v>
                </c:pt>
                <c:pt idx="26">
                  <c:v>3943.7497045411847</c:v>
                </c:pt>
                <c:pt idx="27">
                  <c:v>3923.1181619781205</c:v>
                </c:pt>
                <c:pt idx="28">
                  <c:v>3901.1641894283071</c:v>
                </c:pt>
                <c:pt idx="29">
                  <c:v>3877.5865008974806</c:v>
                </c:pt>
                <c:pt idx="30">
                  <c:v>3852.0840988807918</c:v>
                </c:pt>
                <c:pt idx="31">
                  <c:v>3824.3562377127541</c:v>
                </c:pt>
                <c:pt idx="32">
                  <c:v>3794.1023925585814</c:v>
                </c:pt>
                <c:pt idx="33" formatCode="General">
                  <c:v>0.74369192195119926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4E57-4448-8DF4-A2B5CD0480A1}"/>
            </c:ext>
          </c:extLst>
        </c:ser>
        <c:ser>
          <c:idx val="13"/>
          <c:order val="9"/>
          <c:tx>
            <c:strRef>
              <c:f>'ATB Offshore Wind_SEE'!$K$344</c:f>
              <c:strCache>
                <c:ptCount val="1"/>
                <c:pt idx="0">
                  <c:v>Class 4 - Advanced</c:v>
                </c:pt>
              </c:strCache>
            </c:strRef>
          </c:tx>
          <c:spPr>
            <a:ln>
              <a:solidFill>
                <a:schemeClr val="accent3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9BBB59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C-4E57-4448-8DF4-A2B5CD0480A1}"/>
              </c:ext>
            </c:extLst>
          </c:dPt>
          <c:xVal>
            <c:numRef>
              <c:f>'ATB Offshore Wind_SEE'!$L$334:$AS$334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Wind_SEE'!$L$344:$AS$344</c:f>
              <c:numCache>
                <c:formatCode>"$"#,##0</c:formatCode>
                <c:ptCount val="34"/>
                <c:pt idx="0">
                  <c:v>5297.6263552554583</c:v>
                </c:pt>
                <c:pt idx="1">
                  <c:v>4933.6978335437361</c:v>
                </c:pt>
                <c:pt idx="2">
                  <c:v>4630.2537463750532</c:v>
                </c:pt>
                <c:pt idx="3">
                  <c:v>4359.8099231686101</c:v>
                </c:pt>
                <c:pt idx="4">
                  <c:v>4113.5519039654773</c:v>
                </c:pt>
                <c:pt idx="5">
                  <c:v>3887.2667590996448</c:v>
                </c:pt>
                <c:pt idx="6">
                  <c:v>3678.4098472184619</c:v>
                </c:pt>
                <c:pt idx="7">
                  <c:v>3485.1732616488403</c:v>
                </c:pt>
                <c:pt idx="8">
                  <c:v>3306.1177406061865</c:v>
                </c:pt>
                <c:pt idx="9">
                  <c:v>3140.0068697544862</c:v>
                </c:pt>
                <c:pt idx="10">
                  <c:v>2985.7262272538105</c:v>
                </c:pt>
                <c:pt idx="11">
                  <c:v>2842.2422704154437</c:v>
                </c:pt>
                <c:pt idx="12">
                  <c:v>2708.5812823344368</c:v>
                </c:pt>
                <c:pt idx="13">
                  <c:v>2583.8189769015262</c:v>
                </c:pt>
                <c:pt idx="14">
                  <c:v>2467.0759391921752</c:v>
                </c:pt>
                <c:pt idx="15">
                  <c:v>2409.1407326236153</c:v>
                </c:pt>
                <c:pt idx="16">
                  <c:v>2357.6014080027362</c:v>
                </c:pt>
                <c:pt idx="17">
                  <c:v>2311.7538151173499</c:v>
                </c:pt>
                <c:pt idx="18">
                  <c:v>2270.9204102761269</c:v>
                </c:pt>
                <c:pt idx="19">
                  <c:v>2234.4461618763326</c:v>
                </c:pt>
                <c:pt idx="20">
                  <c:v>2201.6950302330943</c:v>
                </c:pt>
                <c:pt idx="21">
                  <c:v>2172.046941049708</c:v>
                </c:pt>
                <c:pt idx="22">
                  <c:v>2144.8952100007627</c:v>
                </c:pt>
                <c:pt idx="23">
                  <c:v>2119.6443982367341</c:v>
                </c:pt>
                <c:pt idx="24">
                  <c:v>2095.7085913347601</c:v>
                </c:pt>
                <c:pt idx="25">
                  <c:v>2072.5101013559552</c:v>
                </c:pt>
                <c:pt idx="26">
                  <c:v>2049.4785959931423</c:v>
                </c:pt>
                <c:pt idx="27">
                  <c:v>2026.0506622709443</c:v>
                </c:pt>
                <c:pt idx="28">
                  <c:v>2001.6698163558094</c:v>
                </c:pt>
                <c:pt idx="29">
                  <c:v>1975.7869769262356</c:v>
                </c:pt>
                <c:pt idx="30">
                  <c:v>1947.8614283338404</c:v>
                </c:pt>
                <c:pt idx="31">
                  <c:v>1917.362312660533</c:v>
                </c:pt>
                <c:pt idx="32">
                  <c:v>1883.7707083217206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4E57-4448-8DF4-A2B5CD0480A1}"/>
            </c:ext>
          </c:extLst>
        </c:ser>
        <c:ser>
          <c:idx val="1"/>
          <c:order val="10"/>
          <c:tx>
            <c:strRef>
              <c:f>'ATB Offshore Wind_SEE'!$K$345</c:f>
              <c:strCache>
                <c:ptCount val="1"/>
                <c:pt idx="0">
                  <c:v>Class 4 - Moderate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9BBB59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F-4E57-4448-8DF4-A2B5CD0480A1}"/>
              </c:ext>
            </c:extLst>
          </c:dPt>
          <c:xVal>
            <c:numRef>
              <c:f>'ATB Offshore Wind_SEE'!$L$334:$AS$334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Wind_SEE'!$L$345:$AS$345</c:f>
              <c:numCache>
                <c:formatCode>"$"#,##0</c:formatCode>
                <c:ptCount val="34"/>
                <c:pt idx="0">
                  <c:v>5297.6263552554583</c:v>
                </c:pt>
                <c:pt idx="1">
                  <c:v>5000.2344396105491</c:v>
                </c:pt>
                <c:pt idx="2">
                  <c:v>4755.1888794169963</c:v>
                </c:pt>
                <c:pt idx="3">
                  <c:v>4539.8034441303571</c:v>
                </c:pt>
                <c:pt idx="4">
                  <c:v>4346.5373803757393</c:v>
                </c:pt>
                <c:pt idx="5">
                  <c:v>4171.6836092719341</c:v>
                </c:pt>
                <c:pt idx="6">
                  <c:v>4012.9716949163058</c:v>
                </c:pt>
                <c:pt idx="7">
                  <c:v>3868.7932827401</c:v>
                </c:pt>
                <c:pt idx="8">
                  <c:v>3737.8880532692124</c:v>
                </c:pt>
                <c:pt idx="9">
                  <c:v>3619.1962894092262</c:v>
                </c:pt>
                <c:pt idx="10">
                  <c:v>3511.7820886148661</c:v>
                </c:pt>
                <c:pt idx="11">
                  <c:v>3414.7901286473661</c:v>
                </c:pt>
                <c:pt idx="12">
                  <c:v>3327.4197983669414</c:v>
                </c:pt>
                <c:pt idx="13">
                  <c:v>3248.9089428011457</c:v>
                </c:pt>
                <c:pt idx="14">
                  <c:v>3178.5232298144756</c:v>
                </c:pt>
                <c:pt idx="15">
                  <c:v>3115.5489555510735</c:v>
                </c:pt>
                <c:pt idx="16">
                  <c:v>3059.2880348392268</c:v>
                </c:pt>
                <c:pt idx="17">
                  <c:v>3009.0544256723069</c:v>
                </c:pt>
                <c:pt idx="18">
                  <c:v>2964.1715216980988</c:v>
                </c:pt>
                <c:pt idx="19">
                  <c:v>2923.970214319691</c:v>
                </c:pt>
                <c:pt idx="20">
                  <c:v>2887.7874281011982</c:v>
                </c:pt>
                <c:pt idx="21">
                  <c:v>2854.964997197214</c:v>
                </c:pt>
                <c:pt idx="22">
                  <c:v>2824.8487917441471</c:v>
                </c:pt>
                <c:pt idx="23">
                  <c:v>2796.7880303153702</c:v>
                </c:pt>
                <c:pt idx="24">
                  <c:v>2770.1347328226248</c:v>
                </c:pt>
                <c:pt idx="25">
                  <c:v>2744.2432807836381</c:v>
                </c:pt>
                <c:pt idx="26">
                  <c:v>2718.4700606236916</c:v>
                </c:pt>
                <c:pt idx="27">
                  <c:v>2692.1731718788351</c:v>
                </c:pt>
                <c:pt idx="28">
                  <c:v>2664.7121866262319</c:v>
                </c:pt>
                <c:pt idx="29">
                  <c:v>2635.4479497147172</c:v>
                </c:pt>
                <c:pt idx="30">
                  <c:v>2603.7424117636906</c:v>
                </c:pt>
                <c:pt idx="31">
                  <c:v>2568.9584886846915</c:v>
                </c:pt>
                <c:pt idx="32">
                  <c:v>2530.4599428261495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4E57-4448-8DF4-A2B5CD0480A1}"/>
            </c:ext>
          </c:extLst>
        </c:ser>
        <c:ser>
          <c:idx val="5"/>
          <c:order val="11"/>
          <c:tx>
            <c:strRef>
              <c:f>'ATB Offshore Wind_SEE'!$K$346</c:f>
              <c:strCache>
                <c:ptCount val="1"/>
                <c:pt idx="0">
                  <c:v>Class 4 - Conservative</c:v>
                </c:pt>
              </c:strCache>
            </c:strRef>
          </c:tx>
          <c:spPr>
            <a:ln>
              <a:solidFill>
                <a:schemeClr val="accent3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9BBB59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22-4E57-4448-8DF4-A2B5CD0480A1}"/>
              </c:ext>
            </c:extLst>
          </c:dPt>
          <c:xVal>
            <c:numRef>
              <c:f>'ATB Offshore Wind_SEE'!$L$334:$AS$334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Wind_SEE'!$L$346:$AS$346</c:f>
              <c:numCache>
                <c:formatCode>"$"#,##0</c:formatCode>
                <c:ptCount val="34"/>
                <c:pt idx="0">
                  <c:v>5297.6263552554583</c:v>
                </c:pt>
                <c:pt idx="1">
                  <c:v>5135.8309019518792</c:v>
                </c:pt>
                <c:pt idx="2">
                  <c:v>5035.9332543971987</c:v>
                </c:pt>
                <c:pt idx="3">
                  <c:v>4946.4768006845488</c:v>
                </c:pt>
                <c:pt idx="4">
                  <c:v>4865.3061822201807</c:v>
                </c:pt>
                <c:pt idx="5">
                  <c:v>4791.2885738986115</c:v>
                </c:pt>
                <c:pt idx="6">
                  <c:v>4723.6743379607797</c:v>
                </c:pt>
                <c:pt idx="7">
                  <c:v>4661.8904297143927</c:v>
                </c:pt>
                <c:pt idx="8">
                  <c:v>4605.4566338244704</c:v>
                </c:pt>
                <c:pt idx="9">
                  <c:v>4553.9462404509241</c:v>
                </c:pt>
                <c:pt idx="10">
                  <c:v>4506.9655640813835</c:v>
                </c:pt>
                <c:pt idx="11">
                  <c:v>4464.1424119155035</c:v>
                </c:pt>
                <c:pt idx="12">
                  <c:v>4425.1191839231333</c:v>
                </c:pt>
                <c:pt idx="13">
                  <c:v>4389.548537261845</c:v>
                </c:pt>
                <c:pt idx="14">
                  <c:v>4357.0905501111401</c:v>
                </c:pt>
                <c:pt idx="15">
                  <c:v>4327.4108027104385</c:v>
                </c:pt>
                <c:pt idx="16">
                  <c:v>4300.1790411790698</c:v>
                </c:pt>
                <c:pt idx="17">
                  <c:v>4275.0682238390791</c:v>
                </c:pt>
                <c:pt idx="18">
                  <c:v>4251.7538257292117</c:v>
                </c:pt>
                <c:pt idx="19">
                  <c:v>4229.9133217204608</c:v>
                </c:pt>
                <c:pt idx="20">
                  <c:v>4209.2257958734363</c:v>
                </c:pt>
                <c:pt idx="21">
                  <c:v>4189.3716417549895</c:v>
                </c:pt>
                <c:pt idx="22">
                  <c:v>4170.0323294257068</c:v>
                </c:pt>
                <c:pt idx="23">
                  <c:v>4150.8902220551008</c:v>
                </c:pt>
                <c:pt idx="24">
                  <c:v>4131.628429997224</c:v>
                </c:pt>
                <c:pt idx="25">
                  <c:v>4111.9306935034238</c:v>
                </c:pt>
                <c:pt idx="26">
                  <c:v>4091.4812875822686</c:v>
                </c:pt>
                <c:pt idx="27">
                  <c:v>4069.9649441703054</c:v>
                </c:pt>
                <c:pt idx="28">
                  <c:v>4047.0667879663247</c:v>
                </c:pt>
                <c:pt idx="29">
                  <c:v>4022.4722831480312</c:v>
                </c:pt>
                <c:pt idx="30">
                  <c:v>3995.8671888288227</c:v>
                </c:pt>
                <c:pt idx="31">
                  <c:v>3966.9375215887972</c:v>
                </c:pt>
                <c:pt idx="32">
                  <c:v>3935.3695237731972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4E57-4448-8DF4-A2B5CD0480A1}"/>
            </c:ext>
          </c:extLst>
        </c:ser>
        <c:ser>
          <c:idx val="8"/>
          <c:order val="12"/>
          <c:tx>
            <c:strRef>
              <c:f>'ATB Offshore Wind_SEE'!$K$347</c:f>
              <c:strCache>
                <c:ptCount val="1"/>
                <c:pt idx="0">
                  <c:v>Class 5 - Advanced</c:v>
                </c:pt>
              </c:strCache>
            </c:strRef>
          </c:tx>
          <c:spPr>
            <a:ln>
              <a:solidFill>
                <a:schemeClr val="accent2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C0504D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25-4E57-4448-8DF4-A2B5CD0480A1}"/>
              </c:ext>
            </c:extLst>
          </c:dPt>
          <c:xVal>
            <c:numRef>
              <c:f>'ATB Offshore Wind_SEE'!$L$334:$AS$334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Wind_SEE'!$L$347:$AS$347</c:f>
              <c:numCache>
                <c:formatCode>"$"#,##0</c:formatCode>
                <c:ptCount val="34"/>
                <c:pt idx="0">
                  <c:v>5558.9309809986644</c:v>
                </c:pt>
                <c:pt idx="1">
                  <c:v>5175.2463530341647</c:v>
                </c:pt>
                <c:pt idx="2">
                  <c:v>4858.4747502872115</c:v>
                </c:pt>
                <c:pt idx="3">
                  <c:v>4577.355107424286</c:v>
                </c:pt>
                <c:pt idx="4">
                  <c:v>4321.9046655756756</c:v>
                </c:pt>
                <c:pt idx="5">
                  <c:v>4087.392787334818</c:v>
                </c:pt>
                <c:pt idx="6">
                  <c:v>3870.9982564131988</c:v>
                </c:pt>
                <c:pt idx="7">
                  <c:v>3670.7466476194727</c:v>
                </c:pt>
                <c:pt idx="8">
                  <c:v>3485.0895487033654</c:v>
                </c:pt>
                <c:pt idx="9">
                  <c:v>3312.7142552515638</c:v>
                </c:pt>
                <c:pt idx="10">
                  <c:v>3152.4502872925323</c:v>
                </c:pt>
                <c:pt idx="11">
                  <c:v>3003.2212555841711</c:v>
                </c:pt>
                <c:pt idx="12">
                  <c:v>2864.019669949118</c:v>
                </c:pt>
                <c:pt idx="13">
                  <c:v>2733.8939878080896</c:v>
                </c:pt>
                <c:pt idx="14">
                  <c:v>2611.942412706931</c:v>
                </c:pt>
                <c:pt idx="15">
                  <c:v>2551.9960975100566</c:v>
                </c:pt>
                <c:pt idx="16">
                  <c:v>2498.6200146882093</c:v>
                </c:pt>
                <c:pt idx="17">
                  <c:v>2451.0904764463639</c:v>
                </c:pt>
                <c:pt idx="18">
                  <c:v>2408.7120337040583</c:v>
                </c:pt>
                <c:pt idx="19">
                  <c:v>2370.8130693861299</c:v>
                </c:pt>
                <c:pt idx="20">
                  <c:v>2336.7420349681261</c:v>
                </c:pt>
                <c:pt idx="21">
                  <c:v>2305.8642317285253</c:v>
                </c:pt>
                <c:pt idx="22">
                  <c:v>2277.5590820816833</c:v>
                </c:pt>
                <c:pt idx="23">
                  <c:v>2251.2178624909025</c:v>
                </c:pt>
                <c:pt idx="24">
                  <c:v>2226.2418846831729</c:v>
                </c:pt>
                <c:pt idx="25">
                  <c:v>2202.0411207117704</c:v>
                </c:pt>
                <c:pt idx="26">
                  <c:v>2178.0332729022443</c:v>
                </c:pt>
                <c:pt idx="27">
                  <c:v>2153.6432940280774</c:v>
                </c:pt>
                <c:pt idx="28">
                  <c:v>2128.3033677843418</c:v>
                </c:pt>
                <c:pt idx="29">
                  <c:v>2101.4533660276084</c:v>
                </c:pt>
                <c:pt idx="30">
                  <c:v>2072.5418084828661</c:v>
                </c:pt>
                <c:pt idx="31">
                  <c:v>2041.0273639414149</c:v>
                </c:pt>
                <c:pt idx="32">
                  <c:v>2006.3809510123947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4E57-4448-8DF4-A2B5CD0480A1}"/>
            </c:ext>
          </c:extLst>
        </c:ser>
        <c:ser>
          <c:idx val="11"/>
          <c:order val="13"/>
          <c:tx>
            <c:strRef>
              <c:f>'ATB Offshore Wind_SEE'!$K$348</c:f>
              <c:strCache>
                <c:ptCount val="1"/>
                <c:pt idx="0">
                  <c:v>Class 5 - Moderate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C0504D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28-4E57-4448-8DF4-A2B5CD0480A1}"/>
              </c:ext>
            </c:extLst>
          </c:dPt>
          <c:xVal>
            <c:numRef>
              <c:f>'ATB Offshore Wind_SEE'!$L$334:$AS$334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Wind_SEE'!$L$348:$AS$348</c:f>
              <c:numCache>
                <c:formatCode>"$"#,##0</c:formatCode>
                <c:ptCount val="34"/>
                <c:pt idx="0">
                  <c:v>5558.9309809986644</c:v>
                </c:pt>
                <c:pt idx="1">
                  <c:v>5245.3636126222327</c:v>
                </c:pt>
                <c:pt idx="2">
                  <c:v>4989.6016577733353</c:v>
                </c:pt>
                <c:pt idx="3">
                  <c:v>4765.8800836573482</c:v>
                </c:pt>
                <c:pt idx="4">
                  <c:v>4565.6856656302552</c:v>
                </c:pt>
                <c:pt idx="5">
                  <c:v>4384.8720151758553</c:v>
                </c:pt>
                <c:pt idx="6">
                  <c:v>4220.9291853881896</c:v>
                </c:pt>
                <c:pt idx="7">
                  <c:v>4072.1013885089051</c:v>
                </c:pt>
                <c:pt idx="8">
                  <c:v>3937.0292742517277</c:v>
                </c:pt>
                <c:pt idx="9">
                  <c:v>3814.5819931382621</c:v>
                </c:pt>
                <c:pt idx="10">
                  <c:v>3703.7697295330327</c:v>
                </c:pt>
                <c:pt idx="11">
                  <c:v>3603.6944546735026</c:v>
                </c:pt>
                <c:pt idx="12">
                  <c:v>3513.520459747363</c:v>
                </c:pt>
                <c:pt idx="13">
                  <c:v>3432.4558403344463</c:v>
                </c:pt>
                <c:pt idx="14">
                  <c:v>3359.7403842643421</c:v>
                </c:pt>
                <c:pt idx="15">
                  <c:v>3294.6373764885166</c:v>
                </c:pt>
                <c:pt idx="16">
                  <c:v>3236.4278927840014</c:v>
                </c:pt>
                <c:pt idx="17">
                  <c:v>3184.406726975219</c:v>
                </c:pt>
                <c:pt idx="18">
                  <c:v>3137.8794207882834</c:v>
                </c:pt>
                <c:pt idx="19">
                  <c:v>3096.1600564419355</c:v>
                </c:pt>
                <c:pt idx="20">
                  <c:v>3058.5695883673507</c:v>
                </c:pt>
                <c:pt idx="21">
                  <c:v>3024.4345633789685</c:v>
                </c:pt>
                <c:pt idx="22">
                  <c:v>2993.0861255702189</c:v>
                </c:pt>
                <c:pt idx="23">
                  <c:v>2963.8592331495588</c:v>
                </c:pt>
                <c:pt idx="24">
                  <c:v>2936.0920352550943</c:v>
                </c:pt>
                <c:pt idx="25">
                  <c:v>2909.1253710671749</c:v>
                </c:pt>
                <c:pt idx="26">
                  <c:v>2882.3023635027457</c:v>
                </c:pt>
                <c:pt idx="27">
                  <c:v>2854.9680868374294</c:v>
                </c:pt>
                <c:pt idx="28">
                  <c:v>2826.469292679069</c:v>
                </c:pt>
                <c:pt idx="29">
                  <c:v>2796.154182415688</c:v>
                </c:pt>
                <c:pt idx="30">
                  <c:v>2763.372216989002</c:v>
                </c:pt>
                <c:pt idx="31">
                  <c:v>2727.4739568791956</c:v>
                </c:pt>
                <c:pt idx="32">
                  <c:v>2687.8109267200884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4E57-4448-8DF4-A2B5CD0480A1}"/>
            </c:ext>
          </c:extLst>
        </c:ser>
        <c:ser>
          <c:idx val="14"/>
          <c:order val="14"/>
          <c:tx>
            <c:strRef>
              <c:f>'ATB Offshore Wind_SEE'!$K$349</c:f>
              <c:strCache>
                <c:ptCount val="1"/>
                <c:pt idx="0">
                  <c:v>Class 5 - Conservative</c:v>
                </c:pt>
              </c:strCache>
            </c:strRef>
          </c:tx>
          <c:spPr>
            <a:ln>
              <a:solidFill>
                <a:schemeClr val="accent2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C0504D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2B-4E57-4448-8DF4-A2B5CD0480A1}"/>
              </c:ext>
            </c:extLst>
          </c:dPt>
          <c:xVal>
            <c:numRef>
              <c:f>'ATB Offshore Wind_SEE'!$L$334:$AS$334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Wind_SEE'!$L$349:$AS$349</c:f>
              <c:numCache>
                <c:formatCode>"$"#,##0</c:formatCode>
                <c:ptCount val="34"/>
                <c:pt idx="0">
                  <c:v>5558.9309809986644</c:v>
                </c:pt>
                <c:pt idx="1">
                  <c:v>5388.2428031474656</c:v>
                </c:pt>
                <c:pt idx="2">
                  <c:v>5284.8773558033017</c:v>
                </c:pt>
                <c:pt idx="3">
                  <c:v>5192.6326219557641</c:v>
                </c:pt>
                <c:pt idx="4">
                  <c:v>5109.0913193344995</c:v>
                </c:pt>
                <c:pt idx="5">
                  <c:v>5033.0009062296294</c:v>
                </c:pt>
                <c:pt idx="6">
                  <c:v>4963.5453193936028</c:v>
                </c:pt>
                <c:pt idx="7">
                  <c:v>4900.1096480202623</c:v>
                </c:pt>
                <c:pt idx="8">
                  <c:v>4842.1847207426927</c:v>
                </c:pt>
                <c:pt idx="9">
                  <c:v>4789.3223128728214</c:v>
                </c:pt>
                <c:pt idx="10">
                  <c:v>4741.1118168514186</c:v>
                </c:pt>
                <c:pt idx="11">
                  <c:v>4697.1671068929409</c:v>
                </c:pt>
                <c:pt idx="12">
                  <c:v>4657.1186794462637</c:v>
                </c:pt>
                <c:pt idx="13">
                  <c:v>4620.6087146485779</c:v>
                </c:pt>
                <c:pt idx="14">
                  <c:v>4587.2878457247698</c:v>
                </c:pt>
                <c:pt idx="15">
                  <c:v>4556.8129731490835</c:v>
                </c:pt>
                <c:pt idx="16">
                  <c:v>4528.8457426382047</c:v>
                </c:pt>
                <c:pt idx="17">
                  <c:v>4503.0514588430551</c:v>
                </c:pt>
                <c:pt idx="18">
                  <c:v>4479.0982931392682</c:v>
                </c:pt>
                <c:pt idx="19">
                  <c:v>4456.6566948579275</c:v>
                </c:pt>
                <c:pt idx="20">
                  <c:v>4435.3989463149974</c:v>
                </c:pt>
                <c:pt idx="21">
                  <c:v>4414.9988214499826</c:v>
                </c:pt>
                <c:pt idx="22">
                  <c:v>4395.1313204076305</c:v>
                </c:pt>
                <c:pt idx="23">
                  <c:v>4375.4724606491882</c:v>
                </c:pt>
                <c:pt idx="24">
                  <c:v>4355.6991107338372</c:v>
                </c:pt>
                <c:pt idx="25">
                  <c:v>4335.4888567199278</c:v>
                </c:pt>
                <c:pt idx="26">
                  <c:v>4314.5198937934656</c:v>
                </c:pt>
                <c:pt idx="27">
                  <c:v>4292.4709376149012</c:v>
                </c:pt>
                <c:pt idx="28">
                  <c:v>4269.0211512296564</c:v>
                </c:pt>
                <c:pt idx="29">
                  <c:v>4243.8500843745078</c:v>
                </c:pt>
                <c:pt idx="30">
                  <c:v>4216.6376227395967</c:v>
                </c:pt>
                <c:pt idx="31">
                  <c:v>4187.0639452884998</c:v>
                </c:pt>
                <c:pt idx="32">
                  <c:v>4154.8094881478346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4E57-4448-8DF4-A2B5CD0480A1}"/>
            </c:ext>
          </c:extLst>
        </c:ser>
        <c:ser>
          <c:idx val="15"/>
          <c:order val="15"/>
          <c:tx>
            <c:strRef>
              <c:f>'ATB Offshore Wind_SEE'!$K$350</c:f>
              <c:strCache>
                <c:ptCount val="1"/>
                <c:pt idx="0">
                  <c:v>Class 6 - Advanced</c:v>
                </c:pt>
              </c:strCache>
            </c:strRef>
          </c:tx>
          <c:spPr>
            <a:ln>
              <a:solidFill>
                <a:srgbClr val="7030A0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7030A0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2E-4E57-4448-8DF4-A2B5CD0480A1}"/>
              </c:ext>
            </c:extLst>
          </c:dPt>
          <c:xVal>
            <c:numRef>
              <c:f>'ATB Offshore Wind_SEE'!$L$334:$AS$334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Wind_SEE'!$L$350:$AS$350</c:f>
              <c:numCache>
                <c:formatCode>"$"#,##0</c:formatCode>
                <c:ptCount val="34"/>
                <c:pt idx="0">
                  <c:v>5519.5591820989439</c:v>
                </c:pt>
                <c:pt idx="1">
                  <c:v>5139.5397320061775</c:v>
                </c:pt>
                <c:pt idx="2">
                  <c:v>4824.1509271847235</c:v>
                </c:pt>
                <c:pt idx="3">
                  <c:v>4543.6240733641207</c:v>
                </c:pt>
                <c:pt idx="4">
                  <c:v>4288.4321594743906</c:v>
                </c:pt>
                <c:pt idx="5">
                  <c:v>4054.0407293775625</c:v>
                </c:pt>
                <c:pt idx="6">
                  <c:v>3837.7278434156683</c:v>
                </c:pt>
                <c:pt idx="7">
                  <c:v>3637.5736598810022</c:v>
                </c:pt>
                <c:pt idx="8">
                  <c:v>3452.0607638485926</c:v>
                </c:pt>
                <c:pt idx="9">
                  <c:v>3279.8937817489286</c:v>
                </c:pt>
                <c:pt idx="10">
                  <c:v>3119.9110955466526</c:v>
                </c:pt>
                <c:pt idx="11">
                  <c:v>2971.0396705869171</c:v>
                </c:pt>
                <c:pt idx="12">
                  <c:v>2832.2716695263343</c:v>
                </c:pt>
                <c:pt idx="13">
                  <c:v>2702.6526654024965</c:v>
                </c:pt>
                <c:pt idx="14">
                  <c:v>2581.27622787566</c:v>
                </c:pt>
                <c:pt idx="15">
                  <c:v>2521.3101247862774</c:v>
                </c:pt>
                <c:pt idx="16">
                  <c:v>2467.9417993394386</c:v>
                </c:pt>
                <c:pt idx="17">
                  <c:v>2420.4447134234788</c:v>
                </c:pt>
                <c:pt idx="18">
                  <c:v>2378.1201997511648</c:v>
                </c:pt>
                <c:pt idx="19">
                  <c:v>2340.2931442706317</c:v>
                </c:pt>
                <c:pt idx="20">
                  <c:v>2306.3082859276901</c:v>
                </c:pt>
                <c:pt idx="21">
                  <c:v>2275.5270432526772</c:v>
                </c:pt>
                <c:pt idx="22">
                  <c:v>2247.3248187819636</c:v>
                </c:pt>
                <c:pt idx="23">
                  <c:v>2221.088756854278</c:v>
                </c:pt>
                <c:pt idx="24">
                  <c:v>2196.2159444501099</c:v>
                </c:pt>
                <c:pt idx="25">
                  <c:v>2172.11205280273</c:v>
                </c:pt>
                <c:pt idx="26">
                  <c:v>2148.1904224598393</c:v>
                </c:pt>
                <c:pt idx="27">
                  <c:v>2123.8715984080004</c:v>
                </c:pt>
                <c:pt idx="28">
                  <c:v>2098.5833263378686</c:v>
                </c:pt>
                <c:pt idx="29">
                  <c:v>2071.7610273691189</c:v>
                </c:pt>
                <c:pt idx="30">
                  <c:v>2042.8487777111104</c:v>
                </c:pt>
                <c:pt idx="31">
                  <c:v>2011.300833062025</c:v>
                </c:pt>
                <c:pt idx="32">
                  <c:v>1976.5837566739187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4E57-4448-8DF4-A2B5CD0480A1}"/>
            </c:ext>
          </c:extLst>
        </c:ser>
        <c:ser>
          <c:idx val="16"/>
          <c:order val="16"/>
          <c:tx>
            <c:strRef>
              <c:f>'ATB Offshore Wind_SEE'!$K$351</c:f>
              <c:strCache>
                <c:ptCount val="1"/>
                <c:pt idx="0">
                  <c:v>Class 6 - Moderate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7030A0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31-4E57-4448-8DF4-A2B5CD0480A1}"/>
              </c:ext>
            </c:extLst>
          </c:dPt>
          <c:xVal>
            <c:numRef>
              <c:f>'ATB Offshore Wind_SEE'!$L$334:$AS$334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Wind_SEE'!$L$351:$AS$351</c:f>
              <c:numCache>
                <c:formatCode>"$"#,##0</c:formatCode>
                <c:ptCount val="34"/>
                <c:pt idx="0">
                  <c:v>5519.5591820989439</c:v>
                </c:pt>
                <c:pt idx="1">
                  <c:v>5209.003559921026</c:v>
                </c:pt>
                <c:pt idx="2">
                  <c:v>4954.3336967975347</c:v>
                </c:pt>
                <c:pt idx="3">
                  <c:v>4730.9957878624473</c:v>
                </c:pt>
                <c:pt idx="4">
                  <c:v>4530.8521324443827</c:v>
                </c:pt>
                <c:pt idx="5">
                  <c:v>4349.9203297830927</c:v>
                </c:pt>
                <c:pt idx="6">
                  <c:v>4185.7751489956891</c:v>
                </c:pt>
                <c:pt idx="7">
                  <c:v>4036.7089857250589</c:v>
                </c:pt>
                <c:pt idx="8">
                  <c:v>3901.3914690490728</c:v>
                </c:pt>
                <c:pt idx="9">
                  <c:v>3778.7096599250845</c:v>
                </c:pt>
                <c:pt idx="10">
                  <c:v>3667.6848212584491</c:v>
                </c:pt>
                <c:pt idx="11">
                  <c:v>3567.4255565310386</c:v>
                </c:pt>
                <c:pt idx="12">
                  <c:v>3477.0997703013104</c:v>
                </c:pt>
                <c:pt idx="13">
                  <c:v>3395.9170495681524</c:v>
                </c:pt>
                <c:pt idx="14">
                  <c:v>3323.1171383591909</c:v>
                </c:pt>
                <c:pt idx="15">
                  <c:v>3257.9621395874315</c:v>
                </c:pt>
                <c:pt idx="16">
                  <c:v>3199.7310851766574</c:v>
                </c:pt>
                <c:pt idx="17">
                  <c:v>3147.7160605748645</c:v>
                </c:pt>
                <c:pt idx="18">
                  <c:v>3101.2193784869505</c:v>
                </c:pt>
                <c:pt idx="19">
                  <c:v>3059.5514783959256</c:v>
                </c:pt>
                <c:pt idx="20">
                  <c:v>3022.0293390967568</c:v>
                </c:pt>
                <c:pt idx="21">
                  <c:v>2987.9752608640852</c:v>
                </c:pt>
                <c:pt idx="22">
                  <c:v>2956.7159185523205</c:v>
                </c:pt>
                <c:pt idx="23">
                  <c:v>2927.581616369338</c:v>
                </c:pt>
                <c:pt idx="24">
                  <c:v>2899.9056948791499</c:v>
                </c:pt>
                <c:pt idx="25">
                  <c:v>2873.024054378257</c:v>
                </c:pt>
                <c:pt idx="26">
                  <c:v>2846.2747682720619</c:v>
                </c:pt>
                <c:pt idx="27">
                  <c:v>2818.9977667978515</c:v>
                </c:pt>
                <c:pt idx="28">
                  <c:v>2790.5345762725915</c:v>
                </c:pt>
                <c:pt idx="29">
                  <c:v>2760.2281025638636</c:v>
                </c:pt>
                <c:pt idx="30">
                  <c:v>2727.4224500782352</c:v>
                </c:pt>
                <c:pt idx="31">
                  <c:v>2691.4627694974188</c:v>
                </c:pt>
                <c:pt idx="32">
                  <c:v>2651.6951289516837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2-4E57-4448-8DF4-A2B5CD0480A1}"/>
            </c:ext>
          </c:extLst>
        </c:ser>
        <c:ser>
          <c:idx val="17"/>
          <c:order val="17"/>
          <c:tx>
            <c:strRef>
              <c:f>'ATB Offshore Wind_SEE'!$K$352</c:f>
              <c:strCache>
                <c:ptCount val="1"/>
                <c:pt idx="0">
                  <c:v>Class 6 - Conservative</c:v>
                </c:pt>
              </c:strCache>
            </c:strRef>
          </c:tx>
          <c:spPr>
            <a:ln>
              <a:solidFill>
                <a:srgbClr val="7030A0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7030A0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34-4E57-4448-8DF4-A2B5CD0480A1}"/>
              </c:ext>
            </c:extLst>
          </c:dPt>
          <c:xVal>
            <c:numRef>
              <c:f>'ATB Offshore Wind_SEE'!$L$334:$AS$334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Wind_SEE'!$L$352:$AS$352</c:f>
              <c:numCache>
                <c:formatCode>"$"#,##0</c:formatCode>
                <c:ptCount val="34"/>
                <c:pt idx="0">
                  <c:v>5519.5591820989439</c:v>
                </c:pt>
                <c:pt idx="1">
                  <c:v>5350.5587504993973</c:v>
                </c:pt>
                <c:pt idx="2">
                  <c:v>5247.1592074769342</c:v>
                </c:pt>
                <c:pt idx="3">
                  <c:v>5154.7152597568584</c:v>
                </c:pt>
                <c:pt idx="4">
                  <c:v>5070.908429207012</c:v>
                </c:pt>
                <c:pt idx="5">
                  <c:v>4994.5285564426722</c:v>
                </c:pt>
                <c:pt idx="6">
                  <c:v>4924.7808168575775</c:v>
                </c:pt>
                <c:pt idx="7">
                  <c:v>4861.0617941551382</c:v>
                </c:pt>
                <c:pt idx="8">
                  <c:v>4802.8686892979476</c:v>
                </c:pt>
                <c:pt idx="9">
                  <c:v>4749.7566975771651</c:v>
                </c:pt>
                <c:pt idx="10">
                  <c:v>4701.3168091815742</c:v>
                </c:pt>
                <c:pt idx="11">
                  <c:v>4657.1633101391071</c:v>
                </c:pt>
                <c:pt idx="12">
                  <c:v>4616.9263035056711</c:v>
                </c:pt>
                <c:pt idx="13">
                  <c:v>4580.2470100497694</c:v>
                </c:pt>
                <c:pt idx="14">
                  <c:v>4546.7746941471132</c:v>
                </c:pt>
                <c:pt idx="15">
                  <c:v>4516.1645838276336</c:v>
                </c:pt>
                <c:pt idx="16">
                  <c:v>4488.0764224969025</c:v>
                </c:pt>
                <c:pt idx="17">
                  <c:v>4462.1734352503672</c:v>
                </c:pt>
                <c:pt idx="18">
                  <c:v>4438.1215750396532</c:v>
                </c:pt>
                <c:pt idx="19">
                  <c:v>4415.5889624241991</c:v>
                </c:pt>
                <c:pt idx="20">
                  <c:v>4394.2454621557272</c:v>
                </c:pt>
                <c:pt idx="21">
                  <c:v>4373.762358352983</c:v>
                </c:pt>
                <c:pt idx="22">
                  <c:v>4353.8121019406944</c:v>
                </c:pt>
                <c:pt idx="23">
                  <c:v>4334.0681118797256</c:v>
                </c:pt>
                <c:pt idx="24">
                  <c:v>4314.204617000386</c:v>
                </c:pt>
                <c:pt idx="25">
                  <c:v>4293.8965288754034</c:v>
                </c:pt>
                <c:pt idx="26">
                  <c:v>4272.8193386980793</c:v>
                </c:pt>
                <c:pt idx="27">
                  <c:v>4250.6490329235885</c:v>
                </c:pt>
                <c:pt idx="28">
                  <c:v>4227.0620237200628</c:v>
                </c:pt>
                <c:pt idx="29">
                  <c:v>4201.7350912150687</c:v>
                </c:pt>
                <c:pt idx="30">
                  <c:v>4174.3453352154411</c:v>
                </c:pt>
                <c:pt idx="31">
                  <c:v>4144.5701345948419</c:v>
                </c:pt>
                <c:pt idx="32">
                  <c:v>4112.087112932596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5-4E57-4448-8DF4-A2B5CD0480A1}"/>
            </c:ext>
          </c:extLst>
        </c:ser>
        <c:ser>
          <c:idx val="18"/>
          <c:order val="18"/>
          <c:tx>
            <c:strRef>
              <c:f>'ATB Offshore Wind_SEE'!$K$353</c:f>
              <c:strCache>
                <c:ptCount val="1"/>
                <c:pt idx="0">
                  <c:v>Class 7 - Advanced</c:v>
                </c:pt>
              </c:strCache>
            </c:strRef>
          </c:tx>
          <c:spPr>
            <a:ln>
              <a:solidFill>
                <a:srgbClr val="002060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2060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37-4E57-4448-8DF4-A2B5CD0480A1}"/>
              </c:ext>
            </c:extLst>
          </c:dPt>
          <c:xVal>
            <c:numRef>
              <c:f>'ATB Offshore Wind_SEE'!$L$334:$AS$334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Wind_SEE'!$L$353:$AS$353</c:f>
              <c:numCache>
                <c:formatCode>"$"#,##0</c:formatCode>
                <c:ptCount val="34"/>
                <c:pt idx="0">
                  <c:v>5569.2670356032813</c:v>
                </c:pt>
                <c:pt idx="1">
                  <c:v>5190.6449273725411</c:v>
                </c:pt>
                <c:pt idx="2">
                  <c:v>4868.0381018974913</c:v>
                </c:pt>
                <c:pt idx="3">
                  <c:v>4577.873587507619</c:v>
                </c:pt>
                <c:pt idx="4">
                  <c:v>4312.4968182845187</c:v>
                </c:pt>
                <c:pt idx="5">
                  <c:v>4068.1598341196691</c:v>
                </c:pt>
                <c:pt idx="6">
                  <c:v>3842.5194583560701</c:v>
                </c:pt>
                <c:pt idx="7">
                  <c:v>3633.8450386885925</c:v>
                </c:pt>
                <c:pt idx="8">
                  <c:v>3440.7073652419845</c:v>
                </c:pt>
                <c:pt idx="9">
                  <c:v>3261.8402549172388</c:v>
                </c:pt>
                <c:pt idx="10">
                  <c:v>3096.0745368216317</c:v>
                </c:pt>
                <c:pt idx="11">
                  <c:v>2942.305801303688</c:v>
                </c:pt>
                <c:pt idx="12">
                  <c:v>2799.4790786981357</c:v>
                </c:pt>
                <c:pt idx="13">
                  <c:v>2666.5824022874085</c:v>
                </c:pt>
                <c:pt idx="14">
                  <c:v>2542.6451285420103</c:v>
                </c:pt>
                <c:pt idx="15">
                  <c:v>2479.8790477900297</c:v>
                </c:pt>
                <c:pt idx="16">
                  <c:v>2424.1469150802614</c:v>
                </c:pt>
                <c:pt idx="17">
                  <c:v>2374.6750855725695</c:v>
                </c:pt>
                <c:pt idx="18">
                  <c:v>2330.7171824198576</c:v>
                </c:pt>
                <c:pt idx="19">
                  <c:v>2291.5500348083388</c:v>
                </c:pt>
                <c:pt idx="20">
                  <c:v>2256.4701303411048</c:v>
                </c:pt>
                <c:pt idx="21">
                  <c:v>2224.7905276662786</c:v>
                </c:pt>
                <c:pt idx="22">
                  <c:v>2195.8382066153858</c:v>
                </c:pt>
                <c:pt idx="23">
                  <c:v>2168.9518506956406</c:v>
                </c:pt>
                <c:pt idx="24">
                  <c:v>2143.4800660193432</c:v>
                </c:pt>
                <c:pt idx="25">
                  <c:v>2118.7800453169825</c:v>
                </c:pt>
                <c:pt idx="26">
                  <c:v>2094.2166881328385</c:v>
                </c:pt>
                <c:pt idx="27">
                  <c:v>2069.1621905053157</c:v>
                </c:pt>
                <c:pt idx="28">
                  <c:v>2042.996120807469</c:v>
                </c:pt>
                <c:pt idx="29">
                  <c:v>2015.1060041419946</c:v>
                </c:pt>
                <c:pt idx="30">
                  <c:v>1984.8884468738077</c:v>
                </c:pt>
                <c:pt idx="31">
                  <c:v>1951.7508468277317</c:v>
                </c:pt>
                <c:pt idx="32">
                  <c:v>1915.1137550989172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8-4E57-4448-8DF4-A2B5CD0480A1}"/>
            </c:ext>
          </c:extLst>
        </c:ser>
        <c:ser>
          <c:idx val="19"/>
          <c:order val="19"/>
          <c:tx>
            <c:strRef>
              <c:f>'ATB Offshore Wind_SEE'!$K$354</c:f>
              <c:strCache>
                <c:ptCount val="1"/>
                <c:pt idx="0">
                  <c:v>Class 7 - Moderate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2060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3A-4E57-4448-8DF4-A2B5CD0480A1}"/>
              </c:ext>
            </c:extLst>
          </c:dPt>
          <c:xVal>
            <c:numRef>
              <c:f>'ATB Offshore Wind_SEE'!$L$334:$AS$334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Wind_SEE'!$L$354:$AS$354</c:f>
              <c:numCache>
                <c:formatCode>"$"#,##0</c:formatCode>
                <c:ptCount val="34"/>
                <c:pt idx="0">
                  <c:v>5569.2670356032813</c:v>
                </c:pt>
                <c:pt idx="1">
                  <c:v>5259.9367915332823</c:v>
                </c:pt>
                <c:pt idx="2">
                  <c:v>4999.3148660619454</c:v>
                </c:pt>
                <c:pt idx="3">
                  <c:v>4767.858282298097</c:v>
                </c:pt>
                <c:pt idx="4">
                  <c:v>4558.9592301665834</c:v>
                </c:pt>
                <c:pt idx="5">
                  <c:v>4369.284092840775</c:v>
                </c:pt>
                <c:pt idx="6">
                  <c:v>4196.726234748895</c:v>
                </c:pt>
                <c:pt idx="7">
                  <c:v>4039.7444784030317</c:v>
                </c:pt>
                <c:pt idx="8">
                  <c:v>3897.094889641236</c:v>
                </c:pt>
                <c:pt idx="9">
                  <c:v>3767.7048610425968</c:v>
                </c:pt>
                <c:pt idx="10">
                  <c:v>3650.6075304083247</c:v>
                </c:pt>
                <c:pt idx="11">
                  <c:v>3544.9048560657234</c:v>
                </c:pt>
                <c:pt idx="12">
                  <c:v>3449.7455229776533</c:v>
                </c:pt>
                <c:pt idx="13">
                  <c:v>3364.3110600335185</c:v>
                </c:pt>
                <c:pt idx="14">
                  <c:v>3287.8067585326557</c:v>
                </c:pt>
                <c:pt idx="15">
                  <c:v>3219.4555275909556</c:v>
                </c:pt>
                <c:pt idx="16">
                  <c:v>3158.4936156389135</c:v>
                </c:pt>
                <c:pt idx="17">
                  <c:v>3104.1675567089683</c:v>
                </c:pt>
                <c:pt idx="18">
                  <c:v>3055.7319434613887</c:v>
                </c:pt>
                <c:pt idx="19">
                  <c:v>3012.447772099531</c:v>
                </c:pt>
                <c:pt idx="20">
                  <c:v>2973.5811915164536</c:v>
                </c:pt>
                <c:pt idx="21">
                  <c:v>2938.4025436967354</c:v>
                </c:pt>
                <c:pt idx="22">
                  <c:v>2906.1856176010697</c:v>
                </c:pt>
                <c:pt idx="23">
                  <c:v>2876.2070619607707</c:v>
                </c:pt>
                <c:pt idx="24">
                  <c:v>2847.7459180220112</c:v>
                </c:pt>
                <c:pt idx="25">
                  <c:v>2820.0832439873807</c:v>
                </c:pt>
                <c:pt idx="26">
                  <c:v>2792.5018103735392</c:v>
                </c:pt>
                <c:pt idx="27">
                  <c:v>2764.2858507988549</c:v>
                </c:pt>
                <c:pt idx="28">
                  <c:v>2734.7208565221667</c:v>
                </c:pt>
                <c:pt idx="29">
                  <c:v>2703.093405827412</c:v>
                </c:pt>
                <c:pt idx="30">
                  <c:v>2668.6910213944425</c:v>
                </c:pt>
                <c:pt idx="31">
                  <c:v>2630.8020503218268</c:v>
                </c:pt>
                <c:pt idx="32">
                  <c:v>2588.7155626171716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B-4E57-4448-8DF4-A2B5CD0480A1}"/>
            </c:ext>
          </c:extLst>
        </c:ser>
        <c:ser>
          <c:idx val="20"/>
          <c:order val="20"/>
          <c:tx>
            <c:strRef>
              <c:f>'ATB Offshore Wind_SEE'!$K$355</c:f>
              <c:strCache>
                <c:ptCount val="1"/>
                <c:pt idx="0">
                  <c:v>Class 7 - Conservative</c:v>
                </c:pt>
              </c:strCache>
            </c:strRef>
          </c:tx>
          <c:spPr>
            <a:ln>
              <a:solidFill>
                <a:srgbClr val="002060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2060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3D-4E57-4448-8DF4-A2B5CD0480A1}"/>
              </c:ext>
            </c:extLst>
          </c:dPt>
          <c:xVal>
            <c:numRef>
              <c:f>'ATB Offshore Wind_SEE'!$L$334:$AS$334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Wind_SEE'!$L$355:$AS$355</c:f>
              <c:numCache>
                <c:formatCode>"$"#,##0</c:formatCode>
                <c:ptCount val="34"/>
                <c:pt idx="0">
                  <c:v>5569.2670356032813</c:v>
                </c:pt>
                <c:pt idx="1">
                  <c:v>5401.1798273473714</c:v>
                </c:pt>
                <c:pt idx="2">
                  <c:v>5292.9524073723678</c:v>
                </c:pt>
                <c:pt idx="3">
                  <c:v>5195.3400677248537</c:v>
                </c:pt>
                <c:pt idx="4">
                  <c:v>5106.4188736997976</c:v>
                </c:pt>
                <c:pt idx="5">
                  <c:v>5025.1381969329113</c:v>
                </c:pt>
                <c:pt idx="6">
                  <c:v>4950.7746745657869</c:v>
                </c:pt>
                <c:pt idx="7">
                  <c:v>4882.7557650546369</c:v>
                </c:pt>
                <c:pt idx="8">
                  <c:v>4820.5882088227409</c:v>
                </c:pt>
                <c:pt idx="9">
                  <c:v>4763.8244432690699</c:v>
                </c:pt>
                <c:pt idx="10">
                  <c:v>4712.0451105948141</c:v>
                </c:pt>
                <c:pt idx="11">
                  <c:v>4664.849209095999</c:v>
                </c:pt>
                <c:pt idx="12">
                  <c:v>4621.8482001898019</c:v>
                </c:pt>
                <c:pt idx="13">
                  <c:v>4582.6623055610853</c:v>
                </c:pt>
                <c:pt idx="14">
                  <c:v>4546.9180849027871</c:v>
                </c:pt>
                <c:pt idx="15">
                  <c:v>4514.2467970046155</c:v>
                </c:pt>
                <c:pt idx="16">
                  <c:v>4484.2832585733395</c:v>
                </c:pt>
                <c:pt idx="17">
                  <c:v>4456.6650297339438</c:v>
                </c:pt>
                <c:pt idx="18">
                  <c:v>4431.031820041896</c:v>
                </c:pt>
                <c:pt idx="19">
                  <c:v>4407.0250470321153</c:v>
                </c:pt>
                <c:pt idx="20">
                  <c:v>4384.2875025861904</c:v>
                </c:pt>
                <c:pt idx="21">
                  <c:v>4362.4630969843884</c:v>
                </c:pt>
                <c:pt idx="22">
                  <c:v>4341.1966598986828</c:v>
                </c:pt>
                <c:pt idx="23">
                  <c:v>4320.133783770867</c:v>
                </c:pt>
                <c:pt idx="24">
                  <c:v>4298.9206991841793</c:v>
                </c:pt>
                <c:pt idx="25">
                  <c:v>4277.2041746927998</c:v>
                </c:pt>
                <c:pt idx="26">
                  <c:v>4254.6314355663826</c:v>
                </c:pt>
                <c:pt idx="27">
                  <c:v>4230.8500973191185</c:v>
                </c:pt>
                <c:pt idx="28">
                  <c:v>4205.5081109082475</c:v>
                </c:pt>
                <c:pt idx="29">
                  <c:v>4178.2537172268385</c:v>
                </c:pt>
                <c:pt idx="30">
                  <c:v>4148.7354090611343</c:v>
                </c:pt>
                <c:pt idx="31">
                  <c:v>4116.601899089741</c:v>
                </c:pt>
                <c:pt idx="32">
                  <c:v>4081.5020928085492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E-4E57-4448-8DF4-A2B5CD0480A1}"/>
            </c:ext>
          </c:extLst>
        </c:ser>
        <c:ser>
          <c:idx val="21"/>
          <c:order val="21"/>
          <c:tx>
            <c:strRef>
              <c:f>'ATB Offshore Wind_SEE'!$K$356</c:f>
              <c:strCache>
                <c:ptCount val="1"/>
                <c:pt idx="0">
                  <c:v>Class 8 - Advanced</c:v>
                </c:pt>
              </c:strCache>
            </c:strRef>
          </c:tx>
          <c:spPr>
            <a:ln>
              <a:solidFill>
                <a:srgbClr val="0070C0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70C0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40-4E57-4448-8DF4-A2B5CD0480A1}"/>
              </c:ext>
            </c:extLst>
          </c:dPt>
          <c:xVal>
            <c:numRef>
              <c:f>'ATB Offshore Wind_SEE'!$L$334:$AS$334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Wind_SEE'!$L$356:$AS$356</c:f>
              <c:numCache>
                <c:formatCode>"$"#,##0</c:formatCode>
                <c:ptCount val="34"/>
                <c:pt idx="0">
                  <c:v>6772.5841229897123</c:v>
                </c:pt>
                <c:pt idx="1">
                  <c:v>6177.4978587458054</c:v>
                </c:pt>
                <c:pt idx="2">
                  <c:v>5665.0695692129602</c:v>
                </c:pt>
                <c:pt idx="3">
                  <c:v>5207.5361582271325</c:v>
                </c:pt>
                <c:pt idx="4">
                  <c:v>4795.1901536208234</c:v>
                </c:pt>
                <c:pt idx="5">
                  <c:v>4422.7101776785357</c:v>
                </c:pt>
                <c:pt idx="6">
                  <c:v>4086.3256128764374</c:v>
                </c:pt>
                <c:pt idx="7">
                  <c:v>3782.9306928318542</c:v>
                </c:pt>
                <c:pt idx="8">
                  <c:v>3509.7470921786785</c:v>
                </c:pt>
                <c:pt idx="9">
                  <c:v>3264.1826468146733</c:v>
                </c:pt>
                <c:pt idx="10">
                  <c:v>3043.7713691476811</c:v>
                </c:pt>
                <c:pt idx="11">
                  <c:v>2846.1502757655521</c:v>
                </c:pt>
                <c:pt idx="12">
                  <c:v>2669.0534888552052</c:v>
                </c:pt>
                <c:pt idx="13">
                  <c:v>2510.3141918087467</c:v>
                </c:pt>
                <c:pt idx="14">
                  <c:v>2367.8696074671066</c:v>
                </c:pt>
                <c:pt idx="15">
                  <c:v>2288.8124473238363</c:v>
                </c:pt>
                <c:pt idx="16">
                  <c:v>2221.4564173994736</c:v>
                </c:pt>
                <c:pt idx="17">
                  <c:v>2164.3995543786855</c:v>
                </c:pt>
                <c:pt idx="18">
                  <c:v>2116.3078356771516</c:v>
                </c:pt>
                <c:pt idx="19">
                  <c:v>2075.9052263671279</c:v>
                </c:pt>
                <c:pt idx="20">
                  <c:v>2041.9640555438409</c:v>
                </c:pt>
                <c:pt idx="21">
                  <c:v>2013.2959822205512</c:v>
                </c:pt>
                <c:pt idx="22">
                  <c:v>1988.7438369049894</c:v>
                </c:pt>
                <c:pt idx="23">
                  <c:v>1967.1746091981081</c:v>
                </c:pt>
                <c:pt idx="24">
                  <c:v>1947.4738106448153</c:v>
                </c:pt>
                <c:pt idx="25">
                  <c:v>1928.5413918818676</c:v>
                </c:pt>
                <c:pt idx="26">
                  <c:v>1909.2893481626265</c:v>
                </c:pt>
                <c:pt idx="27">
                  <c:v>1888.6411190624226</c:v>
                </c:pt>
                <c:pt idx="28">
                  <c:v>1865.5328854909676</c:v>
                </c:pt>
                <c:pt idx="29">
                  <c:v>1838.9168978527682</c:v>
                </c:pt>
                <c:pt idx="30">
                  <c:v>1807.7670425835133</c:v>
                </c:pt>
                <c:pt idx="31">
                  <c:v>1771.0869851681741</c:v>
                </c:pt>
                <c:pt idx="32">
                  <c:v>1727.921443106449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1-4E57-4448-8DF4-A2B5CD0480A1}"/>
            </c:ext>
          </c:extLst>
        </c:ser>
        <c:ser>
          <c:idx val="22"/>
          <c:order val="22"/>
          <c:tx>
            <c:strRef>
              <c:f>'ATB Offshore Wind_SEE'!$K$357</c:f>
              <c:strCache>
                <c:ptCount val="1"/>
                <c:pt idx="0">
                  <c:v>Class 8 - Moderate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70C0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43-4E57-4448-8DF4-A2B5CD0480A1}"/>
              </c:ext>
            </c:extLst>
          </c:dPt>
          <c:xVal>
            <c:numRef>
              <c:f>'ATB Offshore Wind_SEE'!$L$334:$AS$334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Wind_SEE'!$L$357:$AS$357</c:f>
              <c:numCache>
                <c:formatCode>"$"#,##0</c:formatCode>
                <c:ptCount val="34"/>
                <c:pt idx="0">
                  <c:v>6772.5841229897123</c:v>
                </c:pt>
                <c:pt idx="1">
                  <c:v>6284.0435878827193</c:v>
                </c:pt>
                <c:pt idx="2">
                  <c:v>5863.2488775094062</c:v>
                </c:pt>
                <c:pt idx="3">
                  <c:v>5487.3232977663547</c:v>
                </c:pt>
                <c:pt idx="4">
                  <c:v>5148.184057971539</c:v>
                </c:pt>
                <c:pt idx="5">
                  <c:v>4841.4930503983669</c:v>
                </c:pt>
                <c:pt idx="6">
                  <c:v>4564.3154613358756</c:v>
                </c:pt>
                <c:pt idx="7">
                  <c:v>4314.3631894348882</c:v>
                </c:pt>
                <c:pt idx="8">
                  <c:v>4089.6880894611627</c:v>
                </c:pt>
                <c:pt idx="9">
                  <c:v>3888.5379619534451</c:v>
                </c:pt>
                <c:pt idx="10">
                  <c:v>3709.2815478778884</c:v>
                </c:pt>
                <c:pt idx="11">
                  <c:v>3550.3662979869919</c:v>
                </c:pt>
                <c:pt idx="12">
                  <c:v>3410.2931041170441</c:v>
                </c:pt>
                <c:pt idx="13">
                  <c:v>3287.6004215841199</c:v>
                </c:pt>
                <c:pt idx="14">
                  <c:v>3180.8538826864465</c:v>
                </c:pt>
                <c:pt idx="15">
                  <c:v>3088.6392691552014</c:v>
                </c:pt>
                <c:pt idx="16">
                  <c:v>3009.5576188473528</c:v>
                </c:pt>
                <c:pt idx="17">
                  <c:v>2942.2217332255445</c:v>
                </c:pt>
                <c:pt idx="18">
                  <c:v>2885.253630375867</c:v>
                </c:pt>
                <c:pt idx="19">
                  <c:v>2837.2826520934445</c:v>
                </c:pt>
                <c:pt idx="20">
                  <c:v>2796.9440332859426</c:v>
                </c:pt>
                <c:pt idx="21">
                  <c:v>2762.8778044846058</c:v>
                </c:pt>
                <c:pt idx="22">
                  <c:v>2733.7279385147722</c:v>
                </c:pt>
                <c:pt idx="23">
                  <c:v>2708.1416789110781</c:v>
                </c:pt>
                <c:pt idx="24">
                  <c:v>2684.7690055187368</c:v>
                </c:pt>
                <c:pt idx="25">
                  <c:v>2662.2622049687006</c:v>
                </c:pt>
                <c:pt idx="26">
                  <c:v>2639.2755222593282</c:v>
                </c:pt>
                <c:pt idx="27">
                  <c:v>2614.4648757330997</c:v>
                </c:pt>
                <c:pt idx="28">
                  <c:v>2586.4876220913416</c:v>
                </c:pt>
                <c:pt idx="29">
                  <c:v>2554.0023612620512</c:v>
                </c:pt>
                <c:pt idx="30">
                  <c:v>2515.6687732754026</c:v>
                </c:pt>
                <c:pt idx="31">
                  <c:v>2470.1474810462814</c:v>
                </c:pt>
                <c:pt idx="32">
                  <c:v>2416.0999342780156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4-4E57-4448-8DF4-A2B5CD0480A1}"/>
            </c:ext>
          </c:extLst>
        </c:ser>
        <c:ser>
          <c:idx val="23"/>
          <c:order val="23"/>
          <c:tx>
            <c:strRef>
              <c:f>'ATB Offshore Wind_SEE'!$K$358</c:f>
              <c:strCache>
                <c:ptCount val="1"/>
                <c:pt idx="0">
                  <c:v>Class 8 - Conservative</c:v>
                </c:pt>
              </c:strCache>
            </c:strRef>
          </c:tx>
          <c:spPr>
            <a:ln>
              <a:solidFill>
                <a:srgbClr val="0070C0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70C0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46-4E57-4448-8DF4-A2B5CD0480A1}"/>
              </c:ext>
            </c:extLst>
          </c:dPt>
          <c:xVal>
            <c:numRef>
              <c:f>'ATB Offshore Wind_SEE'!$L$334:$AS$334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Wind_SEE'!$L$358:$AS$358</c:f>
              <c:numCache>
                <c:formatCode>"$"#,##0</c:formatCode>
                <c:ptCount val="34"/>
                <c:pt idx="0">
                  <c:v>6772.5841229897123</c:v>
                </c:pt>
                <c:pt idx="1">
                  <c:v>6526.0378363028303</c:v>
                </c:pt>
                <c:pt idx="2">
                  <c:v>6325.4779551297233</c:v>
                </c:pt>
                <c:pt idx="3">
                  <c:v>6142.0066369367878</c:v>
                </c:pt>
                <c:pt idx="4">
                  <c:v>5973.5189628062535</c:v>
                </c:pt>
                <c:pt idx="5">
                  <c:v>5818.7485582227764</c:v>
                </c:pt>
                <c:pt idx="6">
                  <c:v>5676.7432873811395</c:v>
                </c:pt>
                <c:pt idx="7">
                  <c:v>5546.6958323518729</c:v>
                </c:pt>
                <c:pt idx="8">
                  <c:v>5427.8750013557465</c:v>
                </c:pt>
                <c:pt idx="9">
                  <c:v>5319.5934806221749</c:v>
                </c:pt>
                <c:pt idx="10">
                  <c:v>5221.1910384913081</c:v>
                </c:pt>
                <c:pt idx="11">
                  <c:v>5132.0250687342068</c:v>
                </c:pt>
                <c:pt idx="12">
                  <c:v>5051.4649321488414</c:v>
                </c:pt>
                <c:pt idx="13">
                  <c:v>4978.8884010986185</c:v>
                </c:pt>
                <c:pt idx="14">
                  <c:v>4913.6793336707569</c:v>
                </c:pt>
                <c:pt idx="15">
                  <c:v>4855.2261000018116</c:v>
                </c:pt>
                <c:pt idx="16">
                  <c:v>4802.9204865225911</c:v>
                </c:pt>
                <c:pt idx="17">
                  <c:v>4756.1569138804216</c:v>
                </c:pt>
                <c:pt idx="18">
                  <c:v>4714.3318665950874</c:v>
                </c:pt>
                <c:pt idx="19">
                  <c:v>4676.8434691797374</c:v>
                </c:pt>
                <c:pt idx="20">
                  <c:v>4643.0911657883544</c:v>
                </c:pt>
                <c:pt idx="21">
                  <c:v>4612.4754744557695</c:v>
                </c:pt>
                <c:pt idx="22">
                  <c:v>4584.3977960121492</c:v>
                </c:pt>
                <c:pt idx="23">
                  <c:v>4558.2602636954543</c:v>
                </c:pt>
                <c:pt idx="24">
                  <c:v>4533.4656234838749</c:v>
                </c:pt>
                <c:pt idx="25">
                  <c:v>4509.4171379126274</c:v>
                </c:pt>
                <c:pt idx="26">
                  <c:v>4485.5185080528581</c:v>
                </c:pt>
                <c:pt idx="27">
                  <c:v>4461.1738096865665</c:v>
                </c:pt>
                <c:pt idx="28">
                  <c:v>4435.7874406865021</c:v>
                </c:pt>
                <c:pt idx="29">
                  <c:v>4408.7640773203557</c:v>
                </c:pt>
                <c:pt idx="30">
                  <c:v>4379.5086377223897</c:v>
                </c:pt>
                <c:pt idx="31">
                  <c:v>4347.4262511664183</c:v>
                </c:pt>
                <c:pt idx="32">
                  <c:v>4311.9222320684585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7-4E57-4448-8DF4-A2B5CD0480A1}"/>
            </c:ext>
          </c:extLst>
        </c:ser>
        <c:ser>
          <c:idx val="24"/>
          <c:order val="24"/>
          <c:tx>
            <c:strRef>
              <c:f>'ATB Offshore Wind_SEE'!$K$359</c:f>
              <c:strCache>
                <c:ptCount val="1"/>
                <c:pt idx="0">
                  <c:v>Class 9 - Advanced</c:v>
                </c:pt>
              </c:strCache>
            </c:strRef>
          </c:tx>
          <c:spPr>
            <a:ln>
              <a:solidFill>
                <a:srgbClr val="00B0F0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B0F0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49-4E57-4448-8DF4-A2B5CD0480A1}"/>
              </c:ext>
            </c:extLst>
          </c:dPt>
          <c:xVal>
            <c:numRef>
              <c:f>'ATB Offshore Wind_SEE'!$L$334:$AS$334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Wind_SEE'!$L$359:$AS$359</c:f>
              <c:numCache>
                <c:formatCode>"$"#,##0</c:formatCode>
                <c:ptCount val="34"/>
                <c:pt idx="0">
                  <c:v>6895.5922855545459</c:v>
                </c:pt>
                <c:pt idx="1">
                  <c:v>6291.2251540769394</c:v>
                </c:pt>
                <c:pt idx="2">
                  <c:v>5772.6298117138404</c:v>
                </c:pt>
                <c:pt idx="3">
                  <c:v>5310.2119620694803</c:v>
                </c:pt>
                <c:pt idx="4">
                  <c:v>4893.695864898873</c:v>
                </c:pt>
                <c:pt idx="5">
                  <c:v>4517.5072843466114</c:v>
                </c:pt>
                <c:pt idx="6">
                  <c:v>4177.7398138056378</c:v>
                </c:pt>
                <c:pt idx="7">
                  <c:v>3871.2054468197293</c:v>
                </c:pt>
                <c:pt idx="8">
                  <c:v>3595.0716330725913</c:v>
                </c:pt>
                <c:pt idx="9">
                  <c:v>3346.7081252254438</c:v>
                </c:pt>
                <c:pt idx="10">
                  <c:v>3123.6208788328317</c:v>
                </c:pt>
                <c:pt idx="11">
                  <c:v>2923.4254810614189</c:v>
                </c:pt>
                <c:pt idx="12">
                  <c:v>2743.8392465188513</c:v>
                </c:pt>
                <c:pt idx="13">
                  <c:v>2582.6819291874822</c:v>
                </c:pt>
                <c:pt idx="14">
                  <c:v>2437.8798948416661</c:v>
                </c:pt>
                <c:pt idx="15">
                  <c:v>2357.9996081597419</c:v>
                </c:pt>
                <c:pt idx="16">
                  <c:v>2289.8972763019833</c:v>
                </c:pt>
                <c:pt idx="17">
                  <c:v>2232.1618703199479</c:v>
                </c:pt>
                <c:pt idx="18">
                  <c:v>2183.4511719525299</c:v>
                </c:pt>
                <c:pt idx="19">
                  <c:v>2142.4816564714224</c:v>
                </c:pt>
                <c:pt idx="20">
                  <c:v>2108.0187371825409</c:v>
                </c:pt>
                <c:pt idx="21">
                  <c:v>2078.8676239776541</c:v>
                </c:pt>
                <c:pt idx="22">
                  <c:v>2053.8650772058022</c:v>
                </c:pt>
                <c:pt idx="23">
                  <c:v>2031.8723240472805</c:v>
                </c:pt>
                <c:pt idx="24">
                  <c:v>2011.7693645057007</c:v>
                </c:pt>
                <c:pt idx="25">
                  <c:v>1992.4508445809183</c:v>
                </c:pt>
                <c:pt idx="26">
                  <c:v>1972.8236296226535</c:v>
                </c:pt>
                <c:pt idx="27">
                  <c:v>1951.8061828872162</c:v>
                </c:pt>
                <c:pt idx="28">
                  <c:v>1928.3298519237801</c:v>
                </c:pt>
                <c:pt idx="29">
                  <c:v>1901.342196459899</c:v>
                </c:pt>
                <c:pt idx="30">
                  <c:v>1869.812565277691</c:v>
                </c:pt>
                <c:pt idx="31">
                  <c:v>1832.7402610628792</c:v>
                </c:pt>
                <c:pt idx="32">
                  <c:v>1789.1658484734437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A-4E57-4448-8DF4-A2B5CD0480A1}"/>
            </c:ext>
          </c:extLst>
        </c:ser>
        <c:ser>
          <c:idx val="25"/>
          <c:order val="25"/>
          <c:tx>
            <c:strRef>
              <c:f>'ATB Offshore Wind_SEE'!$K$360</c:f>
              <c:strCache>
                <c:ptCount val="1"/>
                <c:pt idx="0">
                  <c:v>Class 9 - Moderate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B0F0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4C-4E57-4448-8DF4-A2B5CD0480A1}"/>
              </c:ext>
            </c:extLst>
          </c:dPt>
          <c:xVal>
            <c:numRef>
              <c:f>'ATB Offshore Wind_SEE'!$L$334:$AS$334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Wind_SEE'!$L$360:$AS$360</c:f>
              <c:numCache>
                <c:formatCode>"$"#,##0</c:formatCode>
                <c:ptCount val="34"/>
                <c:pt idx="0">
                  <c:v>6895.5922855545459</c:v>
                </c:pt>
                <c:pt idx="1">
                  <c:v>6399.4532777472377</c:v>
                </c:pt>
                <c:pt idx="2">
                  <c:v>5973.7015904811897</c:v>
                </c:pt>
                <c:pt idx="3">
                  <c:v>5593.9655057790806</c:v>
                </c:pt>
                <c:pt idx="4">
                  <c:v>5251.6902436116379</c:v>
                </c:pt>
                <c:pt idx="5">
                  <c:v>4942.324660870413</c:v>
                </c:pt>
                <c:pt idx="6">
                  <c:v>4662.8179496685707</c:v>
                </c:pt>
                <c:pt idx="7">
                  <c:v>4410.810736219195</c:v>
                </c:pt>
                <c:pt idx="8">
                  <c:v>4184.3071116453311</c:v>
                </c:pt>
                <c:pt idx="9">
                  <c:v>3981.5206629714271</c:v>
                </c:pt>
                <c:pt idx="10">
                  <c:v>3800.7942809750521</c:v>
                </c:pt>
                <c:pt idx="11">
                  <c:v>3640.5550091939422</c:v>
                </c:pt>
                <c:pt idx="12">
                  <c:v>3499.2870278309911</c:v>
                </c:pt>
                <c:pt idx="13">
                  <c:v>3375.514678175181</c:v>
                </c:pt>
                <c:pt idx="14">
                  <c:v>3267.7913578522889</c:v>
                </c:pt>
                <c:pt idx="15">
                  <c:v>3174.6920073035071</c:v>
                </c:pt>
                <c:pt idx="16">
                  <c:v>3094.8078780941478</c:v>
                </c:pt>
                <c:pt idx="17">
                  <c:v>3026.7427988772424</c:v>
                </c:pt>
                <c:pt idx="18">
                  <c:v>2969.1104522812725</c:v>
                </c:pt>
                <c:pt idx="19">
                  <c:v>2920.5323510961102</c:v>
                </c:pt>
                <c:pt idx="20">
                  <c:v>2879.6363087472796</c:v>
                </c:pt>
                <c:pt idx="21">
                  <c:v>2845.0552659129603</c:v>
                </c:pt>
                <c:pt idx="22">
                  <c:v>2815.4263781846826</c:v>
                </c:pt>
                <c:pt idx="23">
                  <c:v>2789.3902980408061</c:v>
                </c:pt>
                <c:pt idx="24">
                  <c:v>2765.5906034928198</c:v>
                </c:pt>
                <c:pt idx="25">
                  <c:v>2742.6733388578186</c:v>
                </c:pt>
                <c:pt idx="26">
                  <c:v>2719.2866422461871</c:v>
                </c:pt>
                <c:pt idx="27">
                  <c:v>2694.0804408282606</c:v>
                </c:pt>
                <c:pt idx="28">
                  <c:v>2665.7061995992467</c:v>
                </c:pt>
                <c:pt idx="29">
                  <c:v>2632.8167127531838</c:v>
                </c:pt>
                <c:pt idx="30">
                  <c:v>2594.0659292779847</c:v>
                </c:pt>
                <c:pt idx="31">
                  <c:v>2548.1088062490558</c:v>
                </c:pt>
                <c:pt idx="32">
                  <c:v>2493.601184704683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D-4E57-4448-8DF4-A2B5CD0480A1}"/>
            </c:ext>
          </c:extLst>
        </c:ser>
        <c:ser>
          <c:idx val="26"/>
          <c:order val="26"/>
          <c:tx>
            <c:strRef>
              <c:f>'ATB Offshore Wind_SEE'!$K$361</c:f>
              <c:strCache>
                <c:ptCount val="1"/>
                <c:pt idx="0">
                  <c:v>Class 9 - Conservative</c:v>
                </c:pt>
              </c:strCache>
            </c:strRef>
          </c:tx>
          <c:spPr>
            <a:ln>
              <a:solidFill>
                <a:srgbClr val="00B0F0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B0F0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4F-4E57-4448-8DF4-A2B5CD0480A1}"/>
              </c:ext>
            </c:extLst>
          </c:dPt>
          <c:xVal>
            <c:numRef>
              <c:f>'ATB Offshore Wind_SEE'!$L$334:$AS$334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Wind_SEE'!$L$361:$AS$361</c:f>
              <c:numCache>
                <c:formatCode>"$"#,##0</c:formatCode>
                <c:ptCount val="34"/>
                <c:pt idx="0">
                  <c:v>6895.5922855545459</c:v>
                </c:pt>
                <c:pt idx="1">
                  <c:v>6644.849946144418</c:v>
                </c:pt>
                <c:pt idx="2">
                  <c:v>6442.7767078779589</c:v>
                </c:pt>
                <c:pt idx="3">
                  <c:v>6258.0754699000672</c:v>
                </c:pt>
                <c:pt idx="4">
                  <c:v>6088.5345022217298</c:v>
                </c:pt>
                <c:pt idx="5">
                  <c:v>5932.8386066482872</c:v>
                </c:pt>
                <c:pt idx="6">
                  <c:v>5790.0085540689288</c:v>
                </c:pt>
                <c:pt idx="7">
                  <c:v>5659.2199477581262</c:v>
                </c:pt>
                <c:pt idx="8">
                  <c:v>5539.7297814496706</c:v>
                </c:pt>
                <c:pt idx="9">
                  <c:v>5430.8419611573854</c:v>
                </c:pt>
                <c:pt idx="10">
                  <c:v>5331.8893477998718</c:v>
                </c:pt>
                <c:pt idx="11">
                  <c:v>5242.2236465682163</c:v>
                </c:pt>
                <c:pt idx="12">
                  <c:v>5161.2093572295225</c:v>
                </c:pt>
                <c:pt idx="13">
                  <c:v>5088.2199727966154</c:v>
                </c:pt>
                <c:pt idx="14">
                  <c:v>5022.6354928487808</c:v>
                </c:pt>
                <c:pt idx="15">
                  <c:v>4963.8407410338696</c:v>
                </c:pt>
                <c:pt idx="16">
                  <c:v>4911.2241935390648</c:v>
                </c:pt>
                <c:pt idx="17">
                  <c:v>4864.1771429305772</c:v>
                </c:pt>
                <c:pt idx="18">
                  <c:v>4822.0930883688843</c:v>
                </c:pt>
                <c:pt idx="19">
                  <c:v>4784.3672824173773</c:v>
                </c:pt>
                <c:pt idx="20">
                  <c:v>4750.396388536662</c:v>
                </c:pt>
                <c:pt idx="21">
                  <c:v>4719.5782183296769</c:v>
                </c:pt>
                <c:pt idx="22">
                  <c:v>4691.3115272421483</c:v>
                </c:pt>
                <c:pt idx="23">
                  <c:v>4664.9958537753782</c:v>
                </c:pt>
                <c:pt idx="24">
                  <c:v>4640.0313915433862</c:v>
                </c:pt>
                <c:pt idx="25">
                  <c:v>4615.8188864383956</c:v>
                </c:pt>
                <c:pt idx="26">
                  <c:v>4591.7595532143851</c:v>
                </c:pt>
                <c:pt idx="27">
                  <c:v>4567.2550072483637</c:v>
                </c:pt>
                <c:pt idx="28">
                  <c:v>4541.7072082814457</c:v>
                </c:pt>
                <c:pt idx="29">
                  <c:v>4514.5184137013803</c:v>
                </c:pt>
                <c:pt idx="30">
                  <c:v>4485.0911394881487</c:v>
                </c:pt>
                <c:pt idx="31">
                  <c:v>4452.8281273621033</c:v>
                </c:pt>
                <c:pt idx="32">
                  <c:v>4417.1323169888283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0-4E57-4448-8DF4-A2B5CD0480A1}"/>
            </c:ext>
          </c:extLst>
        </c:ser>
        <c:ser>
          <c:idx val="27"/>
          <c:order val="27"/>
          <c:tx>
            <c:strRef>
              <c:f>'ATB Offshore Wind_SEE'!$K$362</c:f>
              <c:strCache>
                <c:ptCount val="1"/>
                <c:pt idx="0">
                  <c:v>Class 10 - Advanced</c:v>
                </c:pt>
              </c:strCache>
            </c:strRef>
          </c:tx>
          <c:spPr>
            <a:ln>
              <a:solidFill>
                <a:srgbClr val="00B050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B050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52-4E57-4448-8DF4-A2B5CD0480A1}"/>
              </c:ext>
            </c:extLst>
          </c:dPt>
          <c:xVal>
            <c:numRef>
              <c:f>'ATB Offshore Wind_SEE'!$L$334:$AS$334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Wind_SEE'!$L$362:$AS$362</c:f>
              <c:numCache>
                <c:formatCode>"$"#,##0</c:formatCode>
                <c:ptCount val="34"/>
                <c:pt idx="0">
                  <c:v>7047.5180262960339</c:v>
                </c:pt>
                <c:pt idx="1">
                  <c:v>6429.2507150771244</c:v>
                </c:pt>
                <c:pt idx="2">
                  <c:v>5898.0278130359593</c:v>
                </c:pt>
                <c:pt idx="3">
                  <c:v>5424.110829793759</c:v>
                </c:pt>
                <c:pt idx="4">
                  <c:v>4997.1476318316863</c:v>
                </c:pt>
                <c:pt idx="5">
                  <c:v>4611.5009523289491</c:v>
                </c:pt>
                <c:pt idx="6">
                  <c:v>4263.2040757155501</c:v>
                </c:pt>
                <c:pt idx="7">
                  <c:v>3949.0086422415634</c:v>
                </c:pt>
                <c:pt idx="8">
                  <c:v>3666.0211341992963</c:v>
                </c:pt>
                <c:pt idx="9">
                  <c:v>3411.5499104766354</c:v>
                </c:pt>
                <c:pt idx="10">
                  <c:v>3183.0395735779111</c:v>
                </c:pt>
                <c:pt idx="11">
                  <c:v>2978.0449526570765</c:v>
                </c:pt>
                <c:pt idx="12">
                  <c:v>2794.2237517575822</c:v>
                </c:pt>
                <c:pt idx="13">
                  <c:v>2629.3377669909009</c:v>
                </c:pt>
                <c:pt idx="14">
                  <c:v>2481.2574938834273</c:v>
                </c:pt>
                <c:pt idx="15">
                  <c:v>2399.3827508521367</c:v>
                </c:pt>
                <c:pt idx="16">
                  <c:v>2329.5973914348992</c:v>
                </c:pt>
                <c:pt idx="17">
                  <c:v>2270.4530228903659</c:v>
                </c:pt>
                <c:pt idx="18">
                  <c:v>2220.571718539295</c:v>
                </c:pt>
                <c:pt idx="19">
                  <c:v>2178.6356713168079</c:v>
                </c:pt>
                <c:pt idx="20">
                  <c:v>2143.377206909614</c:v>
                </c:pt>
                <c:pt idx="21">
                  <c:v>2113.5694191855864</c:v>
                </c:pt>
                <c:pt idx="22">
                  <c:v>2088.0177192401438</c:v>
                </c:pt>
                <c:pt idx="23">
                  <c:v>2065.5525742166787</c:v>
                </c:pt>
                <c:pt idx="24">
                  <c:v>2045.0236704229228</c:v>
                </c:pt>
                <c:pt idx="25">
                  <c:v>2025.2956840300133</c:v>
                </c:pt>
                <c:pt idx="26">
                  <c:v>2005.2457966296583</c:v>
                </c:pt>
                <c:pt idx="27">
                  <c:v>1983.7630640201676</c:v>
                </c:pt>
                <c:pt idx="28">
                  <c:v>1959.7497440170721</c:v>
                </c:pt>
                <c:pt idx="29">
                  <c:v>1932.1247208989616</c:v>
                </c:pt>
                <c:pt idx="30">
                  <c:v>1899.8292398910874</c:v>
                </c:pt>
                <c:pt idx="31">
                  <c:v>1861.8353001522441</c:v>
                </c:pt>
                <c:pt idx="32">
                  <c:v>1817.1572769105483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3-4E57-4448-8DF4-A2B5CD0480A1}"/>
            </c:ext>
          </c:extLst>
        </c:ser>
        <c:ser>
          <c:idx val="28"/>
          <c:order val="28"/>
          <c:tx>
            <c:strRef>
              <c:f>'ATB Offshore Wind_SEE'!$K$363</c:f>
              <c:strCache>
                <c:ptCount val="1"/>
                <c:pt idx="0">
                  <c:v>Class 10 - Moderate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B050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55-4E57-4448-8DF4-A2B5CD0480A1}"/>
              </c:ext>
            </c:extLst>
          </c:dPt>
          <c:xVal>
            <c:numRef>
              <c:f>'ATB Offshore Wind_SEE'!$L$334:$AS$334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Wind_SEE'!$L$363:$AS$363</c:f>
              <c:numCache>
                <c:formatCode>"$"#,##0</c:formatCode>
                <c:ptCount val="34"/>
                <c:pt idx="0">
                  <c:v>7047.5180262960339</c:v>
                </c:pt>
                <c:pt idx="1">
                  <c:v>6539.9600865881894</c:v>
                </c:pt>
                <c:pt idx="2">
                  <c:v>6103.8002384896927</c:v>
                </c:pt>
                <c:pt idx="3">
                  <c:v>5714.5429429453798</c:v>
                </c:pt>
                <c:pt idx="4">
                  <c:v>5363.5693897455003</c:v>
                </c:pt>
                <c:pt idx="5">
                  <c:v>5046.279540075644</c:v>
                </c:pt>
                <c:pt idx="6">
                  <c:v>4759.5793618825692</c:v>
                </c:pt>
                <c:pt idx="7">
                  <c:v>4501.0688709593987</c:v>
                </c:pt>
                <c:pt idx="8">
                  <c:v>4268.7129219725703</c:v>
                </c:pt>
                <c:pt idx="9">
                  <c:v>4060.6866574224691</c:v>
                </c:pt>
                <c:pt idx="10">
                  <c:v>3875.2950123542719</c:v>
                </c:pt>
                <c:pt idx="11">
                  <c:v>3710.9273926860278</c:v>
                </c:pt>
                <c:pt idx="12">
                  <c:v>3566.0305569879183</c:v>
                </c:pt>
                <c:pt idx="13">
                  <c:v>3439.0915767324086</c:v>
                </c:pt>
                <c:pt idx="14">
                  <c:v>3328.6266895669883</c:v>
                </c:pt>
                <c:pt idx="15">
                  <c:v>3233.1737573903147</c:v>
                </c:pt>
                <c:pt idx="16">
                  <c:v>3151.2870148841785</c:v>
                </c:pt>
                <c:pt idx="17">
                  <c:v>3081.5333213617628</c:v>
                </c:pt>
                <c:pt idx="18">
                  <c:v>3022.4894273615173</c:v>
                </c:pt>
                <c:pt idx="19">
                  <c:v>2972.7399431827148</c:v>
                </c:pt>
                <c:pt idx="20">
                  <c:v>2930.8758035778264</c:v>
                </c:pt>
                <c:pt idx="21">
                  <c:v>2895.4930899339251</c:v>
                </c:pt>
                <c:pt idx="22">
                  <c:v>2865.1921144845728</c:v>
                </c:pt>
                <c:pt idx="23">
                  <c:v>2838.5766995690265</c:v>
                </c:pt>
                <c:pt idx="24">
                  <c:v>2814.2536041187204</c:v>
                </c:pt>
                <c:pt idx="25">
                  <c:v>2790.8320626937766</c:v>
                </c:pt>
                <c:pt idx="26">
                  <c:v>2766.9234115625245</c:v>
                </c:pt>
                <c:pt idx="27">
                  <c:v>2741.1407828162205</c:v>
                </c:pt>
                <c:pt idx="28">
                  <c:v>2712.0988521842446</c:v>
                </c:pt>
                <c:pt idx="29">
                  <c:v>2678.4136296194238</c:v>
                </c:pt>
                <c:pt idx="30">
                  <c:v>2638.7022842337919</c:v>
                </c:pt>
                <c:pt idx="31">
                  <c:v>2591.582997037624</c:v>
                </c:pt>
                <c:pt idx="32">
                  <c:v>2535.6748363456209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6-4E57-4448-8DF4-A2B5CD0480A1}"/>
            </c:ext>
          </c:extLst>
        </c:ser>
        <c:ser>
          <c:idx val="29"/>
          <c:order val="29"/>
          <c:tx>
            <c:strRef>
              <c:f>'ATB Offshore Wind_SEE'!$K$364</c:f>
              <c:strCache>
                <c:ptCount val="1"/>
                <c:pt idx="0">
                  <c:v>Class 10 - Conservative</c:v>
                </c:pt>
              </c:strCache>
            </c:strRef>
          </c:tx>
          <c:spPr>
            <a:ln>
              <a:solidFill>
                <a:srgbClr val="00B050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B050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58-4E57-4448-8DF4-A2B5CD0480A1}"/>
              </c:ext>
            </c:extLst>
          </c:dPt>
          <c:xVal>
            <c:numRef>
              <c:f>'ATB Offshore Wind_SEE'!$L$334:$AS$334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Wind_SEE'!$L$364:$AS$364</c:f>
              <c:numCache>
                <c:formatCode>"$"#,##0</c:formatCode>
                <c:ptCount val="34"/>
                <c:pt idx="0">
                  <c:v>7047.5180262960339</c:v>
                </c:pt>
                <c:pt idx="1">
                  <c:v>6791.1433771148904</c:v>
                </c:pt>
                <c:pt idx="2">
                  <c:v>6583.8030798850787</c:v>
                </c:pt>
                <c:pt idx="3">
                  <c:v>6394.2278368889465</c:v>
                </c:pt>
                <c:pt idx="4">
                  <c:v>6220.1834349444498</c:v>
                </c:pt>
                <c:pt idx="5">
                  <c:v>6060.3355817168585</c:v>
                </c:pt>
                <c:pt idx="6">
                  <c:v>5913.6872239794311</c:v>
                </c:pt>
                <c:pt idx="7">
                  <c:v>5779.3967261852404</c:v>
                </c:pt>
                <c:pt idx="8">
                  <c:v>5656.7041509173932</c:v>
                </c:pt>
                <c:pt idx="9">
                  <c:v>5544.8966503759611</c:v>
                </c:pt>
                <c:pt idx="10">
                  <c:v>5443.2904411206</c:v>
                </c:pt>
                <c:pt idx="11">
                  <c:v>5351.2206552182115</c:v>
                </c:pt>
                <c:pt idx="12">
                  <c:v>5268.0352676775447</c:v>
                </c:pt>
                <c:pt idx="13">
                  <c:v>5193.0912807491623</c:v>
                </c:pt>
                <c:pt idx="14">
                  <c:v>5125.7522278461011</c:v>
                </c:pt>
                <c:pt idx="15">
                  <c:v>5065.3864846858087</c:v>
                </c:pt>
                <c:pt idx="16">
                  <c:v>5011.3660933323326</c:v>
                </c:pt>
                <c:pt idx="17">
                  <c:v>4963.0659228751701</c:v>
                </c:pt>
                <c:pt idx="18">
                  <c:v>4919.8630573394094</c:v>
                </c:pt>
                <c:pt idx="19">
                  <c:v>4881.1363407812396</c:v>
                </c:pt>
                <c:pt idx="20">
                  <c:v>4846.2660334875072</c:v>
                </c:pt>
                <c:pt idx="21">
                  <c:v>4814.6335482275836</c:v>
                </c:pt>
                <c:pt idx="22">
                  <c:v>4785.6212451815154</c:v>
                </c:pt>
                <c:pt idx="23">
                  <c:v>4758.6122705450271</c:v>
                </c:pt>
                <c:pt idx="24">
                  <c:v>4732.9904281030003</c:v>
                </c:pt>
                <c:pt idx="25">
                  <c:v>4708.1400760062334</c:v>
                </c:pt>
                <c:pt idx="26">
                  <c:v>4683.446043039663</c:v>
                </c:pt>
                <c:pt idx="27">
                  <c:v>4658.2935601256841</c:v>
                </c:pt>
                <c:pt idx="28">
                  <c:v>4632.0682038525565</c:v>
                </c:pt>
                <c:pt idx="29">
                  <c:v>4604.1558495803301</c:v>
                </c:pt>
                <c:pt idx="30">
                  <c:v>4573.9426322388172</c:v>
                </c:pt>
                <c:pt idx="31">
                  <c:v>4540.8149133515371</c:v>
                </c:pt>
                <c:pt idx="32">
                  <c:v>4504.1592531355109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9-4E57-4448-8DF4-A2B5CD0480A1}"/>
            </c:ext>
          </c:extLst>
        </c:ser>
        <c:ser>
          <c:idx val="30"/>
          <c:order val="30"/>
          <c:tx>
            <c:strRef>
              <c:f>'ATB Offshore Wind_SEE'!$K$365</c:f>
              <c:strCache>
                <c:ptCount val="1"/>
                <c:pt idx="0">
                  <c:v>Class 11 - Advanced</c:v>
                </c:pt>
              </c:strCache>
            </c:strRef>
          </c:tx>
          <c:spPr>
            <a:ln>
              <a:solidFill>
                <a:srgbClr val="B9CDE5"/>
              </a:solidFill>
              <a:prstDash val="sysDot"/>
            </a:ln>
          </c:spPr>
          <c:marker>
            <c:symbol val="none"/>
          </c:marker>
          <c:xVal>
            <c:numRef>
              <c:f>'ATB Offshore Wind_SEE'!$L$334:$AS$334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Wind_SEE'!$L$365:$AS$365</c:f>
              <c:numCache>
                <c:formatCode>"$"#,##0</c:formatCode>
                <c:ptCount val="34"/>
                <c:pt idx="0">
                  <c:v>7545.3594271054835</c:v>
                </c:pt>
                <c:pt idx="1">
                  <c:v>6887.1562522285394</c:v>
                </c:pt>
                <c:pt idx="2">
                  <c:v>6326.0934792502985</c:v>
                </c:pt>
                <c:pt idx="3">
                  <c:v>5827.0837849882246</c:v>
                </c:pt>
                <c:pt idx="4">
                  <c:v>5378.0843334508618</c:v>
                </c:pt>
                <c:pt idx="5">
                  <c:v>4972.6772743641741</c:v>
                </c:pt>
                <c:pt idx="6">
                  <c:v>4606.4509333831729</c:v>
                </c:pt>
                <c:pt idx="7">
                  <c:v>4275.8642554765584</c:v>
                </c:pt>
                <c:pt idx="8">
                  <c:v>3977.810111486956</c:v>
                </c:pt>
                <c:pt idx="9">
                  <c:v>3709.4287445957852</c:v>
                </c:pt>
                <c:pt idx="10">
                  <c:v>3468.0251987872375</c:v>
                </c:pt>
                <c:pt idx="11">
                  <c:v>3251.0341743231456</c:v>
                </c:pt>
                <c:pt idx="12">
                  <c:v>3056.0075096349324</c:v>
                </c:pt>
                <c:pt idx="13">
                  <c:v>2880.612353297648</c:v>
                </c:pt>
                <c:pt idx="14">
                  <c:v>2722.6339030281788</c:v>
                </c:pt>
                <c:pt idx="15">
                  <c:v>2636.4753835032047</c:v>
                </c:pt>
                <c:pt idx="16">
                  <c:v>2562.9280874553801</c:v>
                </c:pt>
                <c:pt idx="17">
                  <c:v>2500.4814449012147</c:v>
                </c:pt>
                <c:pt idx="18">
                  <c:v>2447.6994386259262</c:v>
                </c:pt>
                <c:pt idx="19">
                  <c:v>2403.2095677195789</c:v>
                </c:pt>
                <c:pt idx="20">
                  <c:v>2365.6922603089092</c:v>
                </c:pt>
                <c:pt idx="21">
                  <c:v>2333.8709863546733</c:v>
                </c:pt>
                <c:pt idx="22">
                  <c:v>2306.503357743612</c:v>
                </c:pt>
                <c:pt idx="23">
                  <c:v>2282.3734915908249</c:v>
                </c:pt>
                <c:pt idx="24">
                  <c:v>2260.2858724750326</c:v>
                </c:pt>
                <c:pt idx="25">
                  <c:v>2239.0608982524009</c:v>
                </c:pt>
                <c:pt idx="26">
                  <c:v>2217.5322478172693</c:v>
                </c:pt>
                <c:pt idx="27">
                  <c:v>2194.54618021954</c:v>
                </c:pt>
                <c:pt idx="28">
                  <c:v>2168.962872599247</c:v>
                </c:pt>
                <c:pt idx="29">
                  <c:v>2139.6599379002537</c:v>
                </c:pt>
                <c:pt idx="30">
                  <c:v>2105.5383422724221</c:v>
                </c:pt>
                <c:pt idx="31">
                  <c:v>2065.5310823573541</c:v>
                </c:pt>
                <c:pt idx="32">
                  <c:v>2018.6152131677607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A-4E57-4448-8DF4-A2B5CD0480A1}"/>
            </c:ext>
          </c:extLst>
        </c:ser>
        <c:ser>
          <c:idx val="31"/>
          <c:order val="31"/>
          <c:tx>
            <c:strRef>
              <c:f>'ATB Offshore Wind_SEE'!$K$366</c:f>
              <c:strCache>
                <c:ptCount val="1"/>
                <c:pt idx="0">
                  <c:v>Class 11 - Moderate</c:v>
                </c:pt>
              </c:strCache>
            </c:strRef>
          </c:tx>
          <c:spPr>
            <a:ln>
              <a:solidFill>
                <a:srgbClr val="B9CDE5"/>
              </a:solidFill>
              <a:prstDash val="solid"/>
            </a:ln>
          </c:spPr>
          <c:marker>
            <c:symbol val="none"/>
          </c:marker>
          <c:xVal>
            <c:numRef>
              <c:f>'ATB Offshore Wind_SEE'!$L$334:$AS$334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Wind_SEE'!$L$366:$AS$366</c:f>
              <c:numCache>
                <c:formatCode>"$"#,##0</c:formatCode>
                <c:ptCount val="34"/>
                <c:pt idx="0">
                  <c:v>7545.3594271054835</c:v>
                </c:pt>
                <c:pt idx="1">
                  <c:v>7005.067506520415</c:v>
                </c:pt>
                <c:pt idx="2">
                  <c:v>6544.6712380679292</c:v>
                </c:pt>
                <c:pt idx="3">
                  <c:v>6135.3022620816419</c:v>
                </c:pt>
                <c:pt idx="4">
                  <c:v>5766.9369481318008</c:v>
                </c:pt>
                <c:pt idx="5">
                  <c:v>5434.3217074985359</c:v>
                </c:pt>
                <c:pt idx="6">
                  <c:v>5133.990491572974</c:v>
                </c:pt>
                <c:pt idx="7">
                  <c:v>4863.3010451025129</c:v>
                </c:pt>
                <c:pt idx="8">
                  <c:v>4620.0441547948603</c:v>
                </c:pt>
                <c:pt idx="9">
                  <c:v>4402.2602064616149</c:v>
                </c:pt>
                <c:pt idx="10">
                  <c:v>4208.1436419159172</c:v>
                </c:pt>
                <c:pt idx="11">
                  <c:v>4035.9891648537682</c:v>
                </c:pt>
                <c:pt idx="12">
                  <c:v>3884.1595531450703</c:v>
                </c:pt>
                <c:pt idx="13">
                  <c:v>3751.0654336678995</c:v>
                </c:pt>
                <c:pt idx="14">
                  <c:v>3635.1520518087505</c:v>
                </c:pt>
                <c:pt idx="15">
                  <c:v>3534.8903196492024</c:v>
                </c:pt>
                <c:pt idx="16">
                  <c:v>3448.7705827868917</c:v>
                </c:pt>
                <c:pt idx="17">
                  <c:v>3375.2981715031815</c:v>
                </c:pt>
                <c:pt idx="18">
                  <c:v>3312.9901563732783</c:v>
                </c:pt>
                <c:pt idx="19">
                  <c:v>3260.3729370392293</c:v>
                </c:pt>
                <c:pt idx="20">
                  <c:v>3215.9804198914321</c:v>
                </c:pt>
                <c:pt idx="21">
                  <c:v>3178.3526200682836</c:v>
                </c:pt>
                <c:pt idx="22">
                  <c:v>3146.0345744703627</c:v>
                </c:pt>
                <c:pt idx="23">
                  <c:v>3117.5754862841454</c:v>
                </c:pt>
                <c:pt idx="24">
                  <c:v>3091.5280442556918</c:v>
                </c:pt>
                <c:pt idx="25">
                  <c:v>3066.4478755545124</c:v>
                </c:pt>
                <c:pt idx="26">
                  <c:v>3040.8931019522793</c:v>
                </c:pt>
                <c:pt idx="27">
                  <c:v>3013.423976755259</c:v>
                </c:pt>
                <c:pt idx="28">
                  <c:v>2982.6025854760132</c:v>
                </c:pt>
                <c:pt idx="29">
                  <c:v>2946.9925972706728</c:v>
                </c:pt>
                <c:pt idx="30">
                  <c:v>2905.1590571481438</c:v>
                </c:pt>
                <c:pt idx="31">
                  <c:v>2855.6682111801301</c:v>
                </c:pt>
                <c:pt idx="32">
                  <c:v>2797.0873586157109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B-4E57-4448-8DF4-A2B5CD0480A1}"/>
            </c:ext>
          </c:extLst>
        </c:ser>
        <c:ser>
          <c:idx val="32"/>
          <c:order val="32"/>
          <c:tx>
            <c:strRef>
              <c:f>'ATB Offshore Wind_SEE'!$K$367</c:f>
              <c:strCache>
                <c:ptCount val="1"/>
                <c:pt idx="0">
                  <c:v>Class 11 - Conservative</c:v>
                </c:pt>
              </c:strCache>
            </c:strRef>
          </c:tx>
          <c:spPr>
            <a:ln>
              <a:solidFill>
                <a:srgbClr val="4F81BD">
                  <a:lumMod val="40000"/>
                  <a:lumOff val="60000"/>
                </a:srgbClr>
              </a:solidFill>
              <a:prstDash val="dash"/>
            </a:ln>
          </c:spPr>
          <c:marker>
            <c:symbol val="none"/>
          </c:marker>
          <c:dPt>
            <c:idx val="0"/>
            <c:marker>
              <c:symbol val="circle"/>
              <c:size val="7"/>
              <c:spPr>
                <a:solidFill>
                  <a:srgbClr val="4F81BD">
                    <a:lumMod val="40000"/>
                    <a:lumOff val="60000"/>
                  </a:srgbClr>
                </a:solidFill>
                <a:ln>
                  <a:solidFill>
                    <a:srgbClr val="4F81BD">
                      <a:lumMod val="40000"/>
                      <a:lumOff val="60000"/>
                    </a:srgbClr>
                  </a:solidFill>
                  <a:prstDash val="dash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4E57-4448-8DF4-A2B5CD0480A1}"/>
              </c:ext>
            </c:extLst>
          </c:dPt>
          <c:xVal>
            <c:numRef>
              <c:f>'ATB Offshore Wind_SEE'!$L$334:$AS$334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Wind_SEE'!$L$367:$AS$367</c:f>
              <c:numCache>
                <c:formatCode>"$"#,##0</c:formatCode>
                <c:ptCount val="34"/>
                <c:pt idx="0">
                  <c:v>7545.3594271054835</c:v>
                </c:pt>
                <c:pt idx="1">
                  <c:v>7271.5642933639392</c:v>
                </c:pt>
                <c:pt idx="2">
                  <c:v>7054.7895179226343</c:v>
                </c:pt>
                <c:pt idx="3">
                  <c:v>6856.968797273018</c:v>
                </c:pt>
                <c:pt idx="4">
                  <c:v>6675.5422224125587</c:v>
                </c:pt>
                <c:pt idx="5">
                  <c:v>6509.0180366556888</c:v>
                </c:pt>
                <c:pt idx="6">
                  <c:v>6356.3047660035236</c:v>
                </c:pt>
                <c:pt idx="7">
                  <c:v>6216.4954079640829</c:v>
                </c:pt>
                <c:pt idx="8">
                  <c:v>6088.7799308480298</c:v>
                </c:pt>
                <c:pt idx="9">
                  <c:v>5972.4041955299372</c:v>
                </c:pt>
                <c:pt idx="10">
                  <c:v>5866.6485605439384</c:v>
                </c:pt>
                <c:pt idx="11">
                  <c:v>5770.8158360019479</c:v>
                </c:pt>
                <c:pt idx="12">
                  <c:v>5684.2240758210764</c:v>
                </c:pt>
                <c:pt idx="13">
                  <c:v>5606.2020487155032</c:v>
                </c:pt>
                <c:pt idx="14">
                  <c:v>5536.0862754993304</c:v>
                </c:pt>
                <c:pt idx="15">
                  <c:v>5473.2190245128886</c:v>
                </c:pt>
                <c:pt idx="16">
                  <c:v>5416.9469158310312</c:v>
                </c:pt>
                <c:pt idx="17">
                  <c:v>5366.6199250390337</c:v>
                </c:pt>
                <c:pt idx="18">
                  <c:v>5321.5906567184775</c:v>
                </c:pt>
                <c:pt idx="19">
                  <c:v>5281.2138045027796</c:v>
                </c:pt>
                <c:pt idx="20">
                  <c:v>5244.8457430065955</c:v>
                </c:pt>
                <c:pt idx="21">
                  <c:v>5211.8442147725245</c:v>
                </c:pt>
                <c:pt idx="22">
                  <c:v>5181.5680868630825</c:v>
                </c:pt>
                <c:pt idx="23">
                  <c:v>5153.3771592944586</c:v>
                </c:pt>
                <c:pt idx="24">
                  <c:v>5126.6320126019127</c:v>
                </c:pt>
                <c:pt idx="25">
                  <c:v>5100.6938853199517</c:v>
                </c:pt>
                <c:pt idx="26">
                  <c:v>5074.924574597705</c:v>
                </c:pt>
                <c:pt idx="27">
                  <c:v>5048.6863548974552</c:v>
                </c:pt>
                <c:pt idx="28">
                  <c:v>5021.3419109662309</c:v>
                </c:pt>
                <c:pt idx="29">
                  <c:v>4992.2542821753368</c:v>
                </c:pt>
                <c:pt idx="30">
                  <c:v>4960.7868159898853</c:v>
                </c:pt>
                <c:pt idx="31">
                  <c:v>4926.3031288281945</c:v>
                </c:pt>
                <c:pt idx="32">
                  <c:v>4888.1670729459047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D-4E57-4448-8DF4-A2B5CD0480A1}"/>
            </c:ext>
          </c:extLst>
        </c:ser>
        <c:ser>
          <c:idx val="33"/>
          <c:order val="33"/>
          <c:tx>
            <c:strRef>
              <c:f>'ATB Offshore Wind_SEE'!$K$368</c:f>
              <c:strCache>
                <c:ptCount val="1"/>
                <c:pt idx="0">
                  <c:v>Class 12 - Advanced</c:v>
                </c:pt>
              </c:strCache>
            </c:strRef>
          </c:tx>
          <c:spPr>
            <a:ln>
              <a:solidFill>
                <a:srgbClr val="8064A2">
                  <a:lumMod val="20000"/>
                  <a:lumOff val="80000"/>
                </a:srgbClr>
              </a:solidFill>
              <a:prstDash val="sysDot"/>
            </a:ln>
          </c:spPr>
          <c:marker>
            <c:symbol val="none"/>
          </c:marker>
          <c:xVal>
            <c:numRef>
              <c:f>'ATB Offshore Wind_SEE'!$L$334:$AS$334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Wind_SEE'!$L$368:$AS$368</c:f>
              <c:numCache>
                <c:formatCode>"$"#,##0</c:formatCode>
                <c:ptCount val="34"/>
                <c:pt idx="0">
                  <c:v>7867.6482806882241</c:v>
                </c:pt>
                <c:pt idx="1">
                  <c:v>7184.9687539182378</c:v>
                </c:pt>
                <c:pt idx="2">
                  <c:v>6607.4191922925829</c:v>
                </c:pt>
                <c:pt idx="3">
                  <c:v>6095.2533385729785</c:v>
                </c:pt>
                <c:pt idx="4">
                  <c:v>5634.9804946556815</c:v>
                </c:pt>
                <c:pt idx="5">
                  <c:v>5219.5366603890534</c:v>
                </c:pt>
                <c:pt idx="6">
                  <c:v>4844.1614320847839</c:v>
                </c:pt>
                <c:pt idx="7">
                  <c:v>4505.1009850503888</c:v>
                </c:pt>
                <c:pt idx="8">
                  <c:v>4199.1065114425055</c:v>
                </c:pt>
                <c:pt idx="9">
                  <c:v>3923.2175320929168</c:v>
                </c:pt>
                <c:pt idx="10">
                  <c:v>3674.6638286048128</c:v>
                </c:pt>
                <c:pt idx="11">
                  <c:v>3450.8217051523561</c:v>
                </c:pt>
                <c:pt idx="12">
                  <c:v>3249.1964143589153</c:v>
                </c:pt>
                <c:pt idx="13">
                  <c:v>3067.4172046958547</c:v>
                </c:pt>
                <c:pt idx="14">
                  <c:v>2903.2380419969836</c:v>
                </c:pt>
                <c:pt idx="15">
                  <c:v>2814.8587293052074</c:v>
                </c:pt>
                <c:pt idx="16">
                  <c:v>2739.3061319132612</c:v>
                </c:pt>
                <c:pt idx="17">
                  <c:v>2675.0442106045989</c:v>
                </c:pt>
                <c:pt idx="18">
                  <c:v>2620.613796380856</c:v>
                </c:pt>
                <c:pt idx="19">
                  <c:v>2574.6211223503733</c:v>
                </c:pt>
                <c:pt idx="20">
                  <c:v>2535.7268864717871</c:v>
                </c:pt>
                <c:pt idx="21">
                  <c:v>2502.6360771648096</c:v>
                </c:pt>
                <c:pt idx="22">
                  <c:v>2474.0888372785698</c:v>
                </c:pt>
                <c:pt idx="23">
                  <c:v>2448.8526349034219</c:v>
                </c:pt>
                <c:pt idx="24">
                  <c:v>2425.7159718666985</c:v>
                </c:pt>
                <c:pt idx="25">
                  <c:v>2403.4838111697768</c:v>
                </c:pt>
                <c:pt idx="26">
                  <c:v>2380.9748592734759</c:v>
                </c:pt>
                <c:pt idx="27">
                  <c:v>2357.0208108773677</c:v>
                </c:pt>
                <c:pt idx="28">
                  <c:v>2330.4676625919719</c:v>
                </c:pt>
                <c:pt idx="29">
                  <c:v>2300.1792362894666</c:v>
                </c:pt>
                <c:pt idx="30">
                  <c:v>2265.0431330990041</c:v>
                </c:pt>
                <c:pt idx="31">
                  <c:v>2223.9794810892308</c:v>
                </c:pt>
                <c:pt idx="32">
                  <c:v>2175.9530728806499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E-4E57-4448-8DF4-A2B5CD0480A1}"/>
            </c:ext>
          </c:extLst>
        </c:ser>
        <c:ser>
          <c:idx val="34"/>
          <c:order val="34"/>
          <c:tx>
            <c:strRef>
              <c:f>'ATB Offshore Wind_SEE'!$K$369</c:f>
              <c:strCache>
                <c:ptCount val="1"/>
                <c:pt idx="0">
                  <c:v>Class 12 - Moderate</c:v>
                </c:pt>
              </c:strCache>
            </c:strRef>
          </c:tx>
          <c:spPr>
            <a:ln>
              <a:solidFill>
                <a:srgbClr val="8064A2">
                  <a:lumMod val="20000"/>
                  <a:lumOff val="80000"/>
                </a:srgbClr>
              </a:solidFill>
            </a:ln>
          </c:spPr>
          <c:marker>
            <c:symbol val="none"/>
          </c:marker>
          <c:xVal>
            <c:numRef>
              <c:f>'ATB Offshore Wind_SEE'!$L$334:$AS$334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Wind_SEE'!$L$369:$AS$369</c:f>
              <c:numCache>
                <c:formatCode>"$"#,##0</c:formatCode>
                <c:ptCount val="34"/>
                <c:pt idx="0">
                  <c:v>7867.6482806882241</c:v>
                </c:pt>
                <c:pt idx="1">
                  <c:v>7307.3144460932035</c:v>
                </c:pt>
                <c:pt idx="2">
                  <c:v>6833.6494163490088</c:v>
                </c:pt>
                <c:pt idx="3">
                  <c:v>6413.9807964922456</c:v>
                </c:pt>
                <c:pt idx="4">
                  <c:v>6037.0823597526696</c:v>
                </c:pt>
                <c:pt idx="5">
                  <c:v>5697.1564061122072</c:v>
                </c:pt>
                <c:pt idx="6">
                  <c:v>5390.4395383751416</c:v>
                </c:pt>
                <c:pt idx="7">
                  <c:v>5114.1058740562576</c:v>
                </c:pt>
                <c:pt idx="8">
                  <c:v>4865.8223523287988</c:v>
                </c:pt>
                <c:pt idx="9">
                  <c:v>4643.5399676207016</c:v>
                </c:pt>
                <c:pt idx="10">
                  <c:v>4445.3850371718499</c:v>
                </c:pt>
                <c:pt idx="11">
                  <c:v>4269.5979808540242</c:v>
                </c:pt>
                <c:pt idx="12">
                  <c:v>4114.4966900783775</c:v>
                </c:pt>
                <c:pt idx="13">
                  <c:v>3978.4535106270614</c:v>
                </c:pt>
                <c:pt idx="14">
                  <c:v>3859.8801857362719</c:v>
                </c:pt>
                <c:pt idx="15">
                  <c:v>3757.2176685211521</c:v>
                </c:pt>
                <c:pt idx="16">
                  <c:v>3668.9290283315099</c:v>
                </c:pt>
                <c:pt idx="17">
                  <c:v>3593.4943877760979</c:v>
                </c:pt>
                <c:pt idx="18">
                  <c:v>3529.4072304577885</c:v>
                </c:pt>
                <c:pt idx="19">
                  <c:v>3475.171656886384</c:v>
                </c:pt>
                <c:pt idx="20">
                  <c:v>3429.300310596414</c:v>
                </c:pt>
                <c:pt idx="21">
                  <c:v>3390.3127871584525</c:v>
                </c:pt>
                <c:pt idx="22">
                  <c:v>3356.7343971393016</c:v>
                </c:pt>
                <c:pt idx="23">
                  <c:v>3327.0951925306399</c:v>
                </c:pt>
                <c:pt idx="24">
                  <c:v>3299.9291920511914</c:v>
                </c:pt>
                <c:pt idx="25">
                  <c:v>3273.7737584806514</c:v>
                </c:pt>
                <c:pt idx="26">
                  <c:v>3247.1690935706542</c:v>
                </c:pt>
                <c:pt idx="27">
                  <c:v>3218.6578248571946</c:v>
                </c:pt>
                <c:pt idx="28">
                  <c:v>3186.7846650112597</c:v>
                </c:pt>
                <c:pt idx="29">
                  <c:v>3150.09612896302</c:v>
                </c:pt>
                <c:pt idx="30">
                  <c:v>3107.1402974263556</c:v>
                </c:pt>
                <c:pt idx="31">
                  <c:v>3056.4666179798237</c:v>
                </c:pt>
                <c:pt idx="32">
                  <c:v>2996.6257367662538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F-4E57-4448-8DF4-A2B5CD0480A1}"/>
            </c:ext>
          </c:extLst>
        </c:ser>
        <c:ser>
          <c:idx val="35"/>
          <c:order val="35"/>
          <c:tx>
            <c:strRef>
              <c:f>'ATB Offshore Wind_SEE'!$K$370</c:f>
              <c:strCache>
                <c:ptCount val="1"/>
                <c:pt idx="0">
                  <c:v>Class 12 - Conservative</c:v>
                </c:pt>
              </c:strCache>
            </c:strRef>
          </c:tx>
          <c:spPr>
            <a:ln>
              <a:solidFill>
                <a:srgbClr val="E6E0EC"/>
              </a:solidFill>
              <a:prstDash val="dash"/>
            </a:ln>
          </c:spPr>
          <c:marker>
            <c:symbol val="none"/>
          </c:marker>
          <c:dPt>
            <c:idx val="0"/>
            <c:marker>
              <c:symbol val="circle"/>
              <c:size val="7"/>
              <c:spPr>
                <a:solidFill>
                  <a:srgbClr val="8064A2">
                    <a:lumMod val="20000"/>
                    <a:lumOff val="80000"/>
                  </a:srgbClr>
                </a:solidFill>
                <a:ln>
                  <a:solidFill>
                    <a:srgbClr val="E6E0EC"/>
                  </a:solidFill>
                  <a:prstDash val="dash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0-4E57-4448-8DF4-A2B5CD0480A1}"/>
              </c:ext>
            </c:extLst>
          </c:dPt>
          <c:xVal>
            <c:numRef>
              <c:f>'ATB Offshore Wind_SEE'!$L$334:$AS$334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Wind_SEE'!$L$370:$AS$370</c:f>
              <c:numCache>
                <c:formatCode>"$"#,##0</c:formatCode>
                <c:ptCount val="34"/>
                <c:pt idx="0">
                  <c:v>7867.6482806882241</c:v>
                </c:pt>
                <c:pt idx="1">
                  <c:v>7582.82972285909</c:v>
                </c:pt>
                <c:pt idx="2">
                  <c:v>7361.8669332985546</c:v>
                </c:pt>
                <c:pt idx="3">
                  <c:v>7160.6036415378339</c:v>
                </c:pt>
                <c:pt idx="4">
                  <c:v>6976.2072669182162</c:v>
                </c:pt>
                <c:pt idx="5">
                  <c:v>6807.0608352223344</c:v>
                </c:pt>
                <c:pt idx="6">
                  <c:v>6652.0029123319009</c:v>
                </c:pt>
                <c:pt idx="7">
                  <c:v>6510.0820011839196</c:v>
                </c:pt>
                <c:pt idx="8">
                  <c:v>6380.456961946712</c:v>
                </c:pt>
                <c:pt idx="9">
                  <c:v>6262.3502630957928</c:v>
                </c:pt>
                <c:pt idx="10">
                  <c:v>6155.0236330291709</c:v>
                </c:pt>
                <c:pt idx="11">
                  <c:v>6057.7643510725056</c:v>
                </c:pt>
                <c:pt idx="12">
                  <c:v>5969.8770447025454</c:v>
                </c:pt>
                <c:pt idx="13">
                  <c:v>5890.6785353276864</c:v>
                </c:pt>
                <c:pt idx="14">
                  <c:v>5819.4944666024066</c:v>
                </c:pt>
                <c:pt idx="15">
                  <c:v>5755.6570231302594</c:v>
                </c:pt>
                <c:pt idx="16">
                  <c:v>5698.5033419887404</c:v>
                </c:pt>
                <c:pt idx="17">
                  <c:v>5647.3743789804603</c:v>
                </c:pt>
                <c:pt idx="18">
                  <c:v>5601.6140818266895</c:v>
                </c:pt>
                <c:pt idx="19">
                  <c:v>5560.5687756857224</c:v>
                </c:pt>
                <c:pt idx="20">
                  <c:v>5523.5866987497802</c:v>
                </c:pt>
                <c:pt idx="21">
                  <c:v>5490.0176459759687</c:v>
                </c:pt>
                <c:pt idx="22">
                  <c:v>5459.2126920767578</c:v>
                </c:pt>
                <c:pt idx="23">
                  <c:v>5430.5239735087825</c:v>
                </c:pt>
                <c:pt idx="24">
                  <c:v>5403.3045149952695</c:v>
                </c:pt>
                <c:pt idx="25">
                  <c:v>5376.9080900928238</c:v>
                </c:pt>
                <c:pt idx="26">
                  <c:v>5350.689108087191</c:v>
                </c:pt>
                <c:pt idx="27">
                  <c:v>5324.0025214684092</c:v>
                </c:pt>
                <c:pt idx="28">
                  <c:v>5296.2037496494313</c:v>
                </c:pt>
                <c:pt idx="29">
                  <c:v>5266.6486156219307</c:v>
                </c:pt>
                <c:pt idx="30">
                  <c:v>5234.6932930025059</c:v>
                </c:pt>
                <c:pt idx="31">
                  <c:v>5199.6942614888594</c:v>
                </c:pt>
                <c:pt idx="32">
                  <c:v>5161.0082691724147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1-4E57-4448-8DF4-A2B5CD0480A1}"/>
            </c:ext>
          </c:extLst>
        </c:ser>
        <c:ser>
          <c:idx val="36"/>
          <c:order val="36"/>
          <c:tx>
            <c:strRef>
              <c:f>'ATB Offshore Wind_SEE'!$K$371</c:f>
              <c:strCache>
                <c:ptCount val="1"/>
                <c:pt idx="0">
                  <c:v>Class 13 - Advanced</c:v>
                </c:pt>
              </c:strCache>
            </c:strRef>
          </c:tx>
          <c:spPr>
            <a:ln>
              <a:solidFill>
                <a:srgbClr val="D7E4BD"/>
              </a:solidFill>
              <a:prstDash val="sysDot"/>
            </a:ln>
          </c:spPr>
          <c:marker>
            <c:symbol val="none"/>
          </c:marker>
          <c:xVal>
            <c:numRef>
              <c:f>'ATB Offshore Wind_SEE'!$L$334:$AS$334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Wind_SEE'!$L$371:$AS$371</c:f>
              <c:numCache>
                <c:formatCode>"$"#,##0</c:formatCode>
                <c:ptCount val="34"/>
                <c:pt idx="0">
                  <c:v>8077.9365144106578</c:v>
                </c:pt>
                <c:pt idx="1">
                  <c:v>7379.9558295318629</c:v>
                </c:pt>
                <c:pt idx="2">
                  <c:v>6793.0246938463852</c:v>
                </c:pt>
                <c:pt idx="3">
                  <c:v>6273.775572276526</c:v>
                </c:pt>
                <c:pt idx="4">
                  <c:v>5807.6013263446939</c:v>
                </c:pt>
                <c:pt idx="5">
                  <c:v>5386.9479115801969</c:v>
                </c:pt>
                <c:pt idx="6">
                  <c:v>5006.7978947167212</c:v>
                </c:pt>
                <c:pt idx="7">
                  <c:v>4663.2473044936551</c:v>
                </c:pt>
                <c:pt idx="8">
                  <c:v>4352.9532412094586</c:v>
                </c:pt>
                <c:pt idx="9">
                  <c:v>4072.8934481749889</c:v>
                </c:pt>
                <c:pt idx="10">
                  <c:v>3820.2559306194016</c:v>
                </c:pt>
                <c:pt idx="11">
                  <c:v>3592.3883054180787</c:v>
                </c:pt>
                <c:pt idx="12">
                  <c:v>3386.7760962003003</c:v>
                </c:pt>
                <c:pt idx="13">
                  <c:v>3201.0351815390063</c:v>
                </c:pt>
                <c:pt idx="14">
                  <c:v>3032.9108074026099</c:v>
                </c:pt>
                <c:pt idx="15">
                  <c:v>2943.3509434461012</c:v>
                </c:pt>
                <c:pt idx="16">
                  <c:v>2866.6989434851594</c:v>
                </c:pt>
                <c:pt idx="17">
                  <c:v>2801.4093346780342</c:v>
                </c:pt>
                <c:pt idx="18">
                  <c:v>2746.0148670011572</c:v>
                </c:pt>
                <c:pt idx="19">
                  <c:v>2699.1147708091553</c:v>
                </c:pt>
                <c:pt idx="20">
                  <c:v>2659.3636100246613</c:v>
                </c:pt>
                <c:pt idx="21">
                  <c:v>2625.4609452250111</c:v>
                </c:pt>
                <c:pt idx="22">
                  <c:v>2596.1420700401513</c:v>
                </c:pt>
                <c:pt idx="23">
                  <c:v>2570.1700809646986</c:v>
                </c:pt>
                <c:pt idx="24">
                  <c:v>2546.3295054886903</c:v>
                </c:pt>
                <c:pt idx="25">
                  <c:v>2523.4216655192531</c:v>
                </c:pt>
                <c:pt idx="26">
                  <c:v>2500.2619088540932</c:v>
                </c:pt>
                <c:pt idx="27">
                  <c:v>2475.6788140169665</c:v>
                </c:pt>
                <c:pt idx="28">
                  <c:v>2448.5154731217308</c:v>
                </c:pt>
                <c:pt idx="29">
                  <c:v>2417.6329922954133</c:v>
                </c:pt>
                <c:pt idx="30">
                  <c:v>2381.9164297822367</c:v>
                </c:pt>
                <c:pt idx="31">
                  <c:v>2340.283534322532</c:v>
                </c:pt>
                <c:pt idx="32">
                  <c:v>2291.6968800350578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2-4E57-4448-8DF4-A2B5CD0480A1}"/>
            </c:ext>
          </c:extLst>
        </c:ser>
        <c:ser>
          <c:idx val="37"/>
          <c:order val="37"/>
          <c:tx>
            <c:strRef>
              <c:f>'ATB Offshore Wind_SEE'!$K$372</c:f>
              <c:strCache>
                <c:ptCount val="1"/>
                <c:pt idx="0">
                  <c:v>Class 13 - Moderate</c:v>
                </c:pt>
              </c:strCache>
            </c:strRef>
          </c:tx>
          <c:spPr>
            <a:ln>
              <a:solidFill>
                <a:srgbClr val="9BBB59">
                  <a:lumMod val="40000"/>
                  <a:lumOff val="60000"/>
                </a:srgbClr>
              </a:solidFill>
            </a:ln>
          </c:spPr>
          <c:marker>
            <c:symbol val="none"/>
          </c:marker>
          <c:xVal>
            <c:numRef>
              <c:f>'ATB Offshore Wind_SEE'!$L$334:$AS$334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Wind_SEE'!$L$372:$AS$372</c:f>
              <c:numCache>
                <c:formatCode>"$"#,##0</c:formatCode>
                <c:ptCount val="34"/>
                <c:pt idx="0">
                  <c:v>8077.9365144106578</c:v>
                </c:pt>
                <c:pt idx="1">
                  <c:v>7505.0841742810135</c:v>
                </c:pt>
                <c:pt idx="2">
                  <c:v>7023.938259534978</c:v>
                </c:pt>
                <c:pt idx="3">
                  <c:v>6598.8713141107755</c:v>
                </c:pt>
                <c:pt idx="4">
                  <c:v>6217.7299579815271</c:v>
                </c:pt>
                <c:pt idx="5">
                  <c:v>5874.3026487759535</c:v>
                </c:pt>
                <c:pt idx="6">
                  <c:v>5564.6045066528613</c:v>
                </c:pt>
                <c:pt idx="7">
                  <c:v>5285.6768160443307</c:v>
                </c:pt>
                <c:pt idx="8">
                  <c:v>5035.100283295862</c:v>
                </c:pt>
                <c:pt idx="9">
                  <c:v>4810.7665297185877</c:v>
                </c:pt>
                <c:pt idx="10">
                  <c:v>4610.7590776187881</c:v>
                </c:pt>
                <c:pt idx="11">
                  <c:v>4433.2863412569941</c:v>
                </c:pt>
                <c:pt idx="12">
                  <c:v>4276.6415319908001</c:v>
                </c:pt>
                <c:pt idx="13">
                  <c:v>4139.1774646479216</c:v>
                </c:pt>
                <c:pt idx="14">
                  <c:v>4019.2900768565464</c:v>
                </c:pt>
                <c:pt idx="15">
                  <c:v>3915.4072781530017</c:v>
                </c:pt>
                <c:pt idx="16">
                  <c:v>3825.981185576295</c:v>
                </c:pt>
                <c:pt idx="17">
                  <c:v>3749.4825819472935</c:v>
                </c:pt>
                <c:pt idx="18">
                  <c:v>3684.3968744705294</c:v>
                </c:pt>
                <c:pt idx="19">
                  <c:v>3629.2210911714819</c:v>
                </c:pt>
                <c:pt idx="20">
                  <c:v>3582.4616109121134</c:v>
                </c:pt>
                <c:pt idx="21">
                  <c:v>3542.6324219614048</c:v>
                </c:pt>
                <c:pt idx="22">
                  <c:v>3508.2537679834609</c:v>
                </c:pt>
                <c:pt idx="23">
                  <c:v>3477.8510824071541</c:v>
                </c:pt>
                <c:pt idx="24">
                  <c:v>3449.9541404743759</c:v>
                </c:pt>
                <c:pt idx="25">
                  <c:v>3423.0963776958738</c:v>
                </c:pt>
                <c:pt idx="26">
                  <c:v>3395.8143370019848</c:v>
                </c:pt>
                <c:pt idx="27">
                  <c:v>3366.6472164848419</c:v>
                </c:pt>
                <c:pt idx="28">
                  <c:v>3334.136496537873</c:v>
                </c:pt>
                <c:pt idx="29">
                  <c:v>3296.8256302317996</c:v>
                </c:pt>
                <c:pt idx="30">
                  <c:v>3253.2597844785105</c:v>
                </c:pt>
                <c:pt idx="31">
                  <c:v>3201.9856223026286</c:v>
                </c:pt>
                <c:pt idx="32">
                  <c:v>3141.5511186269464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3-4E57-4448-8DF4-A2B5CD0480A1}"/>
            </c:ext>
          </c:extLst>
        </c:ser>
        <c:ser>
          <c:idx val="38"/>
          <c:order val="38"/>
          <c:tx>
            <c:strRef>
              <c:f>'ATB Offshore Wind_SEE'!$K$373</c:f>
              <c:strCache>
                <c:ptCount val="1"/>
                <c:pt idx="0">
                  <c:v>Class 13 - Conservative</c:v>
                </c:pt>
              </c:strCache>
            </c:strRef>
          </c:tx>
          <c:spPr>
            <a:ln>
              <a:prstDash val="dash"/>
            </a:ln>
          </c:spPr>
          <c:marker>
            <c:symbol val="none"/>
          </c:marker>
          <c:dPt>
            <c:idx val="0"/>
            <c:marker>
              <c:symbol val="circ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64-4E57-4448-8DF4-A2B5CD0480A1}"/>
              </c:ext>
            </c:extLst>
          </c:dPt>
          <c:xVal>
            <c:numRef>
              <c:f>'ATB Offshore Wind_SEE'!$L$334:$AS$334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Wind_SEE'!$L$373:$AS$373</c:f>
              <c:numCache>
                <c:formatCode>"$"#,##0</c:formatCode>
                <c:ptCount val="34"/>
                <c:pt idx="0">
                  <c:v>8077.9365144106578</c:v>
                </c:pt>
                <c:pt idx="1">
                  <c:v>7786.04885863851</c:v>
                </c:pt>
                <c:pt idx="2">
                  <c:v>7563.2864249457843</c:v>
                </c:pt>
                <c:pt idx="3">
                  <c:v>7360.6980763275806</c:v>
                </c:pt>
                <c:pt idx="4">
                  <c:v>7175.2432700890085</c:v>
                </c:pt>
                <c:pt idx="5">
                  <c:v>7005.2120153510459</c:v>
                </c:pt>
                <c:pt idx="6">
                  <c:v>6849.3929363171592</c:v>
                </c:pt>
                <c:pt idx="7">
                  <c:v>6706.804445484654</c:v>
                </c:pt>
                <c:pt idx="8">
                  <c:v>6576.5857477467307</c:v>
                </c:pt>
                <c:pt idx="9">
                  <c:v>6457.9456709812775</c:v>
                </c:pt>
                <c:pt idx="10">
                  <c:v>6350.1360153303776</c:v>
                </c:pt>
                <c:pt idx="11">
                  <c:v>6252.4365479096605</c:v>
                </c:pt>
                <c:pt idx="12">
                  <c:v>6164.1460243931797</c:v>
                </c:pt>
                <c:pt idx="13">
                  <c:v>6084.5765474210311</c:v>
                </c:pt>
                <c:pt idx="14">
                  <c:v>6013.0498760937826</c:v>
                </c:pt>
                <c:pt idx="15">
                  <c:v>5948.8949289604598</c:v>
                </c:pt>
                <c:pt idx="16">
                  <c:v>5891.4460453403162</c:v>
                </c:pt>
                <c:pt idx="17">
                  <c:v>5840.0417443689148</c:v>
                </c:pt>
                <c:pt idx="18">
                  <c:v>5794.023820010475</c:v>
                </c:pt>
                <c:pt idx="19">
                  <c:v>5752.7366684720437</c:v>
                </c:pt>
                <c:pt idx="20">
                  <c:v>5715.5267798873592</c:v>
                </c:pt>
                <c:pt idx="21">
                  <c:v>5681.7423483596949</c:v>
                </c:pt>
                <c:pt idx="22">
                  <c:v>5650.7329687588517</c:v>
                </c:pt>
                <c:pt idx="23">
                  <c:v>5621.8493980952644</c:v>
                </c:pt>
                <c:pt idx="24">
                  <c:v>5594.4433656387073</c:v>
                </c:pt>
                <c:pt idx="25">
                  <c:v>5567.8674203005676</c:v>
                </c:pt>
                <c:pt idx="26">
                  <c:v>5541.4748068346662</c:v>
                </c:pt>
                <c:pt idx="27">
                  <c:v>5514.6193645634676</c:v>
                </c:pt>
                <c:pt idx="28">
                  <c:v>5486.6554438836656</c:v>
                </c:pt>
                <c:pt idx="29">
                  <c:v>5456.9378369322922</c:v>
                </c:pt>
                <c:pt idx="30">
                  <c:v>5424.8217196257146</c:v>
                </c:pt>
                <c:pt idx="31">
                  <c:v>5389.6626029038362</c:v>
                </c:pt>
                <c:pt idx="32">
                  <c:v>5350.8162914790655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5-4E57-4448-8DF4-A2B5CD0480A1}"/>
            </c:ext>
          </c:extLst>
        </c:ser>
        <c:ser>
          <c:idx val="39"/>
          <c:order val="39"/>
          <c:tx>
            <c:strRef>
              <c:f>'ATB Offshore Wind_SEE'!$K$374</c:f>
              <c:strCache>
                <c:ptCount val="1"/>
                <c:pt idx="0">
                  <c:v>Class 14 - Advanced</c:v>
                </c:pt>
              </c:strCache>
            </c:strRef>
          </c:tx>
          <c:spPr>
            <a:ln>
              <a:solidFill>
                <a:srgbClr val="F79646">
                  <a:lumMod val="40000"/>
                  <a:lumOff val="60000"/>
                </a:srgbClr>
              </a:solidFill>
              <a:prstDash val="sysDot"/>
            </a:ln>
          </c:spPr>
          <c:marker>
            <c:symbol val="none"/>
          </c:marker>
          <c:xVal>
            <c:numRef>
              <c:f>'ATB Offshore Wind_SEE'!$L$334:$AS$334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Wind_SEE'!$L$374:$AS$374</c:f>
              <c:numCache>
                <c:formatCode>"$"#,##0</c:formatCode>
                <c:ptCount val="34"/>
                <c:pt idx="0">
                  <c:v>8172.091127072471</c:v>
                </c:pt>
                <c:pt idx="1">
                  <c:v>7455.984525325237</c:v>
                </c:pt>
                <c:pt idx="2">
                  <c:v>6841.6752221998267</c:v>
                </c:pt>
                <c:pt idx="3">
                  <c:v>6293.9690215537348</c:v>
                </c:pt>
                <c:pt idx="4">
                  <c:v>5800.6520808053556</c:v>
                </c:pt>
                <c:pt idx="5">
                  <c:v>5355.1039739856078</c:v>
                </c:pt>
                <c:pt idx="6">
                  <c:v>4952.6889873463288</c:v>
                </c:pt>
                <c:pt idx="7">
                  <c:v>4589.6265923698247</c:v>
                </c:pt>
                <c:pt idx="8">
                  <c:v>4262.5595379929355</c:v>
                </c:pt>
                <c:pt idx="9">
                  <c:v>3968.3714940860036</c:v>
                </c:pt>
                <c:pt idx="10">
                  <c:v>3704.1082550141532</c:v>
                </c:pt>
                <c:pt idx="11">
                  <c:v>3466.9459769372606</c:v>
                </c:pt>
                <c:pt idx="12">
                  <c:v>3254.1816366614098</c:v>
                </c:pt>
                <c:pt idx="13">
                  <c:v>3063.2337582755408</c:v>
                </c:pt>
                <c:pt idx="14">
                  <c:v>2891.6472759222329</c:v>
                </c:pt>
                <c:pt idx="15">
                  <c:v>2797.0357917710885</c:v>
                </c:pt>
                <c:pt idx="16">
                  <c:v>2716.3701538771343</c:v>
                </c:pt>
                <c:pt idx="17">
                  <c:v>2647.979627258645</c:v>
                </c:pt>
                <c:pt idx="18">
                  <c:v>2590.2749924031427</c:v>
                </c:pt>
                <c:pt idx="19">
                  <c:v>2541.7365567726561</c:v>
                </c:pt>
                <c:pt idx="20">
                  <c:v>2500.9025973150806</c:v>
                </c:pt>
                <c:pt idx="21">
                  <c:v>2466.3585319620029</c:v>
                </c:pt>
                <c:pt idx="22">
                  <c:v>2436.7271525279471</c:v>
                </c:pt>
                <c:pt idx="23">
                  <c:v>2410.660234915686</c:v>
                </c:pt>
                <c:pt idx="24">
                  <c:v>2386.8317952116963</c:v>
                </c:pt>
                <c:pt idx="25">
                  <c:v>2363.9332016712906</c:v>
                </c:pt>
                <c:pt idx="26">
                  <c:v>2340.6702998921623</c:v>
                </c:pt>
                <c:pt idx="27">
                  <c:v>2315.7626753928976</c:v>
                </c:pt>
                <c:pt idx="28">
                  <c:v>2287.945175003696</c:v>
                </c:pt>
                <c:pt idx="29">
                  <c:v>2255.9718452454763</c:v>
                </c:pt>
                <c:pt idx="30">
                  <c:v>2218.6225332788144</c:v>
                </c:pt>
                <c:pt idx="31">
                  <c:v>2174.7125516747642</c:v>
                </c:pt>
                <c:pt idx="32">
                  <c:v>2123.1060642834309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6-4E57-4448-8DF4-A2B5CD0480A1}"/>
            </c:ext>
          </c:extLst>
        </c:ser>
        <c:ser>
          <c:idx val="40"/>
          <c:order val="40"/>
          <c:tx>
            <c:strRef>
              <c:f>'ATB Offshore Wind_SEE'!$K$375</c:f>
              <c:strCache>
                <c:ptCount val="1"/>
                <c:pt idx="0">
                  <c:v>Class 14 - Moderate</c:v>
                </c:pt>
              </c:strCache>
            </c:strRef>
          </c:tx>
          <c:spPr>
            <a:ln>
              <a:solidFill>
                <a:srgbClr val="F79646">
                  <a:lumMod val="40000"/>
                  <a:lumOff val="60000"/>
                </a:srgbClr>
              </a:solidFill>
            </a:ln>
          </c:spPr>
          <c:marker>
            <c:symbol val="none"/>
          </c:marker>
          <c:xVal>
            <c:numRef>
              <c:f>'ATB Offshore Wind_SEE'!$L$334:$AS$334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Wind_SEE'!$L$375:$AS$375</c:f>
              <c:numCache>
                <c:formatCode>"$"#,##0</c:formatCode>
                <c:ptCount val="34"/>
                <c:pt idx="0">
                  <c:v>8172.091127072471</c:v>
                </c:pt>
                <c:pt idx="1">
                  <c:v>7584.2244960567441</c:v>
                </c:pt>
                <c:pt idx="2">
                  <c:v>7079.9043100767976</c:v>
                </c:pt>
                <c:pt idx="3">
                  <c:v>6630.1483929239657</c:v>
                </c:pt>
                <c:pt idx="4">
                  <c:v>6224.7885548025915</c:v>
                </c:pt>
                <c:pt idx="5">
                  <c:v>5858.418865899238</c:v>
                </c:pt>
                <c:pt idx="6">
                  <c:v>5527.418020362893</c:v>
                </c:pt>
                <c:pt idx="7">
                  <c:v>5228.9871617827648</c:v>
                </c:pt>
                <c:pt idx="8">
                  <c:v>4960.7597692544759</c:v>
                </c:pt>
                <c:pt idx="9">
                  <c:v>4720.6185137877501</c:v>
                </c:pt>
                <c:pt idx="10">
                  <c:v>4506.5998710707172</c:v>
                </c:pt>
                <c:pt idx="11">
                  <c:v>4316.8404151096192</c:v>
                </c:pt>
                <c:pt idx="12">
                  <c:v>4149.5446830300816</c:v>
                </c:pt>
                <c:pt idx="13">
                  <c:v>4002.9649829062196</c:v>
                </c:pt>
                <c:pt idx="14">
                  <c:v>3875.3881848447904</c:v>
                </c:pt>
                <c:pt idx="15">
                  <c:v>3765.1267837756277</c:v>
                </c:pt>
                <c:pt idx="16">
                  <c:v>3670.5126764412657</c:v>
                </c:pt>
                <c:pt idx="17">
                  <c:v>3589.8927198223246</c:v>
                </c:pt>
                <c:pt idx="18">
                  <c:v>3521.625492040444</c:v>
                </c:pt>
                <c:pt idx="19">
                  <c:v>3464.0788850648955</c:v>
                </c:pt>
                <c:pt idx="20">
                  <c:v>3415.6282853669791</c:v>
                </c:pt>
                <c:pt idx="21">
                  <c:v>3374.6551782003321</c:v>
                </c:pt>
                <c:pt idx="22">
                  <c:v>3339.5460623883996</c:v>
                </c:pt>
                <c:pt idx="23">
                  <c:v>3308.6915962437438</c:v>
                </c:pt>
                <c:pt idx="24">
                  <c:v>3280.4859179522587</c:v>
                </c:pt>
                <c:pt idx="25">
                  <c:v>3253.3260993296153</c:v>
                </c:pt>
                <c:pt idx="26">
                  <c:v>3225.6117027240175</c:v>
                </c:pt>
                <c:pt idx="27">
                  <c:v>3195.7444185409267</c:v>
                </c:pt>
                <c:pt idx="28">
                  <c:v>3162.1277664030872</c:v>
                </c:pt>
                <c:pt idx="29">
                  <c:v>3123.1668469932947</c:v>
                </c:pt>
                <c:pt idx="30">
                  <c:v>3077.2681346025856</c:v>
                </c:pt>
                <c:pt idx="31">
                  <c:v>3022.8393026254143</c:v>
                </c:pt>
                <c:pt idx="32">
                  <c:v>2958.2890759154793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7-4E57-4448-8DF4-A2B5CD0480A1}"/>
            </c:ext>
          </c:extLst>
        </c:ser>
        <c:ser>
          <c:idx val="41"/>
          <c:order val="41"/>
          <c:tx>
            <c:strRef>
              <c:f>'ATB Offshore Wind_SEE'!$K$376</c:f>
              <c:strCache>
                <c:ptCount val="1"/>
                <c:pt idx="0">
                  <c:v>Class 14 - Conservative</c:v>
                </c:pt>
              </c:strCache>
            </c:strRef>
          </c:tx>
          <c:spPr>
            <a:ln>
              <a:solidFill>
                <a:srgbClr val="F79646">
                  <a:lumMod val="40000"/>
                  <a:lumOff val="60000"/>
                </a:srgbClr>
              </a:solidFill>
              <a:prstDash val="dash"/>
            </a:ln>
          </c:spPr>
          <c:marker>
            <c:symbol val="none"/>
          </c:marker>
          <c:dPt>
            <c:idx val="0"/>
            <c:marker>
              <c:symbol val="circle"/>
              <c:size val="7"/>
              <c:spPr>
                <a:solidFill>
                  <a:srgbClr val="F79646">
                    <a:lumMod val="40000"/>
                    <a:lumOff val="60000"/>
                  </a:srgbClr>
                </a:solidFill>
                <a:ln>
                  <a:solidFill>
                    <a:srgbClr val="F79646">
                      <a:lumMod val="40000"/>
                      <a:lumOff val="60000"/>
                    </a:srgbClr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8-4E57-4448-8DF4-A2B5CD0480A1}"/>
              </c:ext>
            </c:extLst>
          </c:dPt>
          <c:xVal>
            <c:numRef>
              <c:f>'ATB Offshore Wind_SEE'!$L$334:$AS$334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Wind_SEE'!$L$376:$AS$376</c:f>
              <c:numCache>
                <c:formatCode>"$"#,##0</c:formatCode>
                <c:ptCount val="34"/>
                <c:pt idx="0">
                  <c:v>8172.091127072471</c:v>
                </c:pt>
                <c:pt idx="1">
                  <c:v>7874.9576477332512</c:v>
                </c:pt>
                <c:pt idx="2">
                  <c:v>7635.6719048729738</c:v>
                </c:pt>
                <c:pt idx="3">
                  <c:v>7416.9715681413991</c:v>
                </c:pt>
                <c:pt idx="4">
                  <c:v>7216.2291989473524</c:v>
                </c:pt>
                <c:pt idx="5">
                  <c:v>7031.8837684594391</c:v>
                </c:pt>
                <c:pt idx="6">
                  <c:v>6862.7738775217158</c:v>
                </c:pt>
                <c:pt idx="7">
                  <c:v>6707.9222975428902</c:v>
                </c:pt>
                <c:pt idx="8">
                  <c:v>6566.4486125385647</c:v>
                </c:pt>
                <c:pt idx="9">
                  <c:v>6437.5282079065037</c:v>
                </c:pt>
                <c:pt idx="10">
                  <c:v>6320.3709104254112</c:v>
                </c:pt>
                <c:pt idx="11">
                  <c:v>6214.208961824821</c:v>
                </c:pt>
                <c:pt idx="12">
                  <c:v>6118.2898227710957</c:v>
                </c:pt>
                <c:pt idx="13">
                  <c:v>6031.8716512478204</c:v>
                </c:pt>
                <c:pt idx="14">
                  <c:v>5954.2203446919102</c:v>
                </c:pt>
                <c:pt idx="15">
                  <c:v>5884.6075386901475</c:v>
                </c:pt>
                <c:pt idx="16">
                  <c:v>5822.3092134645176</c:v>
                </c:pt>
                <c:pt idx="17">
                  <c:v>5766.6046992733318</c:v>
                </c:pt>
                <c:pt idx="18">
                  <c:v>5716.7759510823316</c:v>
                </c:pt>
                <c:pt idx="19">
                  <c:v>5672.1070095010691</c:v>
                </c:pt>
                <c:pt idx="20">
                  <c:v>5631.8835933780138</c:v>
                </c:pt>
                <c:pt idx="21">
                  <c:v>5595.3927872579879</c:v>
                </c:pt>
                <c:pt idx="22">
                  <c:v>5561.9227983712026</c:v>
                </c:pt>
                <c:pt idx="23">
                  <c:v>5530.7627653795589</c:v>
                </c:pt>
                <c:pt idx="24">
                  <c:v>5501.2026061907</c:v>
                </c:pt>
                <c:pt idx="25">
                  <c:v>5472.5328956380754</c:v>
                </c:pt>
                <c:pt idx="26">
                  <c:v>5444.0447662584456</c:v>
                </c:pt>
                <c:pt idx="27">
                  <c:v>5415.0298271230486</c:v>
                </c:pt>
                <c:pt idx="28">
                  <c:v>5384.7800969185419</c:v>
                </c:pt>
                <c:pt idx="29">
                  <c:v>5352.5879483773278</c:v>
                </c:pt>
                <c:pt idx="30">
                  <c:v>5317.7460618230079</c:v>
                </c:pt>
                <c:pt idx="31">
                  <c:v>5279.5473860936208</c:v>
                </c:pt>
                <c:pt idx="32">
                  <c:v>5237.2851054797857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9-4E57-4448-8DF4-A2B5CD0480A1}"/>
            </c:ext>
          </c:extLst>
        </c:ser>
        <c:ser>
          <c:idx val="42"/>
          <c:order val="42"/>
          <c:tx>
            <c:strRef>
              <c:f>'Offshore Wind'!#REF!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C0504D">
                  <a:lumMod val="40000"/>
                  <a:lumOff val="60000"/>
                </a:srgbClr>
              </a:solidFill>
              <a:prstDash val="sysDot"/>
            </a:ln>
          </c:spPr>
          <c:marker>
            <c:symbol val="none"/>
          </c:marker>
          <c:xVal>
            <c:numRef>
              <c:f>'ATB Offshore Wind_SEE'!$L$334:$AS$334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'Offshore Wind'!#REF!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A-4E57-4448-8DF4-A2B5CD0480A1}"/>
            </c:ext>
          </c:extLst>
        </c:ser>
        <c:ser>
          <c:idx val="43"/>
          <c:order val="43"/>
          <c:tx>
            <c:strRef>
              <c:f>'Offshore Wind'!#REF!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C0504D">
                  <a:lumMod val="40000"/>
                  <a:lumOff val="60000"/>
                </a:srgbClr>
              </a:solidFill>
            </a:ln>
          </c:spPr>
          <c:marker>
            <c:symbol val="none"/>
          </c:marker>
          <c:xVal>
            <c:numRef>
              <c:f>'ATB Offshore Wind_SEE'!$L$334:$AS$334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'Offshore Wind'!#REF!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B-4E57-4448-8DF4-A2B5CD0480A1}"/>
            </c:ext>
          </c:extLst>
        </c:ser>
        <c:ser>
          <c:idx val="44"/>
          <c:order val="44"/>
          <c:tx>
            <c:strRef>
              <c:f>'Offshore Wind'!#REF!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C0504D">
                  <a:lumMod val="40000"/>
                  <a:lumOff val="60000"/>
                </a:srgbClr>
              </a:solidFill>
              <a:prstDash val="dash"/>
            </a:ln>
          </c:spPr>
          <c:marker>
            <c:symbol val="none"/>
          </c:marker>
          <c:dPt>
            <c:idx val="0"/>
            <c:marker>
              <c:symbol val="circle"/>
              <c:size val="7"/>
              <c:spPr>
                <a:solidFill>
                  <a:srgbClr val="C0504D">
                    <a:lumMod val="40000"/>
                    <a:lumOff val="60000"/>
                  </a:srgbClr>
                </a:solidFill>
                <a:ln>
                  <a:solidFill>
                    <a:srgbClr val="C0504D">
                      <a:lumMod val="40000"/>
                      <a:lumOff val="60000"/>
                    </a:srgbClr>
                  </a:solidFill>
                  <a:prstDash val="dash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C-4E57-4448-8DF4-A2B5CD0480A1}"/>
              </c:ext>
            </c:extLst>
          </c:dPt>
          <c:xVal>
            <c:numRef>
              <c:f>'ATB Offshore Wind_SEE'!$L$334:$AS$334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'Offshore Wind'!#REF!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D-4E57-4448-8DF4-A2B5CD048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193792"/>
        <c:axId val="82207872"/>
      </c:scatterChart>
      <c:valAx>
        <c:axId val="82193792"/>
        <c:scaling>
          <c:orientation val="minMax"/>
          <c:max val="2050"/>
          <c:min val="2015"/>
        </c:scaling>
        <c:delete val="0"/>
        <c:axPos val="b"/>
        <c:numFmt formatCode="General" sourceLinked="1"/>
        <c:majorTickMark val="out"/>
        <c:minorTickMark val="in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82207872"/>
        <c:crosses val="autoZero"/>
        <c:crossBetween val="midCat"/>
        <c:majorUnit val="5"/>
        <c:minorUnit val="1"/>
      </c:valAx>
      <c:valAx>
        <c:axId val="82207872"/>
        <c:scaling>
          <c:orientation val="minMax"/>
          <c:max val="12000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Offshore Wind CAPEX</a:t>
                </a:r>
                <a:r>
                  <a:rPr lang="en-US" sz="1400" baseline="0"/>
                  <a:t> ($/kW)</a:t>
                </a:r>
                <a:endParaRPr lang="en-US" sz="1400"/>
              </a:p>
            </c:rich>
          </c:tx>
          <c:layout>
            <c:manualLayout>
              <c:xMode val="edge"/>
              <c:yMode val="edge"/>
              <c:x val="2.4602120364572998E-2"/>
              <c:y val="0.27365373261342701"/>
            </c:manualLayout>
          </c:layout>
          <c:overlay val="0"/>
        </c:title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82193792"/>
        <c:crosses val="autoZero"/>
        <c:crossBetween val="midCat"/>
        <c:majorUnit val="1000"/>
        <c:minorUnit val="20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7531086323400797"/>
          <c:y val="8.2940037284667895E-2"/>
          <c:w val="0.494101111089911"/>
          <c:h val="0.18175263247673756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span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7796808275334"/>
          <c:y val="0.105136316772055"/>
          <c:w val="0.84498956608628195"/>
          <c:h val="0.794002993593609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'ATB Offshore Wind_SEE'!$K$467</c:f>
              <c:strCache>
                <c:ptCount val="1"/>
                <c:pt idx="0">
                  <c:v>Class 1 - Advanced</c:v>
                </c:pt>
              </c:strCache>
            </c:strRef>
          </c:tx>
          <c:spPr>
            <a:ln>
              <a:solidFill>
                <a:schemeClr val="accent6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F79646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1-8983-4D6F-B0E0-92F8502E34E5}"/>
              </c:ext>
            </c:extLst>
          </c:dPt>
          <c:xVal>
            <c:numRef>
              <c:f>'ATB Offshore Wind_SEE'!$L$466:$AS$466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Wind_SEE'!$L$467:$AS$467</c:f>
              <c:numCache>
                <c:formatCode>"$"#,##0_);\("$"#,##0\)</c:formatCode>
                <c:ptCount val="34"/>
                <c:pt idx="0">
                  <c:v>123.52903854386287</c:v>
                </c:pt>
                <c:pt idx="1">
                  <c:v>114.75270292370574</c:v>
                </c:pt>
                <c:pt idx="2">
                  <c:v>106.60783213743467</c:v>
                </c:pt>
                <c:pt idx="3">
                  <c:v>99.077100711334452</c:v>
                </c:pt>
                <c:pt idx="4">
                  <c:v>92.139088118827758</c:v>
                </c:pt>
                <c:pt idx="5">
                  <c:v>85.768847338977423</c:v>
                </c:pt>
                <c:pt idx="6">
                  <c:v>79.938479259732901</c:v>
                </c:pt>
                <c:pt idx="7">
                  <c:v>74.617701559633474</c:v>
                </c:pt>
                <c:pt idx="8">
                  <c:v>69.77440166189615</c:v>
                </c:pt>
                <c:pt idx="9">
                  <c:v>65.375164682883181</c:v>
                </c:pt>
                <c:pt idx="10">
                  <c:v>61.385768941506988</c:v>
                </c:pt>
                <c:pt idx="11">
                  <c:v>57.771643472324165</c:v>
                </c:pt>
                <c:pt idx="12">
                  <c:v>54.498283976502833</c:v>
                </c:pt>
                <c:pt idx="13">
                  <c:v>51.531625612018033</c:v>
                </c:pt>
                <c:pt idx="14">
                  <c:v>48.838372819717094</c:v>
                </c:pt>
                <c:pt idx="15">
                  <c:v>47.510868251358573</c:v>
                </c:pt>
                <c:pt idx="16">
                  <c:v>46.38581752531266</c:v>
                </c:pt>
                <c:pt idx="17">
                  <c:v>45.439103287443182</c:v>
                </c:pt>
                <c:pt idx="18">
                  <c:v>44.647242431430577</c:v>
                </c:pt>
                <c:pt idx="19">
                  <c:v>43.987281582917326</c:v>
                </c:pt>
                <c:pt idx="20">
                  <c:v>43.436699268232445</c:v>
                </c:pt>
                <c:pt idx="21">
                  <c:v>42.973317632808318</c:v>
                </c:pt>
                <c:pt idx="22">
                  <c:v>42.575226138565434</c:v>
                </c:pt>
                <c:pt idx="23">
                  <c:v>42.22071919497872</c:v>
                </c:pt>
                <c:pt idx="24">
                  <c:v>41.888249223701216</c:v>
                </c:pt>
                <c:pt idx="25">
                  <c:v>41.556396271884118</c:v>
                </c:pt>
                <c:pt idx="26">
                  <c:v>41.203855014509649</c:v>
                </c:pt>
                <c:pt idx="27">
                  <c:v>40.809439851122988</c:v>
                </c:pt>
                <c:pt idx="28">
                  <c:v>40.352108830903973</c:v>
                </c:pt>
                <c:pt idx="29">
                  <c:v>39.811007354934041</c:v>
                </c:pt>
                <c:pt idx="30">
                  <c:v>39.165533035601726</c:v>
                </c:pt>
                <c:pt idx="31">
                  <c:v>38.395423787279107</c:v>
                </c:pt>
                <c:pt idx="32">
                  <c:v>37.480872258123043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983-4D6F-B0E0-92F8502E34E5}"/>
            </c:ext>
          </c:extLst>
        </c:ser>
        <c:ser>
          <c:idx val="2"/>
          <c:order val="1"/>
          <c:tx>
            <c:strRef>
              <c:f>'ATB Offshore Wind_SEE'!$K$468</c:f>
              <c:strCache>
                <c:ptCount val="1"/>
                <c:pt idx="0">
                  <c:v>Class 1 - Moderate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F79646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4-8983-4D6F-B0E0-92F8502E34E5}"/>
              </c:ext>
            </c:extLst>
          </c:dPt>
          <c:xVal>
            <c:numRef>
              <c:f>'ATB Offshore Wind_SEE'!$L$466:$AS$466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Wind_SEE'!$L$468:$AS$468</c:f>
              <c:numCache>
                <c:formatCode>"$"#,##0_);\("$"#,##0\)</c:formatCode>
                <c:ptCount val="34"/>
                <c:pt idx="0">
                  <c:v>123.52903854386287</c:v>
                </c:pt>
                <c:pt idx="1">
                  <c:v>116.36656357602929</c:v>
                </c:pt>
                <c:pt idx="2">
                  <c:v>109.76893610783692</c:v>
                </c:pt>
                <c:pt idx="3">
                  <c:v>103.71160644716083</c:v>
                </c:pt>
                <c:pt idx="4">
                  <c:v>98.170024901876076</c:v>
                </c:pt>
                <c:pt idx="5">
                  <c:v>93.119641779857716</c:v>
                </c:pt>
                <c:pt idx="6">
                  <c:v>88.535907388980846</c:v>
                </c:pt>
                <c:pt idx="7">
                  <c:v>84.394272037120501</c:v>
                </c:pt>
                <c:pt idx="8">
                  <c:v>80.670186032151747</c:v>
                </c:pt>
                <c:pt idx="9">
                  <c:v>77.339099681949634</c:v>
                </c:pt>
                <c:pt idx="10">
                  <c:v>74.376463294389296</c:v>
                </c:pt>
                <c:pt idx="11">
                  <c:v>71.757727177345757</c:v>
                </c:pt>
                <c:pt idx="12">
                  <c:v>69.458341638694051</c:v>
                </c:pt>
                <c:pt idx="13">
                  <c:v>67.453756986309273</c:v>
                </c:pt>
                <c:pt idx="14">
                  <c:v>65.719423528066471</c:v>
                </c:pt>
                <c:pt idx="15">
                  <c:v>64.23079157184074</c:v>
                </c:pt>
                <c:pt idx="16">
                  <c:v>62.963311425507122</c:v>
                </c:pt>
                <c:pt idx="17">
                  <c:v>61.89243339694071</c:v>
                </c:pt>
                <c:pt idx="18">
                  <c:v>60.993607794016512</c:v>
                </c:pt>
                <c:pt idx="19">
                  <c:v>60.242284924609656</c:v>
                </c:pt>
                <c:pt idx="20">
                  <c:v>59.6139150965952</c:v>
                </c:pt>
                <c:pt idx="21">
                  <c:v>59.083948617848151</c:v>
                </c:pt>
                <c:pt idx="22">
                  <c:v>58.62783579624363</c:v>
                </c:pt>
                <c:pt idx="23">
                  <c:v>58.221026939656731</c:v>
                </c:pt>
                <c:pt idx="24">
                  <c:v>57.838972355962426</c:v>
                </c:pt>
                <c:pt idx="25">
                  <c:v>57.4571223530358</c:v>
                </c:pt>
                <c:pt idx="26">
                  <c:v>57.050927238751989</c:v>
                </c:pt>
                <c:pt idx="27">
                  <c:v>56.595837320986014</c:v>
                </c:pt>
                <c:pt idx="28">
                  <c:v>56.067302907612955</c:v>
                </c:pt>
                <c:pt idx="29">
                  <c:v>55.440774306507812</c:v>
                </c:pt>
                <c:pt idx="30">
                  <c:v>54.691701825545792</c:v>
                </c:pt>
                <c:pt idx="31">
                  <c:v>53.795535772601781</c:v>
                </c:pt>
                <c:pt idx="32">
                  <c:v>52.727726455551021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983-4D6F-B0E0-92F8502E34E5}"/>
            </c:ext>
          </c:extLst>
        </c:ser>
        <c:ser>
          <c:idx val="3"/>
          <c:order val="2"/>
          <c:tx>
            <c:strRef>
              <c:f>'ATB Offshore Wind_SEE'!$K$469</c:f>
              <c:strCache>
                <c:ptCount val="1"/>
                <c:pt idx="0">
                  <c:v>Class 1 - Conservative</c:v>
                </c:pt>
              </c:strCache>
            </c:strRef>
          </c:tx>
          <c:spPr>
            <a:ln>
              <a:solidFill>
                <a:schemeClr val="accent6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F79646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7-8983-4D6F-B0E0-92F8502E34E5}"/>
              </c:ext>
            </c:extLst>
          </c:dPt>
          <c:xVal>
            <c:numRef>
              <c:f>'ATB Offshore Wind_SEE'!$L$466:$AS$466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Wind_SEE'!$L$469:$AS$469</c:f>
              <c:numCache>
                <c:formatCode>"$"#,##0_);\("$"#,##0\)</c:formatCode>
                <c:ptCount val="34"/>
                <c:pt idx="0">
                  <c:v>123.52903854386287</c:v>
                </c:pt>
                <c:pt idx="1">
                  <c:v>119.32943883467776</c:v>
                </c:pt>
                <c:pt idx="2">
                  <c:v>115.65210279882992</c:v>
                </c:pt>
                <c:pt idx="3">
                  <c:v>113.04299135930226</c:v>
                </c:pt>
                <c:pt idx="4">
                  <c:v>111.01920729994517</c:v>
                </c:pt>
                <c:pt idx="5">
                  <c:v>109.36565532345443</c:v>
                </c:pt>
                <c:pt idx="6">
                  <c:v>107.96759704780128</c:v>
                </c:pt>
                <c:pt idx="7">
                  <c:v>106.7565438839268</c:v>
                </c:pt>
                <c:pt idx="8">
                  <c:v>105.6883192876066</c:v>
                </c:pt>
                <c:pt idx="9">
                  <c:v>104.7327598245697</c:v>
                </c:pt>
                <c:pt idx="10">
                  <c:v>103.86835114483671</c:v>
                </c:pt>
                <c:pt idx="11">
                  <c:v>103.07920784807897</c:v>
                </c:pt>
                <c:pt idx="12">
                  <c:v>102.35326638616604</c:v>
                </c:pt>
                <c:pt idx="13">
                  <c:v>101.68114957242584</c:v>
                </c:pt>
                <c:pt idx="14">
                  <c:v>101.05542378872188</c:v>
                </c:pt>
                <c:pt idx="15">
                  <c:v>100.47009640855134</c:v>
                </c:pt>
                <c:pt idx="16">
                  <c:v>99.920265850983967</c:v>
                </c:pt>
                <c:pt idx="17">
                  <c:v>99.401871812231136</c:v>
                </c:pt>
                <c:pt idx="18">
                  <c:v>98.911513117587788</c:v>
                </c:pt>
                <c:pt idx="19">
                  <c:v>98.446312349194258</c:v>
                </c:pt>
                <c:pt idx="20">
                  <c:v>98.003813536578008</c:v>
                </c:pt>
                <c:pt idx="21">
                  <c:v>97.581903669461241</c:v>
                </c:pt>
                <c:pt idx="22">
                  <c:v>97.178751671694087</c:v>
                </c:pt>
                <c:pt idx="23">
                  <c:v>96.792760372703498</c:v>
                </c:pt>
                <c:pt idx="24">
                  <c:v>96.422528289837146</c:v>
                </c:pt>
                <c:pt idx="25">
                  <c:v>96.066818910790545</c:v>
                </c:pt>
                <c:pt idx="26">
                  <c:v>95.724535776383291</c:v>
                </c:pt>
                <c:pt idx="27">
                  <c:v>95.394702097050327</c:v>
                </c:pt>
                <c:pt idx="28">
                  <c:v>95.076443947811455</c:v>
                </c:pt>
                <c:pt idx="29">
                  <c:v>94.7689763133464</c:v>
                </c:pt>
                <c:pt idx="30">
                  <c:v>94.471591422107167</c:v>
                </c:pt>
                <c:pt idx="31">
                  <c:v>94.183648933175832</c:v>
                </c:pt>
                <c:pt idx="32">
                  <c:v>93.904567633613368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983-4D6F-B0E0-92F8502E34E5}"/>
            </c:ext>
          </c:extLst>
        </c:ser>
        <c:ser>
          <c:idx val="4"/>
          <c:order val="3"/>
          <c:tx>
            <c:strRef>
              <c:f>'ATB Offshore Wind_SEE'!$K$470</c:f>
              <c:strCache>
                <c:ptCount val="1"/>
                <c:pt idx="0">
                  <c:v>Class 2 - Advanced</c:v>
                </c:pt>
              </c:strCache>
            </c:strRef>
          </c:tx>
          <c:spPr>
            <a:ln>
              <a:solidFill>
                <a:schemeClr val="accent5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4BACC6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A-8983-4D6F-B0E0-92F8502E34E5}"/>
              </c:ext>
            </c:extLst>
          </c:dPt>
          <c:xVal>
            <c:numRef>
              <c:f>'ATB Offshore Wind_SEE'!$L$466:$AS$466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Wind_SEE'!$L$470:$AS$470</c:f>
              <c:numCache>
                <c:formatCode>"$"#,##0_);\("$"#,##0\)</c:formatCode>
                <c:ptCount val="34"/>
                <c:pt idx="0">
                  <c:v>126.18476605415132</c:v>
                </c:pt>
                <c:pt idx="1">
                  <c:v>117.21974964913001</c:v>
                </c:pt>
                <c:pt idx="2">
                  <c:v>108.89977382140617</c:v>
                </c:pt>
                <c:pt idx="3">
                  <c:v>101.20714062017161</c:v>
                </c:pt>
                <c:pt idx="4">
                  <c:v>94.119969002986636</c:v>
                </c:pt>
                <c:pt idx="5">
                  <c:v>87.612775617614304</c:v>
                </c:pt>
                <c:pt idx="6">
                  <c:v>81.657061554253985</c:v>
                </c:pt>
                <c:pt idx="7">
                  <c:v>76.221893457525155</c:v>
                </c:pt>
                <c:pt idx="8">
                  <c:v>71.274468368410808</c:v>
                </c:pt>
                <c:pt idx="9">
                  <c:v>66.780653022989739</c:v>
                </c:pt>
                <c:pt idx="10">
                  <c:v>62.705490014704573</c:v>
                </c:pt>
                <c:pt idx="11">
                  <c:v>59.013665143443617</c:v>
                </c:pt>
                <c:pt idx="12">
                  <c:v>55.669932308959652</c:v>
                </c:pt>
                <c:pt idx="13">
                  <c:v>52.63949431561138</c:v>
                </c:pt>
                <c:pt idx="14">
                  <c:v>49.888339789297227</c:v>
                </c:pt>
                <c:pt idx="15">
                  <c:v>48.532295450502694</c:v>
                </c:pt>
                <c:pt idx="16">
                  <c:v>47.383057471007305</c:v>
                </c:pt>
                <c:pt idx="17">
                  <c:v>46.415990002225243</c:v>
                </c:pt>
                <c:pt idx="18">
                  <c:v>45.607105078961546</c:v>
                </c:pt>
                <c:pt idx="19">
                  <c:v>44.932955856590866</c:v>
                </c:pt>
                <c:pt idx="20">
                  <c:v>44.370536676525802</c:v>
                </c:pt>
                <c:pt idx="21">
                  <c:v>43.897192886684664</c:v>
                </c:pt>
                <c:pt idx="22">
                  <c:v>43.490542898460646</c:v>
                </c:pt>
                <c:pt idx="23">
                  <c:v>43.12841447693021</c:v>
                </c:pt>
                <c:pt idx="24">
                  <c:v>42.788796796421948</c:v>
                </c:pt>
                <c:pt idx="25">
                  <c:v>42.449809400559147</c:v>
                </c:pt>
                <c:pt idx="26">
                  <c:v>42.089688925158242</c:v>
                </c:pt>
                <c:pt idx="27">
                  <c:v>41.686794304534409</c:v>
                </c:pt>
                <c:pt idx="28">
                  <c:v>41.21963121093394</c:v>
                </c:pt>
                <c:pt idx="29">
                  <c:v>40.666896696347898</c:v>
                </c:pt>
                <c:pt idx="30">
                  <c:v>40.007545446317813</c:v>
                </c:pt>
                <c:pt idx="31">
                  <c:v>39.220879764456917</c:v>
                </c:pt>
                <c:pt idx="32">
                  <c:v>38.286666464399161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8983-4D6F-B0E0-92F8502E34E5}"/>
            </c:ext>
          </c:extLst>
        </c:ser>
        <c:ser>
          <c:idx val="6"/>
          <c:order val="4"/>
          <c:tx>
            <c:strRef>
              <c:f>'ATB Offshore Wind_SEE'!$K$471</c:f>
              <c:strCache>
                <c:ptCount val="1"/>
                <c:pt idx="0">
                  <c:v>Class 2 - Moderate</c:v>
                </c:pt>
              </c:strCache>
            </c:strRef>
          </c:tx>
          <c:spPr>
            <a:ln>
              <a:solidFill>
                <a:schemeClr val="accent5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4BACC6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D-8983-4D6F-B0E0-92F8502E34E5}"/>
              </c:ext>
            </c:extLst>
          </c:dPt>
          <c:xVal>
            <c:numRef>
              <c:f>'ATB Offshore Wind_SEE'!$L$466:$AS$466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Wind_SEE'!$L$471:$AS$471</c:f>
              <c:numCache>
                <c:formatCode>"$"#,##0_);\("$"#,##0\)</c:formatCode>
                <c:ptCount val="34"/>
                <c:pt idx="0">
                  <c:v>126.18476605415132</c:v>
                </c:pt>
                <c:pt idx="1">
                  <c:v>118.86830638735101</c:v>
                </c:pt>
                <c:pt idx="2">
                  <c:v>112.12883777009399</c:v>
                </c:pt>
                <c:pt idx="3">
                  <c:v>105.94128272105279</c:v>
                </c:pt>
                <c:pt idx="4">
                  <c:v>100.2805637588999</c:v>
                </c:pt>
                <c:pt idx="5">
                  <c:v>95.121603402307841</c:v>
                </c:pt>
                <c:pt idx="6">
                  <c:v>90.439324169949145</c:v>
                </c:pt>
                <c:pt idx="7">
                  <c:v>86.208648580496302</c:v>
                </c:pt>
                <c:pt idx="8">
                  <c:v>82.40449915262181</c:v>
                </c:pt>
                <c:pt idx="9">
                  <c:v>79.001798404998183</c:v>
                </c:pt>
                <c:pt idx="10">
                  <c:v>75.975468856297994</c:v>
                </c:pt>
                <c:pt idx="11">
                  <c:v>73.300433025193698</c:v>
                </c:pt>
                <c:pt idx="12">
                  <c:v>70.951613430357796</c:v>
                </c:pt>
                <c:pt idx="13">
                  <c:v>68.90393259046283</c:v>
                </c:pt>
                <c:pt idx="14">
                  <c:v>67.132313024181286</c:v>
                </c:pt>
                <c:pt idx="15">
                  <c:v>65.611677250185693</c:v>
                </c:pt>
                <c:pt idx="16">
                  <c:v>64.31694778714855</c:v>
                </c:pt>
                <c:pt idx="17">
                  <c:v>63.223047153742407</c:v>
                </c:pt>
                <c:pt idx="18">
                  <c:v>62.304897868639706</c:v>
                </c:pt>
                <c:pt idx="19">
                  <c:v>61.537422450513027</c:v>
                </c:pt>
                <c:pt idx="20">
                  <c:v>60.895543418034869</c:v>
                </c:pt>
                <c:pt idx="21">
                  <c:v>60.354183289877689</c:v>
                </c:pt>
                <c:pt idx="22">
                  <c:v>59.888264584714051</c:v>
                </c:pt>
                <c:pt idx="23">
                  <c:v>59.472709821216505</c:v>
                </c:pt>
                <c:pt idx="24">
                  <c:v>59.082441518057458</c:v>
                </c:pt>
                <c:pt idx="25">
                  <c:v>58.692382193909445</c:v>
                </c:pt>
                <c:pt idx="26">
                  <c:v>58.277454367445053</c:v>
                </c:pt>
                <c:pt idx="27">
                  <c:v>57.812580557336737</c:v>
                </c:pt>
                <c:pt idx="28">
                  <c:v>57.272683282257027</c:v>
                </c:pt>
                <c:pt idx="29">
                  <c:v>56.632685060878373</c:v>
                </c:pt>
                <c:pt idx="30">
                  <c:v>55.86750841187343</c:v>
                </c:pt>
                <c:pt idx="31">
                  <c:v>54.952075853914529</c:v>
                </c:pt>
                <c:pt idx="32">
                  <c:v>53.861309905674361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8983-4D6F-B0E0-92F8502E34E5}"/>
            </c:ext>
          </c:extLst>
        </c:ser>
        <c:ser>
          <c:idx val="7"/>
          <c:order val="5"/>
          <c:tx>
            <c:strRef>
              <c:f>'ATB Offshore Wind_SEE'!$K$472</c:f>
              <c:strCache>
                <c:ptCount val="1"/>
                <c:pt idx="0">
                  <c:v>Class 2 - Conservative</c:v>
                </c:pt>
              </c:strCache>
            </c:strRef>
          </c:tx>
          <c:spPr>
            <a:ln>
              <a:solidFill>
                <a:schemeClr val="accent5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4BACC6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0-8983-4D6F-B0E0-92F8502E34E5}"/>
              </c:ext>
            </c:extLst>
          </c:dPt>
          <c:xVal>
            <c:numRef>
              <c:f>'ATB Offshore Wind_SEE'!$L$466:$AS$466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Wind_SEE'!$L$472:$AS$472</c:f>
              <c:numCache>
                <c:formatCode>"$"#,##0_);\("$"#,##0\)</c:formatCode>
                <c:ptCount val="34"/>
                <c:pt idx="0">
                  <c:v>126.18476605415132</c:v>
                </c:pt>
                <c:pt idx="1">
                  <c:v>121.89487994258381</c:v>
                </c:pt>
                <c:pt idx="2">
                  <c:v>118.13848555260245</c:v>
                </c:pt>
                <c:pt idx="3">
                  <c:v>115.47328131814137</c:v>
                </c:pt>
                <c:pt idx="4">
                  <c:v>113.40598830684334</c:v>
                </c:pt>
                <c:pt idx="5">
                  <c:v>111.71688692816002</c:v>
                </c:pt>
                <c:pt idx="6">
                  <c:v>110.28877206121946</c:v>
                </c:pt>
                <c:pt idx="7">
                  <c:v>109.05168269369896</c:v>
                </c:pt>
                <c:pt idx="8">
                  <c:v>107.96049253817864</c:v>
                </c:pt>
                <c:pt idx="9">
                  <c:v>106.98438968240092</c:v>
                </c:pt>
                <c:pt idx="10">
                  <c:v>106.10139724343237</c:v>
                </c:pt>
                <c:pt idx="11">
                  <c:v>105.2952883037176</c:v>
                </c:pt>
                <c:pt idx="12">
                  <c:v>104.55373996317931</c:v>
                </c:pt>
                <c:pt idx="13">
                  <c:v>103.86717343677707</c:v>
                </c:pt>
                <c:pt idx="14">
                  <c:v>103.22799529241956</c:v>
                </c:pt>
                <c:pt idx="15">
                  <c:v>102.63008406925657</c:v>
                </c:pt>
                <c:pt idx="16">
                  <c:v>102.06843280819355</c:v>
                </c:pt>
                <c:pt idx="17">
                  <c:v>101.53889391373622</c:v>
                </c:pt>
                <c:pt idx="18">
                  <c:v>101.03799308996579</c:v>
                </c:pt>
                <c:pt idx="19">
                  <c:v>100.56279105795852</c:v>
                </c:pt>
                <c:pt idx="20">
                  <c:v>100.11077904679568</c:v>
                </c:pt>
                <c:pt idx="21">
                  <c:v>99.679798618989921</c:v>
                </c:pt>
                <c:pt idx="22">
                  <c:v>99.267979332430443</c:v>
                </c:pt>
                <c:pt idx="23">
                  <c:v>98.873689679275159</c:v>
                </c:pt>
                <c:pt idx="24">
                  <c:v>98.49549804666043</c:v>
                </c:pt>
                <c:pt idx="25">
                  <c:v>98.132141338736858</c:v>
                </c:pt>
                <c:pt idx="26">
                  <c:v>97.782499523754851</c:v>
                </c:pt>
                <c:pt idx="27">
                  <c:v>97.445574812334613</c:v>
                </c:pt>
                <c:pt idx="28">
                  <c:v>97.120474491147576</c:v>
                </c:pt>
                <c:pt idx="29">
                  <c:v>96.806396667977111</c:v>
                </c:pt>
                <c:pt idx="30">
                  <c:v>96.502618355028147</c:v>
                </c:pt>
                <c:pt idx="31">
                  <c:v>96.208485444814102</c:v>
                </c:pt>
                <c:pt idx="32">
                  <c:v>95.923404229008526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8983-4D6F-B0E0-92F8502E34E5}"/>
            </c:ext>
          </c:extLst>
        </c:ser>
        <c:ser>
          <c:idx val="9"/>
          <c:order val="6"/>
          <c:tx>
            <c:strRef>
              <c:f>'ATB Offshore Wind_SEE'!$K$473</c:f>
              <c:strCache>
                <c:ptCount val="1"/>
                <c:pt idx="0">
                  <c:v>Class 3 - Advanced</c:v>
                </c:pt>
              </c:strCache>
            </c:strRef>
          </c:tx>
          <c:spPr>
            <a:ln>
              <a:solidFill>
                <a:schemeClr val="accent4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8064A2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3-8983-4D6F-B0E0-92F8502E34E5}"/>
              </c:ext>
            </c:extLst>
          </c:dPt>
          <c:xVal>
            <c:numRef>
              <c:f>'ATB Offshore Wind_SEE'!$L$466:$AS$466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Wind_SEE'!$L$473:$AS$473</c:f>
              <c:numCache>
                <c:formatCode>"$"#,##0_);\("$"#,##0\)</c:formatCode>
                <c:ptCount val="34"/>
                <c:pt idx="0">
                  <c:v>128.44018537902633</c:v>
                </c:pt>
                <c:pt idx="1">
                  <c:v>119.31492878115139</c:v>
                </c:pt>
                <c:pt idx="2">
                  <c:v>110.846242179131</c:v>
                </c:pt>
                <c:pt idx="3">
                  <c:v>103.01611128999177</c:v>
                </c:pt>
                <c:pt idx="4">
                  <c:v>95.802263970787067</c:v>
                </c:pt>
                <c:pt idx="5">
                  <c:v>89.178761381292844</c:v>
                </c:pt>
                <c:pt idx="6">
                  <c:v>83.116595223817072</c:v>
                </c:pt>
                <c:pt idx="7">
                  <c:v>77.584279241946163</c:v>
                </c:pt>
                <c:pt idx="8">
                  <c:v>72.548424158441122</c:v>
                </c:pt>
                <c:pt idx="9">
                  <c:v>67.974286613364569</c:v>
                </c:pt>
                <c:pt idx="10">
                  <c:v>63.826284373464404</c:v>
                </c:pt>
                <c:pt idx="11">
                  <c:v>60.068472034626559</c:v>
                </c:pt>
                <c:pt idx="12">
                  <c:v>56.664973509814502</c:v>
                </c:pt>
                <c:pt idx="13">
                  <c:v>53.580369640293036</c:v>
                </c:pt>
                <c:pt idx="14">
                  <c:v>50.780041134596111</c:v>
                </c:pt>
                <c:pt idx="15">
                  <c:v>49.399758936488261</c:v>
                </c:pt>
                <c:pt idx="16">
                  <c:v>48.229979542772384</c:v>
                </c:pt>
                <c:pt idx="17">
                  <c:v>47.245626765107538</c:v>
                </c:pt>
                <c:pt idx="18">
                  <c:v>46.422283878774458</c:v>
                </c:pt>
                <c:pt idx="19">
                  <c:v>45.736084951581788</c:v>
                </c:pt>
                <c:pt idx="20">
                  <c:v>45.163613123110224</c:v>
                </c:pt>
                <c:pt idx="21">
                  <c:v>44.681808813316472</c:v>
                </c:pt>
                <c:pt idx="22">
                  <c:v>44.26789038635313</c:v>
                </c:pt>
                <c:pt idx="23">
                  <c:v>43.899289302031882</c:v>
                </c:pt>
                <c:pt idx="24">
                  <c:v>43.553601314436328</c:v>
                </c:pt>
                <c:pt idx="25">
                  <c:v>43.2085548771581</c:v>
                </c:pt>
                <c:pt idx="26">
                  <c:v>42.841997628881188</c:v>
                </c:pt>
                <c:pt idx="27">
                  <c:v>42.431901692744731</c:v>
                </c:pt>
                <c:pt idx="28">
                  <c:v>41.956388552604388</c:v>
                </c:pt>
                <c:pt idx="29">
                  <c:v>41.393774492771279</c:v>
                </c:pt>
                <c:pt idx="30">
                  <c:v>40.72263803603439</c:v>
                </c:pt>
                <c:pt idx="31">
                  <c:v>39.921911536560032</c:v>
                </c:pt>
                <c:pt idx="32">
                  <c:v>38.971000161160902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8983-4D6F-B0E0-92F8502E34E5}"/>
            </c:ext>
          </c:extLst>
        </c:ser>
        <c:ser>
          <c:idx val="10"/>
          <c:order val="7"/>
          <c:tx>
            <c:strRef>
              <c:f>'ATB Offshore Wind_SEE'!$K$474</c:f>
              <c:strCache>
                <c:ptCount val="1"/>
                <c:pt idx="0">
                  <c:v>Class 3 - Moderate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8064A2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6-8983-4D6F-B0E0-92F8502E34E5}"/>
              </c:ext>
            </c:extLst>
          </c:dPt>
          <c:xVal>
            <c:numRef>
              <c:f>'ATB Offshore Wind_SEE'!$L$466:$AS$466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Wind_SEE'!$L$474:$AS$474</c:f>
              <c:numCache>
                <c:formatCode>"$"#,##0_);\("$"#,##0\)</c:formatCode>
                <c:ptCount val="34"/>
                <c:pt idx="0">
                  <c:v>128.44018537902633</c:v>
                </c:pt>
                <c:pt idx="1">
                  <c:v>120.99295172866061</c:v>
                </c:pt>
                <c:pt idx="2">
                  <c:v>114.13302223301018</c:v>
                </c:pt>
                <c:pt idx="3">
                  <c:v>107.83487117727395</c:v>
                </c:pt>
                <c:pt idx="4">
                  <c:v>102.07297284665081</c:v>
                </c:pt>
                <c:pt idx="5">
                  <c:v>96.821801526339669</c:v>
                </c:pt>
                <c:pt idx="6">
                  <c:v>92.05583150153943</c:v>
                </c:pt>
                <c:pt idx="7">
                  <c:v>87.749537057448975</c:v>
                </c:pt>
                <c:pt idx="8">
                  <c:v>83.877392479267215</c:v>
                </c:pt>
                <c:pt idx="9">
                  <c:v>80.413872052193028</c:v>
                </c:pt>
                <c:pt idx="10">
                  <c:v>77.333450061425381</c:v>
                </c:pt>
                <c:pt idx="11">
                  <c:v>74.61060079216314</c:v>
                </c:pt>
                <c:pt idx="12">
                  <c:v>72.219798529605171</c:v>
                </c:pt>
                <c:pt idx="13">
                  <c:v>70.135517558950411</c:v>
                </c:pt>
                <c:pt idx="14">
                  <c:v>68.332232165397741</c:v>
                </c:pt>
                <c:pt idx="15">
                  <c:v>66.784416634146083</c:v>
                </c:pt>
                <c:pt idx="16">
                  <c:v>65.466545250394319</c:v>
                </c:pt>
                <c:pt idx="17">
                  <c:v>64.353092299341384</c:v>
                </c:pt>
                <c:pt idx="18">
                  <c:v>63.41853206618611</c:v>
                </c:pt>
                <c:pt idx="19">
                  <c:v>62.637338836127469</c:v>
                </c:pt>
                <c:pt idx="20">
                  <c:v>61.983986894364349</c:v>
                </c:pt>
                <c:pt idx="21">
                  <c:v>61.432950526095603</c:v>
                </c:pt>
                <c:pt idx="22">
                  <c:v>60.958704016520173</c:v>
                </c:pt>
                <c:pt idx="23">
                  <c:v>60.535721650837004</c:v>
                </c:pt>
                <c:pt idx="24">
                  <c:v>60.138477714244893</c:v>
                </c:pt>
                <c:pt idx="25">
                  <c:v>59.74144649194276</c:v>
                </c:pt>
                <c:pt idx="26">
                  <c:v>59.31910226912958</c:v>
                </c:pt>
                <c:pt idx="27">
                  <c:v>58.845919331004211</c:v>
                </c:pt>
                <c:pt idx="28">
                  <c:v>58.296371962765562</c:v>
                </c:pt>
                <c:pt idx="29">
                  <c:v>57.644934449612464</c:v>
                </c:pt>
                <c:pt idx="30">
                  <c:v>56.866081076743974</c:v>
                </c:pt>
                <c:pt idx="31">
                  <c:v>55.93428612935881</c:v>
                </c:pt>
                <c:pt idx="32">
                  <c:v>54.824023892656051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8983-4D6F-B0E0-92F8502E34E5}"/>
            </c:ext>
          </c:extLst>
        </c:ser>
        <c:ser>
          <c:idx val="12"/>
          <c:order val="8"/>
          <c:tx>
            <c:strRef>
              <c:f>'ATB Offshore Wind_SEE'!$K$475</c:f>
              <c:strCache>
                <c:ptCount val="1"/>
                <c:pt idx="0">
                  <c:v>Class 3 - Conservative</c:v>
                </c:pt>
              </c:strCache>
            </c:strRef>
          </c:tx>
          <c:spPr>
            <a:ln>
              <a:solidFill>
                <a:schemeClr val="accent4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8064A2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9-8983-4D6F-B0E0-92F8502E34E5}"/>
              </c:ext>
            </c:extLst>
          </c:dPt>
          <c:xVal>
            <c:numRef>
              <c:f>'ATB Offshore Wind_SEE'!$L$466:$AS$466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Wind_SEE'!$L$475:$AS$475</c:f>
              <c:numCache>
                <c:formatCode>"$"#,##0_);\("$"#,##0\)</c:formatCode>
                <c:ptCount val="34"/>
                <c:pt idx="0">
                  <c:v>128.44018537902633</c:v>
                </c:pt>
                <c:pt idx="1">
                  <c:v>124.07362208731973</c:v>
                </c:pt>
                <c:pt idx="2">
                  <c:v>120.25008611785974</c:v>
                </c:pt>
                <c:pt idx="3">
                  <c:v>117.53724417463944</c:v>
                </c:pt>
                <c:pt idx="4">
                  <c:v>115.43300048574645</c:v>
                </c:pt>
                <c:pt idx="5">
                  <c:v>113.71370820517946</c:v>
                </c:pt>
                <c:pt idx="6">
                  <c:v>112.26006729440842</c:v>
                </c:pt>
                <c:pt idx="7">
                  <c:v>111.00086626195916</c:v>
                </c:pt>
                <c:pt idx="8">
                  <c:v>109.89017223571946</c:v>
                </c:pt>
                <c:pt idx="9">
                  <c:v>108.89662257306617</c:v>
                </c:pt>
                <c:pt idx="10">
                  <c:v>107.99784757751138</c:v>
                </c:pt>
                <c:pt idx="11">
                  <c:v>107.17733029249916</c:v>
                </c:pt>
                <c:pt idx="12">
                  <c:v>106.42252755913772</c:v>
                </c:pt>
                <c:pt idx="13">
                  <c:v>105.72368938172812</c:v>
                </c:pt>
                <c:pt idx="14">
                  <c:v>105.07308660360617</c:v>
                </c:pt>
                <c:pt idx="15">
                  <c:v>104.46448834927888</c:v>
                </c:pt>
                <c:pt idx="16">
                  <c:v>103.89279816554989</c:v>
                </c:pt>
                <c:pt idx="17">
                  <c:v>103.35379432303918</c:v>
                </c:pt>
                <c:pt idx="18">
                  <c:v>102.84394042646048</c:v>
                </c:pt>
                <c:pt idx="19">
                  <c:v>102.36024466038589</c:v>
                </c:pt>
                <c:pt idx="20">
                  <c:v>101.90015341226814</c:v>
                </c:pt>
                <c:pt idx="21">
                  <c:v>101.4614696648311</c:v>
                </c:pt>
                <c:pt idx="22">
                  <c:v>101.04228954378813</c:v>
                </c:pt>
                <c:pt idx="23">
                  <c:v>100.64095237981888</c:v>
                </c:pt>
                <c:pt idx="24">
                  <c:v>100.25600097149288</c:v>
                </c:pt>
                <c:pt idx="25">
                  <c:v>99.88614964645744</c:v>
                </c:pt>
                <c:pt idx="26">
                  <c:v>99.5302583535792</c:v>
                </c:pt>
                <c:pt idx="27">
                  <c:v>99.187311469047842</c:v>
                </c:pt>
                <c:pt idx="28">
                  <c:v>98.856400323227561</c:v>
                </c:pt>
                <c:pt idx="29">
                  <c:v>98.536708690925892</c:v>
                </c:pt>
                <c:pt idx="30">
                  <c:v>98.227500661705079</c:v>
                </c:pt>
                <c:pt idx="31">
                  <c:v>97.928110436598587</c:v>
                </c:pt>
                <c:pt idx="32">
                  <c:v>97.637933695371103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8983-4D6F-B0E0-92F8502E34E5}"/>
            </c:ext>
          </c:extLst>
        </c:ser>
        <c:ser>
          <c:idx val="13"/>
          <c:order val="9"/>
          <c:tx>
            <c:strRef>
              <c:f>'ATB Offshore Wind_SEE'!$K$476</c:f>
              <c:strCache>
                <c:ptCount val="1"/>
                <c:pt idx="0">
                  <c:v>Class 4 - Advanced</c:v>
                </c:pt>
              </c:strCache>
            </c:strRef>
          </c:tx>
          <c:spPr>
            <a:ln>
              <a:solidFill>
                <a:schemeClr val="accent3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9BBB59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C-8983-4D6F-B0E0-92F8502E34E5}"/>
              </c:ext>
            </c:extLst>
          </c:dPt>
          <c:xVal>
            <c:numRef>
              <c:f>'ATB Offshore Wind_SEE'!$L$466:$AS$466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Wind_SEE'!$L$476:$AS$476</c:f>
              <c:numCache>
                <c:formatCode>"$"#,##0_);\("$"#,##0\)</c:formatCode>
                <c:ptCount val="34"/>
                <c:pt idx="0">
                  <c:v>129.63653878822083</c:v>
                </c:pt>
                <c:pt idx="1">
                  <c:v>120.42628517941488</c:v>
                </c:pt>
                <c:pt idx="2">
                  <c:v>111.8787171739005</c:v>
                </c:pt>
                <c:pt idx="3">
                  <c:v>103.97565269504386</c:v>
                </c:pt>
                <c:pt idx="4">
                  <c:v>96.694612146490641</c:v>
                </c:pt>
                <c:pt idx="5">
                  <c:v>90.009415081234266</c:v>
                </c:pt>
                <c:pt idx="6">
                  <c:v>83.890783004403133</c:v>
                </c:pt>
                <c:pt idx="7">
                  <c:v>78.306936381509558</c:v>
                </c:pt>
                <c:pt idx="8">
                  <c:v>73.224174931592927</c:v>
                </c:pt>
                <c:pt idx="9">
                  <c:v>68.607431678419417</c:v>
                </c:pt>
                <c:pt idx="10">
                  <c:v>64.420792958772623</c:v>
                </c:pt>
                <c:pt idx="11">
                  <c:v>60.627978555826758</c:v>
                </c:pt>
                <c:pt idx="12">
                  <c:v>57.192778215486086</c:v>
                </c:pt>
                <c:pt idx="13">
                  <c:v>54.079442868005245</c:v>
                </c:pt>
                <c:pt idx="14">
                  <c:v>51.253030761254884</c:v>
                </c:pt>
                <c:pt idx="15">
                  <c:v>49.85989195360164</c:v>
                </c:pt>
                <c:pt idx="16">
                  <c:v>48.679216674290863</c:v>
                </c:pt>
                <c:pt idx="17">
                  <c:v>47.685695163351966</c:v>
                </c:pt>
                <c:pt idx="18">
                  <c:v>46.854683266996105</c:v>
                </c:pt>
                <c:pt idx="19">
                  <c:v>46.162092754307743</c:v>
                </c:pt>
                <c:pt idx="20">
                  <c:v>45.584288649013011</c:v>
                </c:pt>
                <c:pt idx="21">
                  <c:v>45.097996583094606</c:v>
                </c:pt>
                <c:pt idx="22">
                  <c:v>44.680222721636483</c:v>
                </c:pt>
                <c:pt idx="23">
                  <c:v>44.308188310256732</c:v>
                </c:pt>
                <c:pt idx="24">
                  <c:v>43.959280419160905</c:v>
                </c:pt>
                <c:pt idx="25">
                  <c:v>43.611020054089359</c:v>
                </c:pt>
                <c:pt idx="26">
                  <c:v>43.241048516021856</c:v>
                </c:pt>
                <c:pt idx="27">
                  <c:v>42.827132749901146</c:v>
                </c:pt>
                <c:pt idx="28">
                  <c:v>42.347190452603755</c:v>
                </c:pt>
                <c:pt idx="29">
                  <c:v>41.779335935926433</c:v>
                </c:pt>
                <c:pt idx="30">
                  <c:v>41.101948192758563</c:v>
                </c:pt>
                <c:pt idx="31">
                  <c:v>40.293763343121825</c:v>
                </c:pt>
                <c:pt idx="32">
                  <c:v>39.333994723687709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8983-4D6F-B0E0-92F8502E34E5}"/>
            </c:ext>
          </c:extLst>
        </c:ser>
        <c:ser>
          <c:idx val="1"/>
          <c:order val="10"/>
          <c:tx>
            <c:strRef>
              <c:f>'ATB Offshore Wind_SEE'!$K$477</c:f>
              <c:strCache>
                <c:ptCount val="1"/>
                <c:pt idx="0">
                  <c:v>Class 4 - Moderate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9BBB59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F-8983-4D6F-B0E0-92F8502E34E5}"/>
              </c:ext>
            </c:extLst>
          </c:dPt>
          <c:xVal>
            <c:numRef>
              <c:f>'ATB Offshore Wind_SEE'!$L$466:$AS$466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Wind_SEE'!$L$477:$AS$477</c:f>
              <c:numCache>
                <c:formatCode>"$"#,##0_);\("$"#,##0\)</c:formatCode>
                <c:ptCount val="34"/>
                <c:pt idx="0">
                  <c:v>129.63653878822083</c:v>
                </c:pt>
                <c:pt idx="1">
                  <c:v>122.1199380364266</c:v>
                </c:pt>
                <c:pt idx="2">
                  <c:v>115.19611187156212</c:v>
                </c:pt>
                <c:pt idx="3">
                  <c:v>108.83929682009187</c:v>
                </c:pt>
                <c:pt idx="4">
                  <c:v>103.02372940848032</c:v>
                </c:pt>
                <c:pt idx="5">
                  <c:v>97.723646163191958</c:v>
                </c:pt>
                <c:pt idx="6">
                  <c:v>92.913283610691266</c:v>
                </c:pt>
                <c:pt idx="7">
                  <c:v>88.566878277442726</c:v>
                </c:pt>
                <c:pt idx="8">
                  <c:v>84.658666689910802</c:v>
                </c:pt>
                <c:pt idx="9">
                  <c:v>81.162885374559963</c:v>
                </c:pt>
                <c:pt idx="10">
                  <c:v>78.053770857854758</c:v>
                </c:pt>
                <c:pt idx="11">
                  <c:v>75.305559666259626</c:v>
                </c:pt>
                <c:pt idx="12">
                  <c:v>72.892488326239018</c:v>
                </c:pt>
                <c:pt idx="13">
                  <c:v>70.788793364257458</c:v>
                </c:pt>
                <c:pt idx="14">
                  <c:v>68.968711306779383</c:v>
                </c:pt>
                <c:pt idx="15">
                  <c:v>67.406478680269316</c:v>
                </c:pt>
                <c:pt idx="16">
                  <c:v>66.07633201119171</c:v>
                </c:pt>
                <c:pt idx="17">
                  <c:v>64.952507826011086</c:v>
                </c:pt>
                <c:pt idx="18">
                  <c:v>64.009242651191855</c:v>
                </c:pt>
                <c:pt idx="19">
                  <c:v>63.22077301319856</c:v>
                </c:pt>
                <c:pt idx="20">
                  <c:v>62.561335438495675</c:v>
                </c:pt>
                <c:pt idx="21">
                  <c:v>62.005166453547631</c:v>
                </c:pt>
                <c:pt idx="22">
                  <c:v>61.52650258481895</c:v>
                </c:pt>
                <c:pt idx="23">
                  <c:v>61.099580358774155</c:v>
                </c:pt>
                <c:pt idx="24">
                  <c:v>60.698636301877627</c:v>
                </c:pt>
                <c:pt idx="25">
                  <c:v>60.297906940593862</c:v>
                </c:pt>
                <c:pt idx="26">
                  <c:v>59.871628801387416</c:v>
                </c:pt>
                <c:pt idx="27">
                  <c:v>59.394038410722729</c:v>
                </c:pt>
                <c:pt idx="28">
                  <c:v>58.839372295064287</c:v>
                </c:pt>
                <c:pt idx="29">
                  <c:v>58.181866980876507</c:v>
                </c:pt>
                <c:pt idx="30">
                  <c:v>57.395758994624018</c:v>
                </c:pt>
                <c:pt idx="31">
                  <c:v>56.455284862771123</c:v>
                </c:pt>
                <c:pt idx="32">
                  <c:v>55.334681111782473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8983-4D6F-B0E0-92F8502E34E5}"/>
            </c:ext>
          </c:extLst>
        </c:ser>
        <c:ser>
          <c:idx val="5"/>
          <c:order val="11"/>
          <c:tx>
            <c:strRef>
              <c:f>'ATB Offshore Wind_SEE'!$K$478</c:f>
              <c:strCache>
                <c:ptCount val="1"/>
                <c:pt idx="0">
                  <c:v>Class 4 - Conservative</c:v>
                </c:pt>
              </c:strCache>
            </c:strRef>
          </c:tx>
          <c:spPr>
            <a:ln>
              <a:solidFill>
                <a:schemeClr val="accent3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9BBB59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22-8983-4D6F-B0E0-92F8502E34E5}"/>
              </c:ext>
            </c:extLst>
          </c:dPt>
          <c:xVal>
            <c:numRef>
              <c:f>'ATB Offshore Wind_SEE'!$L$466:$AS$466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Wind_SEE'!$L$478:$AS$478</c:f>
              <c:numCache>
                <c:formatCode>"$"#,##0_);\("$"#,##0\)</c:formatCode>
                <c:ptCount val="34"/>
                <c:pt idx="0">
                  <c:v>129.63653878822083</c:v>
                </c:pt>
                <c:pt idx="1">
                  <c:v>125.22930323444079</c:v>
                </c:pt>
                <c:pt idx="2">
                  <c:v>121.3701530194957</c:v>
                </c:pt>
                <c:pt idx="3">
                  <c:v>118.63204236697074</c:v>
                </c:pt>
                <c:pt idx="4">
                  <c:v>116.50819874443117</c:v>
                </c:pt>
                <c:pt idx="5">
                  <c:v>114.77289215202566</c:v>
                </c:pt>
                <c:pt idx="6">
                  <c:v>113.30571133352079</c:v>
                </c:pt>
                <c:pt idx="7">
                  <c:v>112.0347814995007</c:v>
                </c:pt>
                <c:pt idx="8">
                  <c:v>110.91374193708054</c:v>
                </c:pt>
                <c:pt idx="9">
                  <c:v>109.91093787696111</c:v>
                </c:pt>
                <c:pt idx="10">
                  <c:v>109.00379126058644</c:v>
                </c:pt>
                <c:pt idx="11">
                  <c:v>108.17563128455558</c:v>
                </c:pt>
                <c:pt idx="12">
                  <c:v>107.41379795698673</c:v>
                </c:pt>
                <c:pt idx="13">
                  <c:v>106.70845046605075</c:v>
                </c:pt>
                <c:pt idx="14">
                  <c:v>106.05178766201601</c:v>
                </c:pt>
                <c:pt idx="15">
                  <c:v>105.43752063203067</c:v>
                </c:pt>
                <c:pt idx="16">
                  <c:v>104.86050545209203</c:v>
                </c:pt>
                <c:pt idx="17">
                  <c:v>104.31648106961049</c:v>
                </c:pt>
                <c:pt idx="18">
                  <c:v>103.80187814962014</c:v>
                </c:pt>
                <c:pt idx="19">
                  <c:v>103.3136770094911</c:v>
                </c:pt>
                <c:pt idx="20">
                  <c:v>102.84930025110566</c:v>
                </c:pt>
                <c:pt idx="21">
                  <c:v>102.4065303931164</c:v>
                </c:pt>
                <c:pt idx="22">
                  <c:v>101.98344582763966</c:v>
                </c:pt>
                <c:pt idx="23">
                  <c:v>101.57837041708555</c:v>
                </c:pt>
                <c:pt idx="24">
                  <c:v>101.18983338695151</c:v>
                </c:pt>
                <c:pt idx="25">
                  <c:v>100.81653708951667</c:v>
                </c:pt>
                <c:pt idx="26">
                  <c:v>100.45733085466539</c:v>
                </c:pt>
                <c:pt idx="27">
                  <c:v>100.11118959858068</c:v>
                </c:pt>
                <c:pt idx="28">
                  <c:v>99.777196187842492</c:v>
                </c:pt>
                <c:pt idx="29">
                  <c:v>99.45452679454597</c:v>
                </c:pt>
                <c:pt idx="30">
                  <c:v>99.142438653631004</c:v>
                </c:pt>
                <c:pt idx="31">
                  <c:v>98.840259764560585</c:v>
                </c:pt>
                <c:pt idx="32">
                  <c:v>98.547380178171267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8983-4D6F-B0E0-92F8502E34E5}"/>
            </c:ext>
          </c:extLst>
        </c:ser>
        <c:ser>
          <c:idx val="8"/>
          <c:order val="12"/>
          <c:tx>
            <c:strRef>
              <c:f>'ATB Offshore Wind_SEE'!$K$479</c:f>
              <c:strCache>
                <c:ptCount val="1"/>
                <c:pt idx="0">
                  <c:v>Class 5 - Advanced</c:v>
                </c:pt>
              </c:strCache>
            </c:strRef>
          </c:tx>
          <c:spPr>
            <a:ln>
              <a:solidFill>
                <a:schemeClr val="accent2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C0504D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25-8983-4D6F-B0E0-92F8502E34E5}"/>
              </c:ext>
            </c:extLst>
          </c:dPt>
          <c:xVal>
            <c:numRef>
              <c:f>'ATB Offshore Wind_SEE'!$L$466:$AS$466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Wind_SEE'!$L$479:$AS$479</c:f>
              <c:numCache>
                <c:formatCode>"$"#,##0_);\("$"#,##0\)</c:formatCode>
                <c:ptCount val="34"/>
                <c:pt idx="0">
                  <c:v>133.21206594571589</c:v>
                </c:pt>
                <c:pt idx="1">
                  <c:v>123.7477827846438</c:v>
                </c:pt>
                <c:pt idx="2">
                  <c:v>114.9644628698303</c:v>
                </c:pt>
                <c:pt idx="3">
                  <c:v>106.84342264173101</c:v>
                </c:pt>
                <c:pt idx="4">
                  <c:v>99.361562490467591</c:v>
                </c:pt>
                <c:pt idx="5">
                  <c:v>92.49197988172584</c:v>
                </c:pt>
                <c:pt idx="6">
                  <c:v>86.20458878554777</c:v>
                </c:pt>
                <c:pt idx="7">
                  <c:v>80.466733150765506</c:v>
                </c:pt>
                <c:pt idx="8">
                  <c:v>75.243783203307032</c:v>
                </c:pt>
                <c:pt idx="9">
                  <c:v>70.499704778775154</c:v>
                </c:pt>
                <c:pt idx="10">
                  <c:v>66.197593673174168</c:v>
                </c:pt>
                <c:pt idx="11">
                  <c:v>62.300169018922347</c:v>
                </c:pt>
                <c:pt idx="12">
                  <c:v>58.770221840821762</c:v>
                </c:pt>
                <c:pt idx="13">
                  <c:v>55.571017068027949</c:v>
                </c:pt>
                <c:pt idx="14">
                  <c:v>52.666649214075278</c:v>
                </c:pt>
                <c:pt idx="15">
                  <c:v>51.235086010896758</c:v>
                </c:pt>
                <c:pt idx="16">
                  <c:v>50.021846328333481</c:v>
                </c:pt>
                <c:pt idx="17">
                  <c:v>49.000922333672605</c:v>
                </c:pt>
                <c:pt idx="18">
                  <c:v>48.146990158579008</c:v>
                </c:pt>
                <c:pt idx="19">
                  <c:v>47.435297190593026</c:v>
                </c:pt>
                <c:pt idx="20">
                  <c:v>46.841556573189088</c:v>
                </c:pt>
                <c:pt idx="21">
                  <c:v>46.341852004095117</c:v>
                </c:pt>
                <c:pt idx="22">
                  <c:v>45.912555451570896</c:v>
                </c:pt>
                <c:pt idx="23">
                  <c:v>45.530259896582677</c:v>
                </c:pt>
                <c:pt idx="24">
                  <c:v>45.17172871831999</c:v>
                </c:pt>
                <c:pt idx="25">
                  <c:v>44.813862925605648</c:v>
                </c:pt>
                <c:pt idx="26">
                  <c:v>44.433687140385103</c:v>
                </c:pt>
                <c:pt idx="27">
                  <c:v>44.008355093974025</c:v>
                </c:pt>
                <c:pt idx="28">
                  <c:v>43.515175427536285</c:v>
                </c:pt>
                <c:pt idx="29">
                  <c:v>42.931658820025113</c:v>
                </c:pt>
                <c:pt idx="30">
                  <c:v>42.235587931700096</c:v>
                </c:pt>
                <c:pt idx="31">
                  <c:v>41.405112399936513</c:v>
                </c:pt>
                <c:pt idx="32">
                  <c:v>40.418872240952084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8983-4D6F-B0E0-92F8502E34E5}"/>
            </c:ext>
          </c:extLst>
        </c:ser>
        <c:ser>
          <c:idx val="11"/>
          <c:order val="13"/>
          <c:tx>
            <c:strRef>
              <c:f>'ATB Offshore Wind_SEE'!$K$480</c:f>
              <c:strCache>
                <c:ptCount val="1"/>
                <c:pt idx="0">
                  <c:v>Class 5 - Moderate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C0504D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28-8983-4D6F-B0E0-92F8502E34E5}"/>
              </c:ext>
            </c:extLst>
          </c:dPt>
          <c:xVal>
            <c:numRef>
              <c:f>'ATB Offshore Wind_SEE'!$L$466:$AS$466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Wind_SEE'!$L$480:$AS$480</c:f>
              <c:numCache>
                <c:formatCode>"$"#,##0_);\("$"#,##0\)</c:formatCode>
                <c:ptCount val="34"/>
                <c:pt idx="0">
                  <c:v>133.21206594571589</c:v>
                </c:pt>
                <c:pt idx="1">
                  <c:v>125.4881485656677</c:v>
                </c:pt>
                <c:pt idx="2">
                  <c:v>118.37335518802773</c:v>
                </c:pt>
                <c:pt idx="3">
                  <c:v>111.84121175256817</c:v>
                </c:pt>
                <c:pt idx="4">
                  <c:v>105.86524419906121</c:v>
                </c:pt>
                <c:pt idx="5">
                  <c:v>100.41897846727903</c:v>
                </c:pt>
                <c:pt idx="6">
                  <c:v>95.475940496993843</c:v>
                </c:pt>
                <c:pt idx="7">
                  <c:v>91.009656227977814</c:v>
                </c:pt>
                <c:pt idx="8">
                  <c:v>86.993651600003133</c:v>
                </c:pt>
                <c:pt idx="9">
                  <c:v>83.401452552841974</c:v>
                </c:pt>
                <c:pt idx="10">
                  <c:v>80.206585026266595</c:v>
                </c:pt>
                <c:pt idx="11">
                  <c:v>77.382574960049141</c:v>
                </c:pt>
                <c:pt idx="12">
                  <c:v>74.902948293961771</c:v>
                </c:pt>
                <c:pt idx="13">
                  <c:v>72.741230967776715</c:v>
                </c:pt>
                <c:pt idx="14">
                  <c:v>70.870948921266134</c:v>
                </c:pt>
                <c:pt idx="15">
                  <c:v>69.265628094202228</c:v>
                </c:pt>
                <c:pt idx="16">
                  <c:v>67.898794426357185</c:v>
                </c:pt>
                <c:pt idx="17">
                  <c:v>66.743973857503221</c:v>
                </c:pt>
                <c:pt idx="18">
                  <c:v>65.774692327412467</c:v>
                </c:pt>
                <c:pt idx="19">
                  <c:v>64.964475775857167</c:v>
                </c:pt>
                <c:pt idx="20">
                  <c:v>64.286850142609495</c:v>
                </c:pt>
                <c:pt idx="21">
                  <c:v>63.715341367441603</c:v>
                </c:pt>
                <c:pt idx="22">
                  <c:v>63.223475390125721</c:v>
                </c:pt>
                <c:pt idx="23">
                  <c:v>62.784778150434079</c:v>
                </c:pt>
                <c:pt idx="24">
                  <c:v>62.372775588138765</c:v>
                </c:pt>
                <c:pt idx="25">
                  <c:v>61.960993643011982</c:v>
                </c:pt>
                <c:pt idx="26">
                  <c:v>61.522958254826001</c:v>
                </c:pt>
                <c:pt idx="27">
                  <c:v>61.032195363352962</c:v>
                </c:pt>
                <c:pt idx="28">
                  <c:v>60.462230908365058</c:v>
                </c:pt>
                <c:pt idx="29">
                  <c:v>59.78659082963442</c:v>
                </c:pt>
                <c:pt idx="30">
                  <c:v>58.978801066933386</c:v>
                </c:pt>
                <c:pt idx="31">
                  <c:v>58.012387560033957</c:v>
                </c:pt>
                <c:pt idx="32">
                  <c:v>56.860876248708507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8983-4D6F-B0E0-92F8502E34E5}"/>
            </c:ext>
          </c:extLst>
        </c:ser>
        <c:ser>
          <c:idx val="14"/>
          <c:order val="14"/>
          <c:tx>
            <c:strRef>
              <c:f>'ATB Offshore Wind_SEE'!$K$481</c:f>
              <c:strCache>
                <c:ptCount val="1"/>
                <c:pt idx="0">
                  <c:v>Class 5 - Conservative</c:v>
                </c:pt>
              </c:strCache>
            </c:strRef>
          </c:tx>
          <c:spPr>
            <a:ln>
              <a:solidFill>
                <a:schemeClr val="accent2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C0504D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2B-8983-4D6F-B0E0-92F8502E34E5}"/>
              </c:ext>
            </c:extLst>
          </c:dPt>
          <c:xVal>
            <c:numRef>
              <c:f>'ATB Offshore Wind_SEE'!$L$466:$AS$466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Wind_SEE'!$L$481:$AS$481</c:f>
              <c:numCache>
                <c:formatCode>"$"#,##0_);\("$"#,##0\)</c:formatCode>
                <c:ptCount val="34"/>
                <c:pt idx="0">
                  <c:v>133.21206594571589</c:v>
                </c:pt>
                <c:pt idx="1">
                  <c:v>128.68327368763536</c:v>
                </c:pt>
                <c:pt idx="2">
                  <c:v>124.717683602208</c:v>
                </c:pt>
                <c:pt idx="3">
                  <c:v>121.90405265972586</c:v>
                </c:pt>
                <c:pt idx="4">
                  <c:v>119.72163094939062</c:v>
                </c:pt>
                <c:pt idx="5">
                  <c:v>117.93846257429848</c:v>
                </c:pt>
                <c:pt idx="6">
                  <c:v>116.43081519512673</c:v>
                </c:pt>
                <c:pt idx="7">
                  <c:v>115.12483163181635</c:v>
                </c:pt>
                <c:pt idx="8">
                  <c:v>113.97287248887109</c:v>
                </c:pt>
                <c:pt idx="9">
                  <c:v>112.9424099214811</c:v>
                </c:pt>
                <c:pt idx="10">
                  <c:v>112.0102431418639</c:v>
                </c:pt>
                <c:pt idx="11">
                  <c:v>111.15924154638896</c:v>
                </c:pt>
                <c:pt idx="12">
                  <c:v>110.37639596581127</c:v>
                </c:pt>
                <c:pt idx="13">
                  <c:v>109.65159416721723</c:v>
                </c:pt>
                <c:pt idx="14">
                  <c:v>108.97681983605374</c:v>
                </c:pt>
                <c:pt idx="15">
                  <c:v>108.34561060390688</c:v>
                </c:pt>
                <c:pt idx="16">
                  <c:v>107.75268067134185</c:v>
                </c:pt>
                <c:pt idx="17">
                  <c:v>107.19365146096159</c:v>
                </c:pt>
                <c:pt idx="18">
                  <c:v>106.66485519137281</c:v>
                </c:pt>
                <c:pt idx="19">
                  <c:v>106.16318889357166</c:v>
                </c:pt>
                <c:pt idx="20">
                  <c:v>105.68600408178986</c:v>
                </c:pt>
                <c:pt idx="21">
                  <c:v>105.23102211395442</c:v>
                </c:pt>
                <c:pt idx="22">
                  <c:v>104.79626838199175</c:v>
                </c:pt>
                <c:pt idx="23">
                  <c:v>104.38002051847948</c:v>
                </c:pt>
                <c:pt idx="24">
                  <c:v>103.98076718323638</c:v>
                </c:pt>
                <c:pt idx="25">
                  <c:v>103.59717493790178</c:v>
                </c:pt>
                <c:pt idx="26">
                  <c:v>103.22806137553422</c:v>
                </c:pt>
                <c:pt idx="27">
                  <c:v>102.87237313930774</c:v>
                </c:pt>
                <c:pt idx="28">
                  <c:v>102.52916780019132</c:v>
                </c:pt>
                <c:pt idx="29">
                  <c:v>102.19759880814426</c:v>
                </c:pt>
                <c:pt idx="30">
                  <c:v>101.87690291177853</c:v>
                </c:pt>
                <c:pt idx="31">
                  <c:v>101.56638957599738</c:v>
                </c:pt>
                <c:pt idx="32">
                  <c:v>101.26543202852703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8983-4D6F-B0E0-92F8502E34E5}"/>
            </c:ext>
          </c:extLst>
        </c:ser>
        <c:ser>
          <c:idx val="15"/>
          <c:order val="15"/>
          <c:tx>
            <c:strRef>
              <c:f>'ATB Offshore Wind_SEE'!$K$482</c:f>
              <c:strCache>
                <c:ptCount val="1"/>
                <c:pt idx="0">
                  <c:v>Class 6 - Advanced</c:v>
                </c:pt>
              </c:strCache>
            </c:strRef>
          </c:tx>
          <c:spPr>
            <a:ln>
              <a:solidFill>
                <a:srgbClr val="7030A0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7030A0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2E-8983-4D6F-B0E0-92F8502E34E5}"/>
              </c:ext>
            </c:extLst>
          </c:dPt>
          <c:xVal>
            <c:numRef>
              <c:f>'ATB Offshore Wind_SEE'!$L$466:$AS$466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Wind_SEE'!$L$482:$AS$482</c:f>
              <c:numCache>
                <c:formatCode>"$"#,##0_);\("$"#,##0\)</c:formatCode>
                <c:ptCount val="34"/>
                <c:pt idx="0">
                  <c:v>131.33122003306599</c:v>
                </c:pt>
                <c:pt idx="1">
                  <c:v>122.00056484460501</c:v>
                </c:pt>
                <c:pt idx="2">
                  <c:v>113.3412582557916</c:v>
                </c:pt>
                <c:pt idx="3">
                  <c:v>105.33488050373042</c:v>
                </c:pt>
                <c:pt idx="4">
                  <c:v>97.958658126227363</c:v>
                </c:pt>
                <c:pt idx="5">
                  <c:v>91.186068430849232</c:v>
                </c:pt>
                <c:pt idx="6">
                  <c:v>84.987450177885663</c:v>
                </c:pt>
                <c:pt idx="7">
                  <c:v>79.330608393023368</c:v>
                </c:pt>
                <c:pt idx="8">
                  <c:v>74.181402246405398</c:v>
                </c:pt>
                <c:pt idx="9">
                  <c:v>69.504306346697575</c:v>
                </c:pt>
                <c:pt idx="10">
                  <c:v>65.262937547217973</c:v>
                </c:pt>
                <c:pt idx="11">
                  <c:v>61.420541355881788</c:v>
                </c:pt>
                <c:pt idx="12">
                  <c:v>57.940434157926148</c:v>
                </c:pt>
                <c:pt idx="13">
                  <c:v>54.786399551797935</c:v>
                </c:pt>
                <c:pt idx="14">
                  <c:v>51.923039007266958</c:v>
                </c:pt>
                <c:pt idx="15">
                  <c:v>50.511688310968232</c:v>
                </c:pt>
                <c:pt idx="16">
                  <c:v>49.315578584928133</c:v>
                </c:pt>
                <c:pt idx="17">
                  <c:v>48.309069205856716</c:v>
                </c:pt>
                <c:pt idx="18">
                  <c:v>47.467193857821556</c:v>
                </c:pt>
                <c:pt idx="19">
                  <c:v>46.765549415097865</c:v>
                </c:pt>
                <c:pt idx="20">
                  <c:v>46.180191931800366</c:v>
                </c:pt>
                <c:pt idx="21">
                  <c:v>45.687542784372901</c:v>
                </c:pt>
                <c:pt idx="22">
                  <c:v>45.26430754964597</c:v>
                </c:pt>
                <c:pt idx="23">
                  <c:v>44.887409696637064</c:v>
                </c:pt>
                <c:pt idx="24">
                  <c:v>44.533940686702785</c:v>
                </c:pt>
                <c:pt idx="25">
                  <c:v>44.18112766761466</c:v>
                </c:pt>
                <c:pt idx="26">
                  <c:v>43.806319654950173</c:v>
                </c:pt>
                <c:pt idx="27">
                  <c:v>43.386992950737877</c:v>
                </c:pt>
                <c:pt idx="28">
                  <c:v>42.900776579653574</c:v>
                </c:pt>
                <c:pt idx="29">
                  <c:v>42.32549875155334</c:v>
                </c:pt>
                <c:pt idx="30">
                  <c:v>41.639255817444976</c:v>
                </c:pt>
                <c:pt idx="31">
                  <c:v>40.820505924033924</c:v>
                </c:pt>
                <c:pt idx="32">
                  <c:v>39.848190673118054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8983-4D6F-B0E0-92F8502E34E5}"/>
            </c:ext>
          </c:extLst>
        </c:ser>
        <c:ser>
          <c:idx val="16"/>
          <c:order val="16"/>
          <c:tx>
            <c:strRef>
              <c:f>'ATB Offshore Wind_SEE'!$K$483</c:f>
              <c:strCache>
                <c:ptCount val="1"/>
                <c:pt idx="0">
                  <c:v>Class 6 - Moderate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7030A0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31-8983-4D6F-B0E0-92F8502E34E5}"/>
              </c:ext>
            </c:extLst>
          </c:dPt>
          <c:xVal>
            <c:numRef>
              <c:f>'ATB Offshore Wind_SEE'!$L$466:$AS$466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Wind_SEE'!$L$483:$AS$483</c:f>
              <c:numCache>
                <c:formatCode>"$"#,##0_);\("$"#,##0\)</c:formatCode>
                <c:ptCount val="34"/>
                <c:pt idx="0">
                  <c:v>131.33122003306599</c:v>
                </c:pt>
                <c:pt idx="1">
                  <c:v>123.71635807777061</c:v>
                </c:pt>
                <c:pt idx="2">
                  <c:v>116.70201978990558</c:v>
                </c:pt>
                <c:pt idx="3">
                  <c:v>110.26210490141889</c:v>
                </c:pt>
                <c:pt idx="4">
                  <c:v>104.37051314425851</c:v>
                </c:pt>
                <c:pt idx="5">
                  <c:v>99.001144250372406</c:v>
                </c:pt>
                <c:pt idx="6">
                  <c:v>94.127897951708562</c:v>
                </c:pt>
                <c:pt idx="7">
                  <c:v>89.724673980214945</c:v>
                </c:pt>
                <c:pt idx="8">
                  <c:v>85.765372067839522</c:v>
                </c:pt>
                <c:pt idx="9">
                  <c:v>82.223891946530259</c:v>
                </c:pt>
                <c:pt idx="10">
                  <c:v>79.074133348235193</c:v>
                </c:pt>
                <c:pt idx="11">
                  <c:v>76.28999600490225</c:v>
                </c:pt>
                <c:pt idx="12">
                  <c:v>73.845379648479394</c:v>
                </c:pt>
                <c:pt idx="13">
                  <c:v>71.714184010914607</c:v>
                </c:pt>
                <c:pt idx="14">
                  <c:v>69.87030882415587</c:v>
                </c:pt>
                <c:pt idx="15">
                  <c:v>68.287653820151164</c:v>
                </c:pt>
                <c:pt idx="16">
                  <c:v>66.94011873084844</c:v>
                </c:pt>
                <c:pt idx="17">
                  <c:v>65.801603288195722</c:v>
                </c:pt>
                <c:pt idx="18">
                  <c:v>64.846007224140905</c:v>
                </c:pt>
                <c:pt idx="19">
                  <c:v>64.047230270632042</c:v>
                </c:pt>
                <c:pt idx="20">
                  <c:v>63.379172159617085</c:v>
                </c:pt>
                <c:pt idx="21">
                  <c:v>62.815732623043964</c:v>
                </c:pt>
                <c:pt idx="22">
                  <c:v>62.330811392860696</c:v>
                </c:pt>
                <c:pt idx="23">
                  <c:v>61.898308201015297</c:v>
                </c:pt>
                <c:pt idx="24">
                  <c:v>61.492122779455642</c:v>
                </c:pt>
                <c:pt idx="25">
                  <c:v>61.086154860129717</c:v>
                </c:pt>
                <c:pt idx="26">
                  <c:v>60.654304174985583</c:v>
                </c:pt>
                <c:pt idx="27">
                  <c:v>60.170470455971163</c:v>
                </c:pt>
                <c:pt idx="28">
                  <c:v>59.608553435034445</c:v>
                </c:pt>
                <c:pt idx="29">
                  <c:v>58.942452844123331</c:v>
                </c:pt>
                <c:pt idx="30">
                  <c:v>58.146068415185951</c:v>
                </c:pt>
                <c:pt idx="31">
                  <c:v>57.193299880170095</c:v>
                </c:pt>
                <c:pt idx="32">
                  <c:v>56.058046971023913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2-8983-4D6F-B0E0-92F8502E34E5}"/>
            </c:ext>
          </c:extLst>
        </c:ser>
        <c:ser>
          <c:idx val="17"/>
          <c:order val="17"/>
          <c:tx>
            <c:strRef>
              <c:f>'ATB Offshore Wind_SEE'!$K$484</c:f>
              <c:strCache>
                <c:ptCount val="1"/>
                <c:pt idx="0">
                  <c:v>Class 6 - Conservative</c:v>
                </c:pt>
              </c:strCache>
            </c:strRef>
          </c:tx>
          <c:spPr>
            <a:ln>
              <a:solidFill>
                <a:srgbClr val="7030A0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7030A0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34-8983-4D6F-B0E0-92F8502E34E5}"/>
              </c:ext>
            </c:extLst>
          </c:dPt>
          <c:xVal>
            <c:numRef>
              <c:f>'ATB Offshore Wind_SEE'!$L$466:$AS$466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Wind_SEE'!$L$484:$AS$484</c:f>
              <c:numCache>
                <c:formatCode>"$"#,##0_);\("$"#,##0\)</c:formatCode>
                <c:ptCount val="34"/>
                <c:pt idx="0">
                  <c:v>131.33122003306599</c:v>
                </c:pt>
                <c:pt idx="1">
                  <c:v>126.86637063442076</c:v>
                </c:pt>
                <c:pt idx="2">
                  <c:v>122.95677145229834</c:v>
                </c:pt>
                <c:pt idx="3">
                  <c:v>120.18286668792405</c:v>
                </c:pt>
                <c:pt idx="4">
                  <c:v>118.03125899525622</c:v>
                </c:pt>
                <c:pt idx="5">
                  <c:v>116.27326750580167</c:v>
                </c:pt>
                <c:pt idx="6">
                  <c:v>114.78690688012856</c:v>
                </c:pt>
                <c:pt idx="7">
                  <c:v>113.49936274142738</c:v>
                </c:pt>
                <c:pt idx="8">
                  <c:v>112.36366832367924</c:v>
                </c:pt>
                <c:pt idx="9">
                  <c:v>111.34775504875954</c:v>
                </c:pt>
                <c:pt idx="10">
                  <c:v>110.42874970511966</c:v>
                </c:pt>
                <c:pt idx="11">
                  <c:v>109.58976355930496</c:v>
                </c:pt>
                <c:pt idx="12">
                  <c:v>108.81797112094839</c:v>
                </c:pt>
                <c:pt idx="13">
                  <c:v>108.10340293363187</c:v>
                </c:pt>
                <c:pt idx="14">
                  <c:v>107.43815586663713</c:v>
                </c:pt>
                <c:pt idx="15">
                  <c:v>106.81585879493073</c:v>
                </c:pt>
                <c:pt idx="16">
                  <c:v>106.23130055026225</c:v>
                </c:pt>
                <c:pt idx="17">
                  <c:v>105.68016437718256</c:v>
                </c:pt>
                <c:pt idx="18">
                  <c:v>105.15883428038541</c:v>
                </c:pt>
                <c:pt idx="19">
                  <c:v>104.6642511022629</c:v>
                </c:pt>
                <c:pt idx="20">
                  <c:v>104.19380375150949</c:v>
                </c:pt>
                <c:pt idx="21">
                  <c:v>103.745245758623</c:v>
                </c:pt>
                <c:pt idx="22">
                  <c:v>103.31663039538816</c:v>
                </c:pt>
                <c:pt idx="23">
                  <c:v>102.9062596128083</c:v>
                </c:pt>
                <c:pt idx="24">
                  <c:v>102.51264340959503</c:v>
                </c:pt>
                <c:pt idx="25">
                  <c:v>102.13446717445169</c:v>
                </c:pt>
                <c:pt idx="26">
                  <c:v>101.77056519506014</c:v>
                </c:pt>
                <c:pt idx="27">
                  <c:v>101.41989898713518</c:v>
                </c:pt>
                <c:pt idx="28">
                  <c:v>101.08153942797642</c:v>
                </c:pt>
                <c:pt idx="29">
                  <c:v>100.75465192014046</c:v>
                </c:pt>
                <c:pt idx="30">
                  <c:v>100.43848398872746</c:v>
                </c:pt>
                <c:pt idx="31">
                  <c:v>100.13235484843402</c:v>
                </c:pt>
                <c:pt idx="32">
                  <c:v>99.835646576500551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5-8983-4D6F-B0E0-92F8502E34E5}"/>
            </c:ext>
          </c:extLst>
        </c:ser>
        <c:ser>
          <c:idx val="18"/>
          <c:order val="18"/>
          <c:tx>
            <c:strRef>
              <c:f>'ATB Offshore Wind_SEE'!$K$485</c:f>
              <c:strCache>
                <c:ptCount val="1"/>
                <c:pt idx="0">
                  <c:v>Class 7 - Advanced</c:v>
                </c:pt>
              </c:strCache>
            </c:strRef>
          </c:tx>
          <c:spPr>
            <a:ln>
              <a:solidFill>
                <a:srgbClr val="002060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2060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37-8983-4D6F-B0E0-92F8502E34E5}"/>
              </c:ext>
            </c:extLst>
          </c:dPt>
          <c:xVal>
            <c:numRef>
              <c:f>'ATB Offshore Wind_SEE'!$L$466:$AS$466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Wind_SEE'!$L$485:$AS$485</c:f>
              <c:numCache>
                <c:formatCode>"$"#,##0_);\("$"#,##0\)</c:formatCode>
                <c:ptCount val="34"/>
                <c:pt idx="0">
                  <c:v>125.50522249744894</c:v>
                </c:pt>
                <c:pt idx="1">
                  <c:v>116.58848544756903</c:v>
                </c:pt>
                <c:pt idx="2">
                  <c:v>108.31331523420296</c:v>
                </c:pt>
                <c:pt idx="3">
                  <c:v>100.6621092154203</c:v>
                </c:pt>
                <c:pt idx="4">
                  <c:v>93.613104184886794</c:v>
                </c:pt>
                <c:pt idx="5">
                  <c:v>87.140954026010988</c:v>
                </c:pt>
                <c:pt idx="6">
                  <c:v>81.217313304337424</c:v>
                </c:pt>
                <c:pt idx="7">
                  <c:v>75.811415250064741</c:v>
                </c:pt>
                <c:pt idx="8">
                  <c:v>70.890633558142511</c:v>
                </c:pt>
                <c:pt idx="9">
                  <c:v>66.421018782714825</c:v>
                </c:pt>
                <c:pt idx="10">
                  <c:v>62.367801773549736</c:v>
                </c:pt>
                <c:pt idx="11">
                  <c:v>58.695858508303431</c:v>
                </c:pt>
                <c:pt idx="12">
                  <c:v>55.370132697757931</c:v>
                </c:pt>
                <c:pt idx="13">
                  <c:v>52.356014539812627</c:v>
                </c:pt>
                <c:pt idx="14">
                  <c:v>49.619675822017292</c:v>
                </c:pt>
                <c:pt idx="15">
                  <c:v>48.270934196710655</c:v>
                </c:pt>
                <c:pt idx="16">
                  <c:v>47.127885215210071</c:v>
                </c:pt>
                <c:pt idx="17">
                  <c:v>46.166025700508818</c:v>
                </c:pt>
                <c:pt idx="18">
                  <c:v>45.361496869940829</c:v>
                </c:pt>
                <c:pt idx="19">
                  <c:v>44.690978147309885</c:v>
                </c:pt>
                <c:pt idx="20">
                  <c:v>44.131587766535972</c:v>
                </c:pt>
                <c:pt idx="21">
                  <c:v>43.660793077767408</c:v>
                </c:pt>
                <c:pt idx="22">
                  <c:v>43.256333024097081</c:v>
                </c:pt>
                <c:pt idx="23">
                  <c:v>42.896154774867504</c:v>
                </c:pt>
                <c:pt idx="24">
                  <c:v>42.558366039435178</c:v>
                </c:pt>
                <c:pt idx="25">
                  <c:v>42.221204194372717</c:v>
                </c:pt>
                <c:pt idx="26">
                  <c:v>41.863023077868675</c:v>
                </c:pt>
                <c:pt idx="27">
                  <c:v>41.462298167995485</c:v>
                </c:pt>
                <c:pt idx="28">
                  <c:v>40.997650890528078</c:v>
                </c:pt>
                <c:pt idx="29">
                  <c:v>40.447893020347692</c:v>
                </c:pt>
                <c:pt idx="30">
                  <c:v>39.792092578450571</c:v>
                </c:pt>
                <c:pt idx="31">
                  <c:v>39.009663331875046</c:v>
                </c:pt>
                <c:pt idx="32">
                  <c:v>38.080481056151612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8-8983-4D6F-B0E0-92F8502E34E5}"/>
            </c:ext>
          </c:extLst>
        </c:ser>
        <c:ser>
          <c:idx val="19"/>
          <c:order val="19"/>
          <c:tx>
            <c:strRef>
              <c:f>'ATB Offshore Wind_SEE'!$K$486</c:f>
              <c:strCache>
                <c:ptCount val="1"/>
                <c:pt idx="0">
                  <c:v>Class 7 - Moderate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2060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3A-8983-4D6F-B0E0-92F8502E34E5}"/>
              </c:ext>
            </c:extLst>
          </c:dPt>
          <c:xVal>
            <c:numRef>
              <c:f>'ATB Offshore Wind_SEE'!$L$466:$AS$466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Wind_SEE'!$L$486:$AS$486</c:f>
              <c:numCache>
                <c:formatCode>"$"#,##0_);\("$"#,##0\)</c:formatCode>
                <c:ptCount val="34"/>
                <c:pt idx="0">
                  <c:v>125.50522249744894</c:v>
                </c:pt>
                <c:pt idx="1">
                  <c:v>118.2281642035712</c:v>
                </c:pt>
                <c:pt idx="2">
                  <c:v>111.52498968597189</c:v>
                </c:pt>
                <c:pt idx="3">
                  <c:v>105.37075651323002</c:v>
                </c:pt>
                <c:pt idx="4">
                  <c:v>99.740522253924567</c:v>
                </c:pt>
                <c:pt idx="5">
                  <c:v>94.609344476634519</c:v>
                </c:pt>
                <c:pt idx="6">
                  <c:v>89.952280749938879</c:v>
                </c:pt>
                <c:pt idx="7">
                  <c:v>85.744388642416624</c:v>
                </c:pt>
                <c:pt idx="8">
                  <c:v>81.960725722646728</c:v>
                </c:pt>
                <c:pt idx="9">
                  <c:v>78.576349559208182</c:v>
                </c:pt>
                <c:pt idx="10">
                  <c:v>75.566317720680033</c:v>
                </c:pt>
                <c:pt idx="11">
                  <c:v>72.905687775641212</c:v>
                </c:pt>
                <c:pt idx="12">
                  <c:v>70.569517292670696</c:v>
                </c:pt>
                <c:pt idx="13">
                  <c:v>68.532863840347503</c:v>
                </c:pt>
                <c:pt idx="14">
                  <c:v>66.770784987250607</c:v>
                </c:pt>
                <c:pt idx="15">
                  <c:v>65.258338301959014</c:v>
                </c:pt>
                <c:pt idx="16">
                  <c:v>63.970581353051692</c:v>
                </c:pt>
                <c:pt idx="17">
                  <c:v>62.882571709107658</c:v>
                </c:pt>
                <c:pt idx="18">
                  <c:v>61.969366938705846</c:v>
                </c:pt>
                <c:pt idx="19">
                  <c:v>61.206024610425303</c:v>
                </c:pt>
                <c:pt idx="20">
                  <c:v>60.56760229284501</c:v>
                </c:pt>
                <c:pt idx="21">
                  <c:v>60.0291575545439</c:v>
                </c:pt>
                <c:pt idx="22">
                  <c:v>59.565747964101014</c:v>
                </c:pt>
                <c:pt idx="23">
                  <c:v>59.152431090095376</c:v>
                </c:pt>
                <c:pt idx="24">
                  <c:v>58.764264501105878</c:v>
                </c:pt>
                <c:pt idx="25">
                  <c:v>58.376305765711521</c:v>
                </c:pt>
                <c:pt idx="26">
                  <c:v>57.963612452491375</c:v>
                </c:pt>
                <c:pt idx="27">
                  <c:v>57.50124213002438</c:v>
                </c:pt>
                <c:pt idx="28">
                  <c:v>56.964252366889532</c:v>
                </c:pt>
                <c:pt idx="29">
                  <c:v>56.327700731665757</c:v>
                </c:pt>
                <c:pt idx="30">
                  <c:v>55.566644792932188</c:v>
                </c:pt>
                <c:pt idx="31">
                  <c:v>54.656142119267635</c:v>
                </c:pt>
                <c:pt idx="32">
                  <c:v>53.571250279251267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B-8983-4D6F-B0E0-92F8502E34E5}"/>
            </c:ext>
          </c:extLst>
        </c:ser>
        <c:ser>
          <c:idx val="20"/>
          <c:order val="20"/>
          <c:tx>
            <c:strRef>
              <c:f>'ATB Offshore Wind_SEE'!$K$487</c:f>
              <c:strCache>
                <c:ptCount val="1"/>
                <c:pt idx="0">
                  <c:v>Class 7 - Conservative</c:v>
                </c:pt>
              </c:strCache>
            </c:strRef>
          </c:tx>
          <c:spPr>
            <a:ln>
              <a:solidFill>
                <a:srgbClr val="002060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2060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3D-8983-4D6F-B0E0-92F8502E34E5}"/>
              </c:ext>
            </c:extLst>
          </c:dPt>
          <c:xVal>
            <c:numRef>
              <c:f>'ATB Offshore Wind_SEE'!$L$466:$AS$466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Wind_SEE'!$L$487:$AS$487</c:f>
              <c:numCache>
                <c:formatCode>"$"#,##0_);\("$"#,##0\)</c:formatCode>
                <c:ptCount val="34"/>
                <c:pt idx="0">
                  <c:v>125.50522249744894</c:v>
                </c:pt>
                <c:pt idx="1">
                  <c:v>121.23843873458216</c:v>
                </c:pt>
                <c:pt idx="2">
                  <c:v>117.50227367722125</c:v>
                </c:pt>
                <c:pt idx="3">
                  <c:v>114.8514223826709</c:v>
                </c:pt>
                <c:pt idx="4">
                  <c:v>112.7952623764857</c:v>
                </c:pt>
                <c:pt idx="5">
                  <c:v>111.11525732531</c:v>
                </c:pt>
                <c:pt idx="6">
                  <c:v>109.69483329369297</c:v>
                </c:pt>
                <c:pt idx="7">
                  <c:v>108.46440603075966</c:v>
                </c:pt>
                <c:pt idx="8">
                  <c:v>107.37909226794908</c:v>
                </c:pt>
                <c:pt idx="9">
                  <c:v>106.40824602457445</c:v>
                </c:pt>
                <c:pt idx="10">
                  <c:v>105.53000876993822</c:v>
                </c:pt>
                <c:pt idx="11">
                  <c:v>104.72824097339874</c:v>
                </c:pt>
                <c:pt idx="12">
                  <c:v>103.99068609746442</c:v>
                </c:pt>
                <c:pt idx="13">
                  <c:v>103.30781694178172</c:v>
                </c:pt>
                <c:pt idx="14">
                  <c:v>102.67208096721353</c:v>
                </c:pt>
                <c:pt idx="15">
                  <c:v>102.07738967884843</c:v>
                </c:pt>
                <c:pt idx="16">
                  <c:v>101.5187630815979</c:v>
                </c:pt>
                <c:pt idx="17">
                  <c:v>100.99207591603783</c:v>
                </c:pt>
                <c:pt idx="18">
                  <c:v>100.49387259639556</c:v>
                </c:pt>
                <c:pt idx="19">
                  <c:v>100.02122967266324</c:v>
                </c:pt>
                <c:pt idx="20">
                  <c:v>99.571651884420831</c:v>
                </c:pt>
                <c:pt idx="21">
                  <c:v>99.142992418026964</c:v>
                </c:pt>
                <c:pt idx="22">
                  <c:v>98.733390904273662</c:v>
                </c:pt>
                <c:pt idx="23">
                  <c:v>98.341224621487513</c:v>
                </c:pt>
                <c:pt idx="24">
                  <c:v>97.965069666478001</c:v>
                </c:pt>
                <c:pt idx="25">
                  <c:v>97.603669745553162</c:v>
                </c:pt>
                <c:pt idx="26">
                  <c:v>97.255910858676927</c:v>
                </c:pt>
                <c:pt idx="27">
                  <c:v>96.920800589870495</c:v>
                </c:pt>
                <c:pt idx="28">
                  <c:v>96.597451033339539</c:v>
                </c:pt>
                <c:pt idx="29">
                  <c:v>96.285064615302318</c:v>
                </c:pt>
                <c:pt idx="30">
                  <c:v>95.982922241474085</c:v>
                </c:pt>
                <c:pt idx="31">
                  <c:v>95.690373326937177</c:v>
                </c:pt>
                <c:pt idx="32">
                  <c:v>95.406827360666043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E-8983-4D6F-B0E0-92F8502E34E5}"/>
            </c:ext>
          </c:extLst>
        </c:ser>
        <c:ser>
          <c:idx val="21"/>
          <c:order val="21"/>
          <c:tx>
            <c:strRef>
              <c:f>'ATB Offshore Wind_SEE'!$K$488</c:f>
              <c:strCache>
                <c:ptCount val="1"/>
                <c:pt idx="0">
                  <c:v>Class 8 - Advanced</c:v>
                </c:pt>
              </c:strCache>
            </c:strRef>
          </c:tx>
          <c:spPr>
            <a:ln>
              <a:solidFill>
                <a:srgbClr val="0070C0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70C0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40-8983-4D6F-B0E0-92F8502E34E5}"/>
              </c:ext>
            </c:extLst>
          </c:dPt>
          <c:xVal>
            <c:numRef>
              <c:f>'ATB Offshore Wind_SEE'!$L$466:$AS$466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Wind_SEE'!$L$488:$AS$488</c:f>
              <c:numCache>
                <c:formatCode>"$"#,##0_);\("$"#,##0\)</c:formatCode>
                <c:ptCount val="34"/>
                <c:pt idx="0">
                  <c:v>89.243424892781135</c:v>
                </c:pt>
                <c:pt idx="1">
                  <c:v>84.03951999678911</c:v>
                </c:pt>
                <c:pt idx="2">
                  <c:v>79.097705665891624</c:v>
                </c:pt>
                <c:pt idx="3">
                  <c:v>74.418322949206598</c:v>
                </c:pt>
                <c:pt idx="4">
                  <c:v>69.999538799627501</c:v>
                </c:pt>
                <c:pt idx="5">
                  <c:v>65.83752729113769</c:v>
                </c:pt>
                <c:pt idx="6">
                  <c:v>61.926664007528338</c:v>
                </c:pt>
                <c:pt idx="7">
                  <c:v>58.259729689936194</c:v>
                </c:pt>
                <c:pt idx="8">
                  <c:v>54.828119317500303</c:v>
                </c:pt>
                <c:pt idx="9">
                  <c:v>51.622052973209158</c:v>
                </c:pt>
                <c:pt idx="10">
                  <c:v>48.63078510691652</c:v>
                </c:pt>
                <c:pt idx="11">
                  <c:v>45.842809137160891</c:v>
                </c:pt>
                <c:pt idx="12">
                  <c:v>43.246054717144787</c:v>
                </c:pt>
                <c:pt idx="13">
                  <c:v>40.828075409713705</c:v>
                </c:pt>
                <c:pt idx="14">
                  <c:v>38.576224951526619</c:v>
                </c:pt>
                <c:pt idx="15">
                  <c:v>37.362182097941847</c:v>
                </c:pt>
                <c:pt idx="16">
                  <c:v>36.273016461853459</c:v>
                </c:pt>
                <c:pt idx="17">
                  <c:v>35.298086651465212</c:v>
                </c:pt>
                <c:pt idx="18">
                  <c:v>34.427042520854933</c:v>
                </c:pt>
                <c:pt idx="19">
                  <c:v>33.649798926110222</c:v>
                </c:pt>
                <c:pt idx="20">
                  <c:v>32.956509184350182</c:v>
                </c:pt>
                <c:pt idx="21">
                  <c:v>32.337538799255967</c:v>
                </c:pt>
                <c:pt idx="22">
                  <c:v>31.783440019190103</c:v>
                </c:pt>
                <c:pt idx="23">
                  <c:v>31.284927776870617</c:v>
                </c:pt>
                <c:pt idx="24">
                  <c:v>30.832857526070875</c:v>
                </c:pt>
                <c:pt idx="25">
                  <c:v>30.418205445363608</c:v>
                </c:pt>
                <c:pt idx="26">
                  <c:v>30.032051426693368</c:v>
                </c:pt>
                <c:pt idx="27">
                  <c:v>29.665565213023559</c:v>
                </c:pt>
                <c:pt idx="28">
                  <c:v>29.309995999838645</c:v>
                </c:pt>
                <c:pt idx="29">
                  <c:v>28.956665774925597</c:v>
                </c:pt>
                <c:pt idx="30">
                  <c:v>28.59696664418955</c:v>
                </c:pt>
                <c:pt idx="31">
                  <c:v>28.222362382504997</c:v>
                </c:pt>
                <c:pt idx="32">
                  <c:v>27.82439446188485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1-8983-4D6F-B0E0-92F8502E34E5}"/>
            </c:ext>
          </c:extLst>
        </c:ser>
        <c:ser>
          <c:idx val="22"/>
          <c:order val="22"/>
          <c:tx>
            <c:strRef>
              <c:f>'ATB Offshore Wind_SEE'!$K$489</c:f>
              <c:strCache>
                <c:ptCount val="1"/>
                <c:pt idx="0">
                  <c:v>Class 8 - Moderate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70C0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43-8983-4D6F-B0E0-92F8502E34E5}"/>
              </c:ext>
            </c:extLst>
          </c:dPt>
          <c:xVal>
            <c:numRef>
              <c:f>'ATB Offshore Wind_SEE'!$L$466:$AS$466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Wind_SEE'!$L$489:$AS$489</c:f>
              <c:numCache>
                <c:formatCode>"$"#,##0_);\("$"#,##0\)</c:formatCode>
                <c:ptCount val="34"/>
                <c:pt idx="0">
                  <c:v>89.243424892781135</c:v>
                </c:pt>
                <c:pt idx="1">
                  <c:v>85.017523927482017</c:v>
                </c:pt>
                <c:pt idx="2">
                  <c:v>81.062534097146113</c:v>
                </c:pt>
                <c:pt idx="3">
                  <c:v>77.368486810227139</c:v>
                </c:pt>
                <c:pt idx="4">
                  <c:v>73.925413475178843</c:v>
                </c:pt>
                <c:pt idx="5">
                  <c:v>70.723345500454982</c:v>
                </c:pt>
                <c:pt idx="6">
                  <c:v>67.752314294509262</c:v>
                </c:pt>
                <c:pt idx="7">
                  <c:v>65.002351265795426</c:v>
                </c:pt>
                <c:pt idx="8">
                  <c:v>62.463487822767199</c:v>
                </c:pt>
                <c:pt idx="9">
                  <c:v>60.125755373878327</c:v>
                </c:pt>
                <c:pt idx="10">
                  <c:v>57.979185327582535</c:v>
                </c:pt>
                <c:pt idx="11">
                  <c:v>56.013809092333574</c:v>
                </c:pt>
                <c:pt idx="12">
                  <c:v>54.219658076585155</c:v>
                </c:pt>
                <c:pt idx="13">
                  <c:v>52.586763688791031</c:v>
                </c:pt>
                <c:pt idx="14">
                  <c:v>51.105157337404933</c:v>
                </c:pt>
                <c:pt idx="15">
                  <c:v>49.764870430880606</c:v>
                </c:pt>
                <c:pt idx="16">
                  <c:v>48.555934377671775</c:v>
                </c:pt>
                <c:pt idx="17">
                  <c:v>47.468380586232172</c:v>
                </c:pt>
                <c:pt idx="18">
                  <c:v>46.492240465015527</c:v>
                </c:pt>
                <c:pt idx="19">
                  <c:v>45.617545422475587</c:v>
                </c:pt>
                <c:pt idx="20">
                  <c:v>44.834326867066061</c:v>
                </c:pt>
                <c:pt idx="21">
                  <c:v>44.132616207240723</c:v>
                </c:pt>
                <c:pt idx="22">
                  <c:v>43.502444851453291</c:v>
                </c:pt>
                <c:pt idx="23">
                  <c:v>42.933844208157495</c:v>
                </c:pt>
                <c:pt idx="24">
                  <c:v>42.416845685807054</c:v>
                </c:pt>
                <c:pt idx="25">
                  <c:v>41.941480692855748</c:v>
                </c:pt>
                <c:pt idx="26">
                  <c:v>41.497780637757252</c:v>
                </c:pt>
                <c:pt idx="27">
                  <c:v>41.075776928965361</c:v>
                </c:pt>
                <c:pt idx="28">
                  <c:v>40.665500974933778</c:v>
                </c:pt>
                <c:pt idx="29">
                  <c:v>40.256984184116227</c:v>
                </c:pt>
                <c:pt idx="30">
                  <c:v>39.840257964966469</c:v>
                </c:pt>
                <c:pt idx="31">
                  <c:v>39.405353725938241</c:v>
                </c:pt>
                <c:pt idx="32">
                  <c:v>38.942302875485275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4-8983-4D6F-B0E0-92F8502E34E5}"/>
            </c:ext>
          </c:extLst>
        </c:ser>
        <c:ser>
          <c:idx val="23"/>
          <c:order val="23"/>
          <c:tx>
            <c:strRef>
              <c:f>'ATB Offshore Wind_SEE'!$K$490</c:f>
              <c:strCache>
                <c:ptCount val="1"/>
                <c:pt idx="0">
                  <c:v>Class 8 - Conservative</c:v>
                </c:pt>
              </c:strCache>
            </c:strRef>
          </c:tx>
          <c:spPr>
            <a:ln>
              <a:solidFill>
                <a:srgbClr val="0070C0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70C0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46-8983-4D6F-B0E0-92F8502E34E5}"/>
              </c:ext>
            </c:extLst>
          </c:dPt>
          <c:xVal>
            <c:numRef>
              <c:f>'ATB Offshore Wind_SEE'!$L$466:$AS$466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Wind_SEE'!$L$490:$AS$490</c:f>
              <c:numCache>
                <c:formatCode>"$"#,##0_);\("$"#,##0\)</c:formatCode>
                <c:ptCount val="34"/>
                <c:pt idx="0">
                  <c:v>89.243424892781135</c:v>
                </c:pt>
                <c:pt idx="1">
                  <c:v>87.985474500636784</c:v>
                </c:pt>
                <c:pt idx="2">
                  <c:v>85.257941942086589</c:v>
                </c:pt>
                <c:pt idx="3">
                  <c:v>83.322726794266487</c:v>
                </c:pt>
                <c:pt idx="4">
                  <c:v>81.82165730821427</c:v>
                </c:pt>
                <c:pt idx="5">
                  <c:v>80.595194235716264</c:v>
                </c:pt>
                <c:pt idx="6">
                  <c:v>79.558234483215614</c:v>
                </c:pt>
                <c:pt idx="7">
                  <c:v>78.659979087896176</c:v>
                </c:pt>
                <c:pt idx="8">
                  <c:v>77.867661677166069</c:v>
                </c:pt>
                <c:pt idx="9">
                  <c:v>77.158909601843973</c:v>
                </c:pt>
                <c:pt idx="10">
                  <c:v>76.517765361861123</c:v>
                </c:pt>
                <c:pt idx="11">
                  <c:v>75.932446529345953</c:v>
                </c:pt>
                <c:pt idx="12">
                  <c:v>75.394005398683134</c:v>
                </c:pt>
                <c:pt idx="13">
                  <c:v>74.895486776845289</c:v>
                </c:pt>
                <c:pt idx="14">
                  <c:v>74.43137704329375</c:v>
                </c:pt>
                <c:pt idx="15">
                  <c:v>73.997231381525864</c:v>
                </c:pt>
                <c:pt idx="16">
                  <c:v>73.589414219093214</c:v>
                </c:pt>
                <c:pt idx="17">
                  <c:v>73.204913970795758</c:v>
                </c:pt>
                <c:pt idx="18">
                  <c:v>72.841207936870688</c:v>
                </c:pt>
                <c:pt idx="19">
                  <c:v>72.496161895473634</c:v>
                </c:pt>
                <c:pt idx="20">
                  <c:v>72.16795421829508</c:v>
                </c:pt>
                <c:pt idx="21">
                  <c:v>71.855017655490784</c:v>
                </c:pt>
                <c:pt idx="22">
                  <c:v>71.555994071778258</c:v>
                </c:pt>
                <c:pt idx="23">
                  <c:v>71.269698822975627</c:v>
                </c:pt>
                <c:pt idx="24">
                  <c:v>70.995092409421432</c:v>
                </c:pt>
                <c:pt idx="25">
                  <c:v>70.731257692312795</c:v>
                </c:pt>
                <c:pt idx="26">
                  <c:v>70.477381412245506</c:v>
                </c:pt>
                <c:pt idx="27">
                  <c:v>70.232739070474977</c:v>
                </c:pt>
                <c:pt idx="28">
                  <c:v>69.99668246438543</c:v>
                </c:pt>
                <c:pt idx="29">
                  <c:v>69.768629336923411</c:v>
                </c:pt>
                <c:pt idx="30">
                  <c:v>69.548054723842412</c:v>
                </c:pt>
                <c:pt idx="31">
                  <c:v>69.334483675155525</c:v>
                </c:pt>
                <c:pt idx="32">
                  <c:v>69.127485096940589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7-8983-4D6F-B0E0-92F8502E34E5}"/>
            </c:ext>
          </c:extLst>
        </c:ser>
        <c:ser>
          <c:idx val="24"/>
          <c:order val="24"/>
          <c:tx>
            <c:strRef>
              <c:f>'ATB Offshore Wind_SEE'!$K$491</c:f>
              <c:strCache>
                <c:ptCount val="1"/>
                <c:pt idx="0">
                  <c:v>Class 9 - Advanced</c:v>
                </c:pt>
              </c:strCache>
            </c:strRef>
          </c:tx>
          <c:spPr>
            <a:ln>
              <a:solidFill>
                <a:srgbClr val="00B0F0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B0F0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49-8983-4D6F-B0E0-92F8502E34E5}"/>
              </c:ext>
            </c:extLst>
          </c:dPt>
          <c:xVal>
            <c:numRef>
              <c:f>'ATB Offshore Wind_SEE'!$L$466:$AS$466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Wind_SEE'!$L$491:$AS$491</c:f>
              <c:numCache>
                <c:formatCode>"$"#,##0_);\("$"#,##0\)</c:formatCode>
                <c:ptCount val="34"/>
                <c:pt idx="0">
                  <c:v>90.252206749784378</c:v>
                </c:pt>
                <c:pt idx="1">
                  <c:v>84.989478418329696</c:v>
                </c:pt>
                <c:pt idx="2">
                  <c:v>79.991803247894978</c:v>
                </c:pt>
                <c:pt idx="3">
                  <c:v>75.259526142718727</c:v>
                </c:pt>
                <c:pt idx="4">
                  <c:v>70.790793335460222</c:v>
                </c:pt>
                <c:pt idx="5">
                  <c:v>66.581735652941916</c:v>
                </c:pt>
                <c:pt idx="6">
                  <c:v>62.626665102181349</c:v>
                </c:pt>
                <c:pt idx="7">
                  <c:v>58.918280819901561</c:v>
                </c:pt>
                <c:pt idx="8">
                  <c:v>55.447880516575232</c:v>
                </c:pt>
                <c:pt idx="9">
                  <c:v>52.205573725838256</c:v>
                </c:pt>
                <c:pt idx="10">
                  <c:v>49.180493432954208</c:v>
                </c:pt>
                <c:pt idx="11">
                  <c:v>46.361002989393597</c:v>
                </c:pt>
                <c:pt idx="12">
                  <c:v>43.734895608650675</c:v>
                </c:pt>
                <c:pt idx="13">
                  <c:v>41.289584162646065</c:v>
                </c:pt>
                <c:pt idx="14">
                  <c:v>39.012279438336485</c:v>
                </c:pt>
                <c:pt idx="15">
                  <c:v>37.784513395555514</c:v>
                </c:pt>
                <c:pt idx="16">
                  <c:v>36.683036146210711</c:v>
                </c:pt>
                <c:pt idx="17">
                  <c:v>35.697086011291518</c:v>
                </c:pt>
                <c:pt idx="18">
                  <c:v>34.816195849820538</c:v>
                </c:pt>
                <c:pt idx="19">
                  <c:v>34.030166518336202</c:v>
                </c:pt>
                <c:pt idx="20">
                  <c:v>33.329040029902963</c:v>
                </c:pt>
                <c:pt idx="21">
                  <c:v>32.703072982642823</c:v>
                </c:pt>
                <c:pt idx="22">
                  <c:v>32.142710830267013</c:v>
                </c:pt>
                <c:pt idx="23">
                  <c:v>31.638563549779164</c:v>
                </c:pt>
                <c:pt idx="24">
                  <c:v>31.181383227647608</c:v>
                </c:pt>
                <c:pt idx="25">
                  <c:v>30.762044039778228</c:v>
                </c:pt>
                <c:pt idx="26">
                  <c:v>30.371525047794702</c:v>
                </c:pt>
                <c:pt idx="27">
                  <c:v>30.000896179989464</c:v>
                </c:pt>
                <c:pt idx="28">
                  <c:v>29.641307715284331</c:v>
                </c:pt>
                <c:pt idx="29">
                  <c:v>29.283983547726756</c:v>
                </c:pt>
                <c:pt idx="30">
                  <c:v>28.920218482077271</c:v>
                </c:pt>
                <c:pt idx="31">
                  <c:v>28.54137980219107</c:v>
                </c:pt>
                <c:pt idx="32">
                  <c:v>28.138913367327735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A-8983-4D6F-B0E0-92F8502E34E5}"/>
            </c:ext>
          </c:extLst>
        </c:ser>
        <c:ser>
          <c:idx val="25"/>
          <c:order val="25"/>
          <c:tx>
            <c:strRef>
              <c:f>'ATB Offshore Wind_SEE'!$K$492</c:f>
              <c:strCache>
                <c:ptCount val="1"/>
                <c:pt idx="0">
                  <c:v>Class 9 - Moderate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B0F0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4C-8983-4D6F-B0E0-92F8502E34E5}"/>
              </c:ext>
            </c:extLst>
          </c:dPt>
          <c:xVal>
            <c:numRef>
              <c:f>'ATB Offshore Wind_SEE'!$L$466:$AS$466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Wind_SEE'!$L$492:$AS$492</c:f>
              <c:numCache>
                <c:formatCode>"$"#,##0_);\("$"#,##0\)</c:formatCode>
                <c:ptCount val="34"/>
                <c:pt idx="0">
                  <c:v>90.252206749784378</c:v>
                </c:pt>
                <c:pt idx="1">
                  <c:v>85.978537422520134</c:v>
                </c:pt>
                <c:pt idx="2">
                  <c:v>81.978841531314544</c:v>
                </c:pt>
                <c:pt idx="3">
                  <c:v>78.243037802546411</c:v>
                </c:pt>
                <c:pt idx="4">
                  <c:v>74.761044962594525</c:v>
                </c:pt>
                <c:pt idx="5">
                  <c:v>71.52278173783769</c:v>
                </c:pt>
                <c:pt idx="6">
                  <c:v>68.518166854654694</c:v>
                </c:pt>
                <c:pt idx="7">
                  <c:v>65.737119039424314</c:v>
                </c:pt>
                <c:pt idx="8">
                  <c:v>63.169557018525367</c:v>
                </c:pt>
                <c:pt idx="9">
                  <c:v>60.805399518336635</c:v>
                </c:pt>
                <c:pt idx="10">
                  <c:v>58.634565265236915</c:v>
                </c:pt>
                <c:pt idx="11">
                  <c:v>56.646972985605004</c:v>
                </c:pt>
                <c:pt idx="12">
                  <c:v>54.832541405819683</c:v>
                </c:pt>
                <c:pt idx="13">
                  <c:v>53.181189252259756</c:v>
                </c:pt>
                <c:pt idx="14">
                  <c:v>51.682835251304013</c:v>
                </c:pt>
                <c:pt idx="15">
                  <c:v>50.327398129331264</c:v>
                </c:pt>
                <c:pt idx="16">
                  <c:v>49.104796612720293</c:v>
                </c:pt>
                <c:pt idx="17">
                  <c:v>48.00494942784988</c:v>
                </c:pt>
                <c:pt idx="18">
                  <c:v>47.01777530109883</c:v>
                </c:pt>
                <c:pt idx="19">
                  <c:v>46.133192958845939</c:v>
                </c:pt>
                <c:pt idx="20">
                  <c:v>45.341121127469982</c:v>
                </c:pt>
                <c:pt idx="21">
                  <c:v>44.631478533349792</c:v>
                </c:pt>
                <c:pt idx="22">
                  <c:v>43.994183902864137</c:v>
                </c:pt>
                <c:pt idx="23">
                  <c:v>43.419155962391812</c:v>
                </c:pt>
                <c:pt idx="24">
                  <c:v>42.896313438311594</c:v>
                </c:pt>
                <c:pt idx="25">
                  <c:v>42.415575057002322</c:v>
                </c:pt>
                <c:pt idx="26">
                  <c:v>41.966859544842734</c:v>
                </c:pt>
                <c:pt idx="27">
                  <c:v>41.540085628211678</c:v>
                </c:pt>
                <c:pt idx="28">
                  <c:v>41.125172033487921</c:v>
                </c:pt>
                <c:pt idx="29">
                  <c:v>40.712037487050246</c:v>
                </c:pt>
                <c:pt idx="30">
                  <c:v>40.290600715277471</c:v>
                </c:pt>
                <c:pt idx="31">
                  <c:v>39.850780444548391</c:v>
                </c:pt>
                <c:pt idx="32">
                  <c:v>39.382495401241798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D-8983-4D6F-B0E0-92F8502E34E5}"/>
            </c:ext>
          </c:extLst>
        </c:ser>
        <c:ser>
          <c:idx val="26"/>
          <c:order val="26"/>
          <c:tx>
            <c:strRef>
              <c:f>'ATB Offshore Wind_SEE'!$K$493</c:f>
              <c:strCache>
                <c:ptCount val="1"/>
                <c:pt idx="0">
                  <c:v>Class 9 - Conservative</c:v>
                </c:pt>
              </c:strCache>
            </c:strRef>
          </c:tx>
          <c:spPr>
            <a:ln>
              <a:solidFill>
                <a:srgbClr val="00B0F0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B0F0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4F-8983-4D6F-B0E0-92F8502E34E5}"/>
              </c:ext>
            </c:extLst>
          </c:dPt>
          <c:xVal>
            <c:numRef>
              <c:f>'ATB Offshore Wind_SEE'!$L$466:$AS$466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Wind_SEE'!$L$493:$AS$493</c:f>
              <c:numCache>
                <c:formatCode>"$"#,##0_);\("$"#,##0\)</c:formatCode>
                <c:ptCount val="34"/>
                <c:pt idx="0">
                  <c:v>90.252206749784378</c:v>
                </c:pt>
                <c:pt idx="1">
                  <c:v>88.980036850330336</c:v>
                </c:pt>
                <c:pt idx="2">
                  <c:v>86.221673052809237</c:v>
                </c:pt>
                <c:pt idx="3">
                  <c:v>84.264582792812931</c:v>
                </c:pt>
                <c:pt idx="4">
                  <c:v>82.746545651547464</c:v>
                </c:pt>
                <c:pt idx="5">
                  <c:v>81.506218995291803</c:v>
                </c:pt>
                <c:pt idx="6">
                  <c:v>80.457537749739743</c:v>
                </c:pt>
                <c:pt idx="7">
                  <c:v>79.549128735295497</c:v>
                </c:pt>
                <c:pt idx="8">
                  <c:v>78.747855197770704</c:v>
                </c:pt>
                <c:pt idx="9">
                  <c:v>78.03109159403003</c:v>
                </c:pt>
                <c:pt idx="10">
                  <c:v>77.382700045040465</c:v>
                </c:pt>
                <c:pt idx="11">
                  <c:v>76.790764937774384</c:v>
                </c:pt>
                <c:pt idx="12">
                  <c:v>76.246237424340734</c:v>
                </c:pt>
                <c:pt idx="13">
                  <c:v>75.742083692222309</c:v>
                </c:pt>
                <c:pt idx="14">
                  <c:v>75.272727796508931</c:v>
                </c:pt>
                <c:pt idx="15">
                  <c:v>74.833674677778077</c:v>
                </c:pt>
                <c:pt idx="16">
                  <c:v>74.421247668122177</c:v>
                </c:pt>
                <c:pt idx="17">
                  <c:v>74.032401140253285</c:v>
                </c:pt>
                <c:pt idx="18">
                  <c:v>73.664583878540327</c:v>
                </c:pt>
                <c:pt idx="19">
                  <c:v>73.315637536512597</c:v>
                </c:pt>
                <c:pt idx="20">
                  <c:v>72.983719894701196</c:v>
                </c:pt>
                <c:pt idx="21">
                  <c:v>72.667245987523032</c:v>
                </c:pt>
                <c:pt idx="22">
                  <c:v>72.364842327727274</c:v>
                </c:pt>
                <c:pt idx="23">
                  <c:v>72.075310880256964</c:v>
                </c:pt>
                <c:pt idx="24">
                  <c:v>71.797600395247144</c:v>
                </c:pt>
                <c:pt idx="25">
                  <c:v>71.530783366823286</c:v>
                </c:pt>
                <c:pt idx="26">
                  <c:v>71.274037342732143</c:v>
                </c:pt>
                <c:pt idx="27">
                  <c:v>71.026629634704875</c:v>
                </c:pt>
                <c:pt idx="28">
                  <c:v>70.787904713030912</c:v>
                </c:pt>
                <c:pt idx="29">
                  <c:v>70.557273738991483</c:v>
                </c:pt>
                <c:pt idx="30">
                  <c:v>70.334205814296112</c:v>
                </c:pt>
                <c:pt idx="31">
                  <c:v>70.118220620260658</c:v>
                </c:pt>
                <c:pt idx="32">
                  <c:v>69.908882190001933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0-8983-4D6F-B0E0-92F8502E34E5}"/>
            </c:ext>
          </c:extLst>
        </c:ser>
        <c:ser>
          <c:idx val="27"/>
          <c:order val="27"/>
          <c:tx>
            <c:strRef>
              <c:f>'ATB Offshore Wind_SEE'!$K$494</c:f>
              <c:strCache>
                <c:ptCount val="1"/>
                <c:pt idx="0">
                  <c:v>Class 10 - Advanced</c:v>
                </c:pt>
              </c:strCache>
            </c:strRef>
          </c:tx>
          <c:spPr>
            <a:ln>
              <a:solidFill>
                <a:srgbClr val="00B050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B050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52-8983-4D6F-B0E0-92F8502E34E5}"/>
              </c:ext>
            </c:extLst>
          </c:dPt>
          <c:xVal>
            <c:numRef>
              <c:f>'ATB Offshore Wind_SEE'!$L$466:$AS$466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Wind_SEE'!$L$494:$AS$494</c:f>
              <c:numCache>
                <c:formatCode>"$"#,##0_);\("$"#,##0\)</c:formatCode>
                <c:ptCount val="34"/>
                <c:pt idx="0">
                  <c:v>93.90867852100223</c:v>
                </c:pt>
                <c:pt idx="1">
                  <c:v>88.43273637155302</c:v>
                </c:pt>
                <c:pt idx="2">
                  <c:v>83.232585728877808</c:v>
                </c:pt>
                <c:pt idx="3">
                  <c:v>78.30858547064193</c:v>
                </c:pt>
                <c:pt idx="4">
                  <c:v>73.658806726100622</c:v>
                </c:pt>
                <c:pt idx="5">
                  <c:v>69.279223566657166</c:v>
                </c:pt>
                <c:pt idx="6">
                  <c:v>65.163917556367892</c:v>
                </c:pt>
                <c:pt idx="7">
                  <c:v>61.305292045277199</c:v>
                </c:pt>
                <c:pt idx="8">
                  <c:v>57.694292179891193</c:v>
                </c:pt>
                <c:pt idx="9">
                  <c:v>54.320626792163615</c:v>
                </c:pt>
                <c:pt idx="10">
                  <c:v>51.172988601861462</c:v>
                </c:pt>
                <c:pt idx="11">
                  <c:v>48.239269514067473</c:v>
                </c:pt>
                <c:pt idx="12">
                  <c:v>45.506768197356919</c:v>
                </c:pt>
                <c:pt idx="13">
                  <c:v>42.962387569598768</c:v>
                </c:pt>
                <c:pt idx="14">
                  <c:v>40.592820276441607</c:v>
                </c:pt>
                <c:pt idx="15">
                  <c:v>39.315312603635618</c:v>
                </c:pt>
                <c:pt idx="16">
                  <c:v>38.169210179861189</c:v>
                </c:pt>
                <c:pt idx="17">
                  <c:v>37.143315328175625</c:v>
                </c:pt>
                <c:pt idx="18">
                  <c:v>36.226736842563248</c:v>
                </c:pt>
                <c:pt idx="19">
                  <c:v>35.408862372157387</c:v>
                </c:pt>
                <c:pt idx="20">
                  <c:v>34.679330492816455</c:v>
                </c:pt>
                <c:pt idx="21">
                  <c:v>34.028003059140886</c:v>
                </c:pt>
                <c:pt idx="22">
                  <c:v>33.444938432602846</c:v>
                </c:pt>
                <c:pt idx="23">
                  <c:v>32.920366163452385</c:v>
                </c:pt>
                <c:pt idx="24">
                  <c:v>32.444663668817448</c:v>
                </c:pt>
                <c:pt idx="25">
                  <c:v>32.008335401586713</c:v>
                </c:pt>
                <c:pt idx="26">
                  <c:v>31.601994949699481</c:v>
                </c:pt>
                <c:pt idx="27">
                  <c:v>31.216350449129884</c:v>
                </c:pt>
                <c:pt idx="28">
                  <c:v>30.842193641801341</c:v>
                </c:pt>
                <c:pt idx="29">
                  <c:v>30.47039286720112</c:v>
                </c:pt>
                <c:pt idx="30">
                  <c:v>30.091890248401384</c:v>
                </c:pt>
                <c:pt idx="31">
                  <c:v>29.697703323982061</c:v>
                </c:pt>
                <c:pt idx="32">
                  <c:v>29.278931391326076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3-8983-4D6F-B0E0-92F8502E34E5}"/>
            </c:ext>
          </c:extLst>
        </c:ser>
        <c:ser>
          <c:idx val="28"/>
          <c:order val="28"/>
          <c:tx>
            <c:strRef>
              <c:f>'ATB Offshore Wind_SEE'!$K$495</c:f>
              <c:strCache>
                <c:ptCount val="1"/>
                <c:pt idx="0">
                  <c:v>Class 10 - Moderate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B050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55-8983-4D6F-B0E0-92F8502E34E5}"/>
              </c:ext>
            </c:extLst>
          </c:dPt>
          <c:xVal>
            <c:numRef>
              <c:f>'ATB Offshore Wind_SEE'!$L$466:$AS$466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Wind_SEE'!$L$495:$AS$495</c:f>
              <c:numCache>
                <c:formatCode>"$"#,##0_);\("$"#,##0\)</c:formatCode>
                <c:ptCount val="34"/>
                <c:pt idx="0">
                  <c:v>93.90867852100223</c:v>
                </c:pt>
                <c:pt idx="1">
                  <c:v>89.461866045028231</c:v>
                </c:pt>
                <c:pt idx="2">
                  <c:v>85.300126746283652</c:v>
                </c:pt>
                <c:pt idx="3">
                  <c:v>81.412970919112851</c:v>
                </c:pt>
                <c:pt idx="4">
                  <c:v>77.789908857860212</c:v>
                </c:pt>
                <c:pt idx="5">
                  <c:v>74.420450856870119</c:v>
                </c:pt>
                <c:pt idx="6">
                  <c:v>71.294107210486928</c:v>
                </c:pt>
                <c:pt idx="7">
                  <c:v>68.40038821305501</c:v>
                </c:pt>
                <c:pt idx="8">
                  <c:v>65.728804158918734</c:v>
                </c:pt>
                <c:pt idx="9">
                  <c:v>63.26886534242248</c:v>
                </c:pt>
                <c:pt idx="10">
                  <c:v>61.010082057910616</c:v>
                </c:pt>
                <c:pt idx="11">
                  <c:v>58.94196459972752</c:v>
                </c:pt>
                <c:pt idx="12">
                  <c:v>57.054023262217548</c:v>
                </c:pt>
                <c:pt idx="13">
                  <c:v>55.335768339725085</c:v>
                </c:pt>
                <c:pt idx="14">
                  <c:v>53.776710126594509</c:v>
                </c:pt>
                <c:pt idx="15">
                  <c:v>52.366358917170196</c:v>
                </c:pt>
                <c:pt idx="16">
                  <c:v>51.09422500579651</c:v>
                </c:pt>
                <c:pt idx="17">
                  <c:v>49.949818686817821</c:v>
                </c:pt>
                <c:pt idx="18">
                  <c:v>48.922650254578492</c:v>
                </c:pt>
                <c:pt idx="19">
                  <c:v>48.002230003422916</c:v>
                </c:pt>
                <c:pt idx="20">
                  <c:v>47.178068227695434</c:v>
                </c:pt>
                <c:pt idx="21">
                  <c:v>46.439675221740458</c:v>
                </c:pt>
                <c:pt idx="22">
                  <c:v>45.776561279902339</c:v>
                </c:pt>
                <c:pt idx="23">
                  <c:v>45.178236696525445</c:v>
                </c:pt>
                <c:pt idx="24">
                  <c:v>44.634211765954142</c:v>
                </c:pt>
                <c:pt idx="25">
                  <c:v>44.13399678253284</c:v>
                </c:pt>
                <c:pt idx="26">
                  <c:v>43.667102040605847</c:v>
                </c:pt>
                <c:pt idx="27">
                  <c:v>43.223037834517612</c:v>
                </c:pt>
                <c:pt idx="28">
                  <c:v>42.791314458612462</c:v>
                </c:pt>
                <c:pt idx="29">
                  <c:v>42.361442207234759</c:v>
                </c:pt>
                <c:pt idx="30">
                  <c:v>41.922931374728904</c:v>
                </c:pt>
                <c:pt idx="31">
                  <c:v>41.465292255439266</c:v>
                </c:pt>
                <c:pt idx="32">
                  <c:v>40.978035143710223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6-8983-4D6F-B0E0-92F8502E34E5}"/>
            </c:ext>
          </c:extLst>
        </c:ser>
        <c:ser>
          <c:idx val="29"/>
          <c:order val="29"/>
          <c:tx>
            <c:strRef>
              <c:f>'ATB Offshore Wind_SEE'!$K$496</c:f>
              <c:strCache>
                <c:ptCount val="1"/>
                <c:pt idx="0">
                  <c:v>Class 10 - Conservative</c:v>
                </c:pt>
              </c:strCache>
            </c:strRef>
          </c:tx>
          <c:spPr>
            <a:ln>
              <a:solidFill>
                <a:srgbClr val="00B050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B050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58-8983-4D6F-B0E0-92F8502E34E5}"/>
              </c:ext>
            </c:extLst>
          </c:dPt>
          <c:xVal>
            <c:numRef>
              <c:f>'ATB Offshore Wind_SEE'!$L$466:$AS$466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Wind_SEE'!$L$496:$AS$496</c:f>
              <c:numCache>
                <c:formatCode>"$"#,##0_);\("$"#,##0\)</c:formatCode>
                <c:ptCount val="34"/>
                <c:pt idx="0">
                  <c:v>93.90867852100223</c:v>
                </c:pt>
                <c:pt idx="1">
                  <c:v>92.584968016691363</c:v>
                </c:pt>
                <c:pt idx="2">
                  <c:v>89.714852055720712</c:v>
                </c:pt>
                <c:pt idx="3">
                  <c:v>87.678472373923995</c:v>
                </c:pt>
                <c:pt idx="4">
                  <c:v>86.098933579074739</c:v>
                </c:pt>
                <c:pt idx="5">
                  <c:v>84.808356412953316</c:v>
                </c:pt>
                <c:pt idx="6">
                  <c:v>83.717188966681562</c:v>
                </c:pt>
                <c:pt idx="7">
                  <c:v>82.771976731156613</c:v>
                </c:pt>
                <c:pt idx="8">
                  <c:v>81.938240451982679</c:v>
                </c:pt>
                <c:pt idx="9">
                  <c:v>81.192437936307357</c:v>
                </c:pt>
                <c:pt idx="10">
                  <c:v>80.517777496163148</c:v>
                </c:pt>
                <c:pt idx="11">
                  <c:v>79.901860770185934</c:v>
                </c:pt>
                <c:pt idx="12">
                  <c:v>79.335272306076121</c:v>
                </c:pt>
                <c:pt idx="13">
                  <c:v>78.810693323914151</c:v>
                </c:pt>
                <c:pt idx="14">
                  <c:v>78.322321975336678</c:v>
                </c:pt>
                <c:pt idx="15">
                  <c:v>77.865481088389203</c:v>
                </c:pt>
                <c:pt idx="16">
                  <c:v>77.436345038890366</c:v>
                </c:pt>
                <c:pt idx="17">
                  <c:v>77.031744809215269</c:v>
                </c:pt>
                <c:pt idx="18">
                  <c:v>76.649025823956094</c:v>
                </c:pt>
                <c:pt idx="19">
                  <c:v>76.285942293539946</c:v>
                </c:pt>
                <c:pt idx="20">
                  <c:v>75.940577362943486</c:v>
                </c:pt>
                <c:pt idx="21">
                  <c:v>75.611281853395724</c:v>
                </c:pt>
                <c:pt idx="22">
                  <c:v>75.296626632276684</c:v>
                </c:pt>
                <c:pt idx="23">
                  <c:v>74.995365127418509</c:v>
                </c:pt>
                <c:pt idx="24">
                  <c:v>74.70640349869069</c:v>
                </c:pt>
                <c:pt idx="25">
                  <c:v>74.428776663308696</c:v>
                </c:pt>
                <c:pt idx="26">
                  <c:v>74.161628848244561</c:v>
                </c:pt>
                <c:pt idx="27">
                  <c:v>73.904197681146755</c:v>
                </c:pt>
                <c:pt idx="28">
                  <c:v>73.655801074218516</c:v>
                </c:pt>
                <c:pt idx="29">
                  <c:v>73.415826332569267</c:v>
                </c:pt>
                <c:pt idx="30">
                  <c:v>73.18372104913125</c:v>
                </c:pt>
                <c:pt idx="31">
                  <c:v>72.958985445621792</c:v>
                </c:pt>
                <c:pt idx="32">
                  <c:v>72.741165892425059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9-8983-4D6F-B0E0-92F8502E34E5}"/>
            </c:ext>
          </c:extLst>
        </c:ser>
        <c:ser>
          <c:idx val="30"/>
          <c:order val="30"/>
          <c:tx>
            <c:strRef>
              <c:f>'ATB Offshore Wind_SEE'!$K$497</c:f>
              <c:strCache>
                <c:ptCount val="1"/>
                <c:pt idx="0">
                  <c:v>Class 11 - Advanced</c:v>
                </c:pt>
              </c:strCache>
            </c:strRef>
          </c:tx>
          <c:spPr>
            <a:ln>
              <a:solidFill>
                <a:srgbClr val="B9CDE5"/>
              </a:solidFill>
              <a:prstDash val="sysDot"/>
            </a:ln>
          </c:spPr>
          <c:marker>
            <c:symbol val="none"/>
          </c:marker>
          <c:xVal>
            <c:numRef>
              <c:f>'ATB Offshore Wind_SEE'!$L$466:$AS$466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Wind_SEE'!$L$497:$AS$497</c:f>
              <c:numCache>
                <c:formatCode>"$"#,##0_);\("$"#,##0\)</c:formatCode>
                <c:ptCount val="34"/>
                <c:pt idx="0">
                  <c:v>101.61594889408234</c:v>
                </c:pt>
                <c:pt idx="1">
                  <c:v>95.690585377429969</c:v>
                </c:pt>
                <c:pt idx="2">
                  <c:v>90.063648120194088</c:v>
                </c:pt>
                <c:pt idx="3">
                  <c:v>84.735525453837511</c:v>
                </c:pt>
                <c:pt idx="4">
                  <c:v>79.704130201390953</c:v>
                </c:pt>
                <c:pt idx="5">
                  <c:v>74.965106018361269</c:v>
                </c:pt>
                <c:pt idx="6">
                  <c:v>70.512048731099568</c:v>
                </c:pt>
                <c:pt idx="7">
                  <c:v>66.336738217612748</c:v>
                </c:pt>
                <c:pt idx="8">
                  <c:v>62.42937647473039</c:v>
                </c:pt>
                <c:pt idx="9">
                  <c:v>58.778827717957185</c:v>
                </c:pt>
                <c:pt idx="10">
                  <c:v>55.372856656280788</c:v>
                </c:pt>
                <c:pt idx="11">
                  <c:v>52.198361459564808</c:v>
                </c:pt>
                <c:pt idx="12">
                  <c:v>49.241598373075696</c:v>
                </c:pt>
                <c:pt idx="13">
                  <c:v>46.488395411333009</c:v>
                </c:pt>
                <c:pt idx="14">
                  <c:v>43.924353059180248</c:v>
                </c:pt>
                <c:pt idx="15">
                  <c:v>42.541997813252493</c:v>
                </c:pt>
                <c:pt idx="16">
                  <c:v>41.301832504190024</c:v>
                </c:pt>
                <c:pt idx="17">
                  <c:v>40.19174043962893</c:v>
                </c:pt>
                <c:pt idx="18">
                  <c:v>39.199936550805475</c:v>
                </c:pt>
                <c:pt idx="19">
                  <c:v>38.314937510296666</c:v>
                </c:pt>
                <c:pt idx="20">
                  <c:v>37.525531511455654</c:v>
                </c:pt>
                <c:pt idx="21">
                  <c:v>36.820748351304069</c:v>
                </c:pt>
                <c:pt idx="22">
                  <c:v>36.189830461441673</c:v>
                </c:pt>
                <c:pt idx="23">
                  <c:v>35.622205512046563</c:v>
                </c:pt>
                <c:pt idx="24">
                  <c:v>35.10746117590088</c:v>
                </c:pt>
                <c:pt idx="25">
                  <c:v>34.635322587622845</c:v>
                </c:pt>
                <c:pt idx="26">
                  <c:v>34.195632973810028</c:v>
                </c:pt>
                <c:pt idx="27">
                  <c:v>33.778337868838449</c:v>
                </c:pt>
                <c:pt idx="28">
                  <c:v>33.373473274738473</c:v>
                </c:pt>
                <c:pt idx="29">
                  <c:v>32.971158077617403</c:v>
                </c:pt>
                <c:pt idx="30">
                  <c:v>32.561591002731681</c:v>
                </c:pt>
                <c:pt idx="31">
                  <c:v>32.135052380344916</c:v>
                </c:pt>
                <c:pt idx="32">
                  <c:v>31.681911009629857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A-8983-4D6F-B0E0-92F8502E34E5}"/>
            </c:ext>
          </c:extLst>
        </c:ser>
        <c:ser>
          <c:idx val="31"/>
          <c:order val="31"/>
          <c:tx>
            <c:strRef>
              <c:f>'ATB Offshore Wind_SEE'!$K$498</c:f>
              <c:strCache>
                <c:ptCount val="1"/>
                <c:pt idx="0">
                  <c:v>Class 11 - Moderate</c:v>
                </c:pt>
              </c:strCache>
            </c:strRef>
          </c:tx>
          <c:spPr>
            <a:ln>
              <a:solidFill>
                <a:srgbClr val="B9CDE5"/>
              </a:solidFill>
              <a:prstDash val="solid"/>
            </a:ln>
          </c:spPr>
          <c:marker>
            <c:symbol val="none"/>
          </c:marker>
          <c:xVal>
            <c:numRef>
              <c:f>'ATB Offshore Wind_SEE'!$L$466:$AS$466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Wind_SEE'!$L$498:$AS$498</c:f>
              <c:numCache>
                <c:formatCode>"$"#,##0_);\("$"#,##0\)</c:formatCode>
                <c:ptCount val="34"/>
                <c:pt idx="0">
                  <c:v>101.61594889408234</c:v>
                </c:pt>
                <c:pt idx="1">
                  <c:v>96.804177751981939</c:v>
                </c:pt>
                <c:pt idx="2">
                  <c:v>92.300876304745159</c:v>
                </c:pt>
                <c:pt idx="3">
                  <c:v>88.094693935894298</c:v>
                </c:pt>
                <c:pt idx="4">
                  <c:v>84.174280028951713</c:v>
                </c:pt>
                <c:pt idx="5">
                  <c:v>80.528283967439762</c:v>
                </c:pt>
                <c:pt idx="6">
                  <c:v>77.145355134880745</c:v>
                </c:pt>
                <c:pt idx="7">
                  <c:v>74.014142914797006</c:v>
                </c:pt>
                <c:pt idx="8">
                  <c:v>71.123296690710887</c:v>
                </c:pt>
                <c:pt idx="9">
                  <c:v>68.461465846144719</c:v>
                </c:pt>
                <c:pt idx="10">
                  <c:v>66.01729976462083</c:v>
                </c:pt>
                <c:pt idx="11">
                  <c:v>63.779447829661564</c:v>
                </c:pt>
                <c:pt idx="12">
                  <c:v>61.736559424789235</c:v>
                </c:pt>
                <c:pt idx="13">
                  <c:v>59.877283933526193</c:v>
                </c:pt>
                <c:pt idx="14">
                  <c:v>58.190270739394784</c:v>
                </c:pt>
                <c:pt idx="15">
                  <c:v>56.664169225917341</c:v>
                </c:pt>
                <c:pt idx="16">
                  <c:v>55.287628776616188</c:v>
                </c:pt>
                <c:pt idx="17">
                  <c:v>54.049298775013661</c:v>
                </c:pt>
                <c:pt idx="18">
                  <c:v>52.937828604632095</c:v>
                </c:pt>
                <c:pt idx="19">
                  <c:v>51.941867648993835</c:v>
                </c:pt>
                <c:pt idx="20">
                  <c:v>51.050065291621188</c:v>
                </c:pt>
                <c:pt idx="21">
                  <c:v>50.251070916036525</c:v>
                </c:pt>
                <c:pt idx="22">
                  <c:v>49.533533905762162</c:v>
                </c:pt>
                <c:pt idx="23">
                  <c:v>48.886103644320436</c:v>
                </c:pt>
                <c:pt idx="24">
                  <c:v>48.297429515233667</c:v>
                </c:pt>
                <c:pt idx="25">
                  <c:v>47.756160902024234</c:v>
                </c:pt>
                <c:pt idx="26">
                  <c:v>47.250947188214404</c:v>
                </c:pt>
                <c:pt idx="27">
                  <c:v>46.77043775732659</c:v>
                </c:pt>
                <c:pt idx="28">
                  <c:v>46.303281992883079</c:v>
                </c:pt>
                <c:pt idx="29">
                  <c:v>45.8381292784062</c:v>
                </c:pt>
                <c:pt idx="30">
                  <c:v>45.36362899741831</c:v>
                </c:pt>
                <c:pt idx="31">
                  <c:v>44.868430533441753</c:v>
                </c:pt>
                <c:pt idx="32">
                  <c:v>44.341183269998858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B-8983-4D6F-B0E0-92F8502E34E5}"/>
            </c:ext>
          </c:extLst>
        </c:ser>
        <c:ser>
          <c:idx val="32"/>
          <c:order val="32"/>
          <c:tx>
            <c:strRef>
              <c:f>'ATB Offshore Wind_SEE'!$K$499</c:f>
              <c:strCache>
                <c:ptCount val="1"/>
                <c:pt idx="0">
                  <c:v>Class 11 - Conservative</c:v>
                </c:pt>
              </c:strCache>
            </c:strRef>
          </c:tx>
          <c:spPr>
            <a:ln>
              <a:solidFill>
                <a:srgbClr val="4F81BD">
                  <a:lumMod val="40000"/>
                  <a:lumOff val="60000"/>
                </a:srgbClr>
              </a:solidFill>
              <a:prstDash val="dash"/>
            </a:ln>
          </c:spPr>
          <c:marker>
            <c:symbol val="none"/>
          </c:marker>
          <c:dPt>
            <c:idx val="0"/>
            <c:marker>
              <c:symbol val="circle"/>
              <c:size val="7"/>
              <c:spPr>
                <a:solidFill>
                  <a:srgbClr val="4F81BD">
                    <a:lumMod val="40000"/>
                    <a:lumOff val="60000"/>
                  </a:srgbClr>
                </a:solidFill>
                <a:ln>
                  <a:solidFill>
                    <a:srgbClr val="4F81BD">
                      <a:lumMod val="40000"/>
                      <a:lumOff val="60000"/>
                    </a:srgbClr>
                  </a:solidFill>
                  <a:prstDash val="dash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8983-4D6F-B0E0-92F8502E34E5}"/>
              </c:ext>
            </c:extLst>
          </c:dPt>
          <c:xVal>
            <c:numRef>
              <c:f>'ATB Offshore Wind_SEE'!$L$466:$AS$466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Wind_SEE'!$L$499:$AS$499</c:f>
              <c:numCache>
                <c:formatCode>"$"#,##0_);\("$"#,##0\)</c:formatCode>
                <c:ptCount val="34"/>
                <c:pt idx="0">
                  <c:v>101.61594889408234</c:v>
                </c:pt>
                <c:pt idx="1">
                  <c:v>100.18359885918613</c:v>
                </c:pt>
                <c:pt idx="2">
                  <c:v>97.077926823295897</c:v>
                </c:pt>
                <c:pt idx="3">
                  <c:v>94.874417446597292</c:v>
                </c:pt>
                <c:pt idx="4">
                  <c:v>93.16524278903114</c:v>
                </c:pt>
                <c:pt idx="5">
                  <c:v>91.768745410706998</c:v>
                </c:pt>
                <c:pt idx="6">
                  <c:v>90.588023701046907</c:v>
                </c:pt>
                <c:pt idx="7">
                  <c:v>89.565236034008393</c:v>
                </c:pt>
                <c:pt idx="8">
                  <c:v>88.663073374816747</c:v>
                </c:pt>
                <c:pt idx="9">
                  <c:v>87.856061376442284</c:v>
                </c:pt>
                <c:pt idx="10">
                  <c:v>87.126030223983676</c:v>
                </c:pt>
                <c:pt idx="11">
                  <c:v>86.459563998118142</c:v>
                </c:pt>
                <c:pt idx="12">
                  <c:v>85.84647450181474</c:v>
                </c:pt>
                <c:pt idx="13">
                  <c:v>85.278842288458023</c:v>
                </c:pt>
                <c:pt idx="14">
                  <c:v>84.750389340552019</c:v>
                </c:pt>
                <c:pt idx="15">
                  <c:v>84.256054621419537</c:v>
                </c:pt>
                <c:pt idx="16">
                  <c:v>83.791698530361032</c:v>
                </c:pt>
                <c:pt idx="17">
                  <c:v>83.353891962227863</c:v>
                </c:pt>
                <c:pt idx="18">
                  <c:v>82.939762475375474</c:v>
                </c:pt>
                <c:pt idx="19">
                  <c:v>82.546879963853385</c:v>
                </c:pt>
                <c:pt idx="20">
                  <c:v>82.173170252567758</c:v>
                </c:pt>
                <c:pt idx="21">
                  <c:v>81.816848811394763</c:v>
                </c:pt>
                <c:pt idx="22">
                  <c:v>81.476369215982942</c:v>
                </c:pt>
                <c:pt idx="23">
                  <c:v>81.150382585529229</c:v>
                </c:pt>
                <c:pt idx="24">
                  <c:v>80.837705306287248</c:v>
                </c:pt>
                <c:pt idx="25">
                  <c:v>80.537293089225813</c:v>
                </c:pt>
                <c:pt idx="26">
                  <c:v>80.248219926337555</c:v>
                </c:pt>
                <c:pt idx="27">
                  <c:v>79.969660875869124</c:v>
                </c:pt>
                <c:pt idx="28">
                  <c:v>79.700877869733674</c:v>
                </c:pt>
                <c:pt idx="29">
                  <c:v>79.441207927963077</c:v>
                </c:pt>
                <c:pt idx="30">
                  <c:v>79.190053306352596</c:v>
                </c:pt>
                <c:pt idx="31">
                  <c:v>78.94687320883061</c:v>
                </c:pt>
                <c:pt idx="32">
                  <c:v>78.711176775504455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D-8983-4D6F-B0E0-92F8502E34E5}"/>
            </c:ext>
          </c:extLst>
        </c:ser>
        <c:ser>
          <c:idx val="33"/>
          <c:order val="33"/>
          <c:tx>
            <c:strRef>
              <c:f>'ATB Offshore Wind_SEE'!$K$500</c:f>
              <c:strCache>
                <c:ptCount val="1"/>
                <c:pt idx="0">
                  <c:v>Class 12 - Advanced</c:v>
                </c:pt>
              </c:strCache>
            </c:strRef>
          </c:tx>
          <c:spPr>
            <a:ln>
              <a:solidFill>
                <a:srgbClr val="8064A2">
                  <a:lumMod val="20000"/>
                  <a:lumOff val="80000"/>
                </a:srgbClr>
              </a:solidFill>
              <a:prstDash val="sysDot"/>
            </a:ln>
          </c:spPr>
          <c:marker>
            <c:symbol val="none"/>
          </c:marker>
          <c:xVal>
            <c:numRef>
              <c:f>'ATB Offshore Wind_SEE'!$L$466:$AS$466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Wind_SEE'!$L$500:$AS$500</c:f>
              <c:numCache>
                <c:formatCode>"$"#,##0_);\("$"#,##0\)</c:formatCode>
                <c:ptCount val="34"/>
                <c:pt idx="0">
                  <c:v>102.9796716340413</c:v>
                </c:pt>
                <c:pt idx="1">
                  <c:v>101.79503911374506</c:v>
                </c:pt>
                <c:pt idx="2">
                  <c:v>95.809138871504331</c:v>
                </c:pt>
                <c:pt idx="3">
                  <c:v>90.141115699890136</c:v>
                </c:pt>
                <c:pt idx="4">
                  <c:v>84.78874927325198</c:v>
                </c:pt>
                <c:pt idx="5">
                  <c:v>79.747405339888658</c:v>
                </c:pt>
                <c:pt idx="6">
                  <c:v>75.010271180403535</c:v>
                </c:pt>
                <c:pt idx="7">
                  <c:v>70.568602281044164</c:v>
                </c:pt>
                <c:pt idx="8">
                  <c:v>66.411975588047937</c:v>
                </c:pt>
                <c:pt idx="9">
                  <c:v>62.52854492434534</c:v>
                </c:pt>
                <c:pt idx="10">
                  <c:v>58.905294464792718</c:v>
                </c:pt>
                <c:pt idx="11">
                  <c:v>55.528286565410397</c:v>
                </c:pt>
                <c:pt idx="12">
                  <c:v>52.382900706894922</c:v>
                </c:pt>
                <c:pt idx="13">
                  <c:v>49.454060820784456</c:v>
                </c:pt>
                <c:pt idx="14">
                  <c:v>46.726448793987821</c:v>
                </c:pt>
                <c:pt idx="15">
                  <c:v>45.255908032080249</c:v>
                </c:pt>
                <c:pt idx="16">
                  <c:v>43.936628025112086</c:v>
                </c:pt>
                <c:pt idx="17">
                  <c:v>42.755719112431244</c:v>
                </c:pt>
                <c:pt idx="18">
                  <c:v>41.700644412472712</c:v>
                </c:pt>
                <c:pt idx="19">
                  <c:v>40.759188034200108</c:v>
                </c:pt>
                <c:pt idx="20">
                  <c:v>39.919422928660261</c:v>
                </c:pt>
                <c:pt idx="21">
                  <c:v>39.169679063353527</c:v>
                </c:pt>
                <c:pt idx="22">
                  <c:v>38.498512605098668</c:v>
                </c:pt>
                <c:pt idx="23">
                  <c:v>37.894676776341775</c:v>
                </c:pt>
                <c:pt idx="24">
                  <c:v>37.347095009286484</c:v>
                </c:pt>
                <c:pt idx="25">
                  <c:v>36.844836967167673</c:v>
                </c:pt>
                <c:pt idx="26">
                  <c:v>36.377097938720468</c:v>
                </c:pt>
                <c:pt idx="27">
                  <c:v>35.933182047047218</c:v>
                </c:pt>
                <c:pt idx="28">
                  <c:v>35.502489654168436</c:v>
                </c:pt>
                <c:pt idx="29">
                  <c:v>35.074509293661066</c:v>
                </c:pt>
                <c:pt idx="30">
                  <c:v>34.638814431483667</c:v>
                </c:pt>
                <c:pt idx="31">
                  <c:v>34.185065344484933</c:v>
                </c:pt>
                <c:pt idx="32">
                  <c:v>33.703016422179196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E-8983-4D6F-B0E0-92F8502E34E5}"/>
            </c:ext>
          </c:extLst>
        </c:ser>
        <c:ser>
          <c:idx val="34"/>
          <c:order val="34"/>
          <c:tx>
            <c:strRef>
              <c:f>'ATB Offshore Wind_SEE'!$K$501</c:f>
              <c:strCache>
                <c:ptCount val="1"/>
                <c:pt idx="0">
                  <c:v>Class 12 - Moderate</c:v>
                </c:pt>
              </c:strCache>
            </c:strRef>
          </c:tx>
          <c:spPr>
            <a:ln>
              <a:solidFill>
                <a:srgbClr val="8064A2">
                  <a:lumMod val="20000"/>
                  <a:lumOff val="80000"/>
                </a:srgbClr>
              </a:solidFill>
            </a:ln>
          </c:spPr>
          <c:marker>
            <c:symbol val="none"/>
          </c:marker>
          <c:xVal>
            <c:numRef>
              <c:f>'ATB Offshore Wind_SEE'!$L$466:$AS$466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Wind_SEE'!$L$501:$AS$501</c:f>
              <c:numCache>
                <c:formatCode>"$"#,##0_);\("$"#,##0\)</c:formatCode>
                <c:ptCount val="34"/>
                <c:pt idx="0">
                  <c:v>108.09840332205989</c:v>
                </c:pt>
                <c:pt idx="1">
                  <c:v>102.9796716340413</c:v>
                </c:pt>
                <c:pt idx="2">
                  <c:v>98.189088055162102</c:v>
                </c:pt>
                <c:pt idx="3">
                  <c:v>93.714577871449634</c:v>
                </c:pt>
                <c:pt idx="4">
                  <c:v>89.54406636893124</c:v>
                </c:pt>
                <c:pt idx="5">
                  <c:v>85.665478833634268</c:v>
                </c:pt>
                <c:pt idx="6">
                  <c:v>82.066740551586051</c:v>
                </c:pt>
                <c:pt idx="7">
                  <c:v>78.73577680881391</c:v>
                </c:pt>
                <c:pt idx="8">
                  <c:v>75.660512891345206</c:v>
                </c:pt>
                <c:pt idx="9">
                  <c:v>72.828874085207261</c:v>
                </c:pt>
                <c:pt idx="10">
                  <c:v>70.228785676427421</c:v>
                </c:pt>
                <c:pt idx="11">
                  <c:v>67.848172951033021</c:v>
                </c:pt>
                <c:pt idx="12">
                  <c:v>65.674961195051395</c:v>
                </c:pt>
                <c:pt idx="13">
                  <c:v>63.697075694509884</c:v>
                </c:pt>
                <c:pt idx="14">
                  <c:v>61.902441735435829</c:v>
                </c:pt>
                <c:pt idx="15">
                  <c:v>60.278984603856578</c:v>
                </c:pt>
                <c:pt idx="16">
                  <c:v>58.814629585799459</c:v>
                </c:pt>
                <c:pt idx="17">
                  <c:v>57.497301967291804</c:v>
                </c:pt>
                <c:pt idx="18">
                  <c:v>56.314927034360956</c:v>
                </c:pt>
                <c:pt idx="19">
                  <c:v>55.255430073034262</c:v>
                </c:pt>
                <c:pt idx="20">
                  <c:v>54.306736369339028</c:v>
                </c:pt>
                <c:pt idx="21">
                  <c:v>53.456771209302644</c:v>
                </c:pt>
                <c:pt idx="22">
                  <c:v>52.693459878952417</c:v>
                </c:pt>
                <c:pt idx="23">
                  <c:v>52.004727664315688</c:v>
                </c:pt>
                <c:pt idx="24">
                  <c:v>51.378499851419775</c:v>
                </c:pt>
                <c:pt idx="25">
                  <c:v>50.802701726292071</c:v>
                </c:pt>
                <c:pt idx="26">
                  <c:v>50.265258574959837</c:v>
                </c:pt>
                <c:pt idx="27">
                  <c:v>49.754095683450494</c:v>
                </c:pt>
                <c:pt idx="28">
                  <c:v>49.257138337791339</c:v>
                </c:pt>
                <c:pt idx="29">
                  <c:v>48.762311824009693</c:v>
                </c:pt>
                <c:pt idx="30">
                  <c:v>48.257541428132924</c:v>
                </c:pt>
                <c:pt idx="31">
                  <c:v>47.730752436188375</c:v>
                </c:pt>
                <c:pt idx="32">
                  <c:v>47.169870134203386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F-8983-4D6F-B0E0-92F8502E34E5}"/>
            </c:ext>
          </c:extLst>
        </c:ser>
        <c:ser>
          <c:idx val="35"/>
          <c:order val="35"/>
          <c:tx>
            <c:strRef>
              <c:f>'ATB Offshore Wind_SEE'!$K$502</c:f>
              <c:strCache>
                <c:ptCount val="1"/>
                <c:pt idx="0">
                  <c:v>Class 12 - Conservative</c:v>
                </c:pt>
              </c:strCache>
            </c:strRef>
          </c:tx>
          <c:spPr>
            <a:ln>
              <a:solidFill>
                <a:srgbClr val="E6E0EC"/>
              </a:solidFill>
              <a:prstDash val="dash"/>
            </a:ln>
          </c:spPr>
          <c:marker>
            <c:symbol val="none"/>
          </c:marker>
          <c:dPt>
            <c:idx val="0"/>
            <c:marker>
              <c:symbol val="circle"/>
              <c:size val="7"/>
              <c:spPr>
                <a:solidFill>
                  <a:srgbClr val="8064A2">
                    <a:lumMod val="20000"/>
                    <a:lumOff val="80000"/>
                  </a:srgbClr>
                </a:solidFill>
                <a:ln>
                  <a:solidFill>
                    <a:srgbClr val="E6E0EC"/>
                  </a:solidFill>
                  <a:prstDash val="dash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0-8983-4D6F-B0E0-92F8502E34E5}"/>
              </c:ext>
            </c:extLst>
          </c:dPt>
          <c:xVal>
            <c:numRef>
              <c:f>'ATB Offshore Wind_SEE'!$L$466:$AS$466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Wind_SEE'!$L$502:$AS$502</c:f>
              <c:numCache>
                <c:formatCode>"$"#,##0_);\("$"#,##0\)</c:formatCode>
                <c:ptCount val="34"/>
                <c:pt idx="0">
                  <c:v>108.09840332205989</c:v>
                </c:pt>
                <c:pt idx="1">
                  <c:v>106.57467842005691</c:v>
                </c:pt>
                <c:pt idx="2">
                  <c:v>103.27088416358997</c:v>
                </c:pt>
                <c:pt idx="3">
                  <c:v>100.92680483432459</c:v>
                </c:pt>
                <c:pt idx="4">
                  <c:v>99.108595650705098</c:v>
                </c:pt>
                <c:pt idx="5">
                  <c:v>97.623010577857599</c:v>
                </c:pt>
                <c:pt idx="6">
                  <c:v>96.366966295724424</c:v>
                </c:pt>
                <c:pt idx="7">
                  <c:v>95.278931248592215</c:v>
                </c:pt>
                <c:pt idx="8">
                  <c:v>94.319216321390655</c:v>
                </c:pt>
                <c:pt idx="9">
                  <c:v>93.460722064972742</c:v>
                </c:pt>
                <c:pt idx="10">
                  <c:v>92.684119545240378</c:v>
                </c:pt>
                <c:pt idx="11">
                  <c:v>91.975136992125258</c:v>
                </c:pt>
                <c:pt idx="12">
                  <c:v>91.322936266105344</c:v>
                </c:pt>
                <c:pt idx="13">
                  <c:v>90.719092709992069</c:v>
                </c:pt>
                <c:pt idx="14">
                  <c:v>90.156927808505813</c:v>
                </c:pt>
                <c:pt idx="15">
                  <c:v>89.631057662859874</c:v>
                </c:pt>
                <c:pt idx="16">
                  <c:v>89.137078592028985</c:v>
                </c:pt>
                <c:pt idx="17">
                  <c:v>88.671342735658314</c:v>
                </c:pt>
                <c:pt idx="18">
                  <c:v>88.230794408505545</c:v>
                </c:pt>
                <c:pt idx="19">
                  <c:v>87.812848479240387</c:v>
                </c:pt>
                <c:pt idx="20">
                  <c:v>87.415298453525111</c:v>
                </c:pt>
                <c:pt idx="21">
                  <c:v>87.036245959508008</c:v>
                </c:pt>
                <c:pt idx="22">
                  <c:v>86.674045920751098</c:v>
                </c:pt>
                <c:pt idx="23">
                  <c:v>86.327263406392888</c:v>
                </c:pt>
                <c:pt idx="24">
                  <c:v>85.994639295620928</c:v>
                </c:pt>
                <c:pt idx="25">
                  <c:v>85.67506268037296</c:v>
                </c:pt>
                <c:pt idx="26">
                  <c:v>85.367548479191314</c:v>
                </c:pt>
                <c:pt idx="27">
                  <c:v>85.071219124259713</c:v>
                </c:pt>
                <c:pt idx="28">
                  <c:v>84.785289463418479</c:v>
                </c:pt>
                <c:pt idx="29">
                  <c:v>84.509054222773401</c:v>
                </c:pt>
                <c:pt idx="30">
                  <c:v>84.241877525822531</c:v>
                </c:pt>
                <c:pt idx="31">
                  <c:v>83.98318407712749</c:v>
                </c:pt>
                <c:pt idx="32">
                  <c:v>83.73245170304105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1-8983-4D6F-B0E0-92F8502E34E5}"/>
            </c:ext>
          </c:extLst>
        </c:ser>
        <c:ser>
          <c:idx val="36"/>
          <c:order val="36"/>
          <c:tx>
            <c:strRef>
              <c:f>'ATB Offshore Wind_SEE'!$K$503</c:f>
              <c:strCache>
                <c:ptCount val="1"/>
                <c:pt idx="0">
                  <c:v>Class 13 - Advanced</c:v>
                </c:pt>
              </c:strCache>
            </c:strRef>
          </c:tx>
          <c:spPr>
            <a:ln>
              <a:solidFill>
                <a:srgbClr val="D7E4BD"/>
              </a:solidFill>
              <a:prstDash val="sysDot"/>
            </a:ln>
          </c:spPr>
          <c:marker>
            <c:symbol val="none"/>
          </c:marker>
          <c:xVal>
            <c:numRef>
              <c:f>'ATB Offshore Wind_SEE'!$L$466:$AS$466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Wind_SEE'!$L$503:$AS$503</c:f>
              <c:numCache>
                <c:formatCode>"$"#,##0_);\("$"#,##0\)</c:formatCode>
                <c:ptCount val="34"/>
                <c:pt idx="0">
                  <c:v>110.80267835555087</c:v>
                </c:pt>
                <c:pt idx="1">
                  <c:v>104.34162420981153</c:v>
                </c:pt>
                <c:pt idx="2">
                  <c:v>98.205975959454221</c:v>
                </c:pt>
                <c:pt idx="3">
                  <c:v>92.396157043581184</c:v>
                </c:pt>
                <c:pt idx="4">
                  <c:v>86.90989159112182</c:v>
                </c:pt>
                <c:pt idx="5">
                  <c:v>81.74242941627422</c:v>
                </c:pt>
                <c:pt idx="6">
                  <c:v>76.88678736727266</c:v>
                </c:pt>
                <c:pt idx="7">
                  <c:v>72.334002170702277</c:v>
                </c:pt>
                <c:pt idx="8">
                  <c:v>68.073390021455381</c:v>
                </c:pt>
                <c:pt idx="9">
                  <c:v>64.092808389140828</c:v>
                </c:pt>
                <c:pt idx="10">
                  <c:v>60.378915834453267</c:v>
                </c:pt>
                <c:pt idx="11">
                  <c:v>56.917426038303304</c:v>
                </c:pt>
                <c:pt idx="12">
                  <c:v>53.693352722929312</c:v>
                </c:pt>
                <c:pt idx="13">
                  <c:v>50.691242665033762</c:v>
                </c:pt>
                <c:pt idx="14">
                  <c:v>47.895394541510143</c:v>
                </c:pt>
                <c:pt idx="15">
                  <c:v>46.388065570471404</c:v>
                </c:pt>
                <c:pt idx="16">
                  <c:v>45.035781412883196</c:v>
                </c:pt>
                <c:pt idx="17">
                  <c:v>43.82532995016232</c:v>
                </c:pt>
                <c:pt idx="18">
                  <c:v>42.743860668212925</c:v>
                </c:pt>
                <c:pt idx="19">
                  <c:v>41.778852073620357</c:v>
                </c:pt>
                <c:pt idx="20">
                  <c:v>40.918078740954883</c:v>
                </c:pt>
                <c:pt idx="21">
                  <c:v>40.149578690966848</c:v>
                </c:pt>
                <c:pt idx="22">
                  <c:v>39.461621802505846</c:v>
                </c:pt>
                <c:pt idx="23">
                  <c:v>38.842679939747967</c:v>
                </c:pt>
                <c:pt idx="24">
                  <c:v>38.28139943472862</c:v>
                </c:pt>
                <c:pt idx="25">
                  <c:v>37.766576508745374</c:v>
                </c:pt>
                <c:pt idx="26">
                  <c:v>37.287136151342835</c:v>
                </c:pt>
                <c:pt idx="27">
                  <c:v>36.832114909119262</c:v>
                </c:pt>
                <c:pt idx="28">
                  <c:v>36.390647975179895</c:v>
                </c:pt>
                <c:pt idx="29">
                  <c:v>35.951960919955717</c:v>
                </c:pt>
                <c:pt idx="30">
                  <c:v>35.505366370994814</c:v>
                </c:pt>
                <c:pt idx="31">
                  <c:v>35.040265938465247</c:v>
                </c:pt>
                <c:pt idx="32">
                  <c:v>34.546157699597458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2-8983-4D6F-B0E0-92F8502E34E5}"/>
            </c:ext>
          </c:extLst>
        </c:ser>
        <c:ser>
          <c:idx val="37"/>
          <c:order val="37"/>
          <c:tx>
            <c:strRef>
              <c:f>'ATB Offshore Wind_SEE'!$K$504</c:f>
              <c:strCache>
                <c:ptCount val="1"/>
                <c:pt idx="0">
                  <c:v>Class 13 - Moderate</c:v>
                </c:pt>
              </c:strCache>
            </c:strRef>
          </c:tx>
          <c:spPr>
            <a:ln>
              <a:solidFill>
                <a:srgbClr val="9BBB59">
                  <a:lumMod val="40000"/>
                  <a:lumOff val="60000"/>
                </a:srgbClr>
              </a:solidFill>
            </a:ln>
          </c:spPr>
          <c:marker>
            <c:symbol val="none"/>
          </c:marker>
          <c:xVal>
            <c:numRef>
              <c:f>'ATB Offshore Wind_SEE'!$L$466:$AS$466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Wind_SEE'!$L$504:$AS$504</c:f>
              <c:numCache>
                <c:formatCode>"$"#,##0_);\("$"#,##0\)</c:formatCode>
                <c:ptCount val="34"/>
                <c:pt idx="0">
                  <c:v>110.80267835555087</c:v>
                </c:pt>
                <c:pt idx="1">
                  <c:v>105.55589243285679</c:v>
                </c:pt>
                <c:pt idx="2">
                  <c:v>100.64546383157132</c:v>
                </c:pt>
                <c:pt idx="3">
                  <c:v>96.059015767140451</c:v>
                </c:pt>
                <c:pt idx="4">
                  <c:v>91.784171455010195</c:v>
                </c:pt>
                <c:pt idx="5">
                  <c:v>87.808554110626559</c:v>
                </c:pt>
                <c:pt idx="6">
                  <c:v>84.119786949435536</c:v>
                </c:pt>
                <c:pt idx="7">
                  <c:v>80.705493186883132</c:v>
                </c:pt>
                <c:pt idx="8">
                  <c:v>77.553296038415354</c:v>
                </c:pt>
                <c:pt idx="9">
                  <c:v>74.65081871947821</c:v>
                </c:pt>
                <c:pt idx="10">
                  <c:v>71.985684445517691</c:v>
                </c:pt>
                <c:pt idx="11">
                  <c:v>69.54551643197982</c:v>
                </c:pt>
                <c:pt idx="12">
                  <c:v>67.317937894310575</c:v>
                </c:pt>
                <c:pt idx="13">
                  <c:v>65.290572047955976</c:v>
                </c:pt>
                <c:pt idx="14">
                  <c:v>63.451042108362024</c:v>
                </c:pt>
                <c:pt idx="15">
                  <c:v>61.786971290974734</c:v>
                </c:pt>
                <c:pt idx="16">
                  <c:v>60.285982811240103</c:v>
                </c:pt>
                <c:pt idx="17">
                  <c:v>58.935699884604126</c:v>
                </c:pt>
                <c:pt idx="18">
                  <c:v>57.72374572651281</c:v>
                </c:pt>
                <c:pt idx="19">
                  <c:v>56.637743552412168</c:v>
                </c:pt>
                <c:pt idx="20">
                  <c:v>55.665316577748172</c:v>
                </c:pt>
                <c:pt idx="21">
                  <c:v>54.794088017966878</c:v>
                </c:pt>
                <c:pt idx="22">
                  <c:v>54.011681088514258</c:v>
                </c:pt>
                <c:pt idx="23">
                  <c:v>53.30571900483632</c:v>
                </c:pt>
                <c:pt idx="24">
                  <c:v>52.663824982379047</c:v>
                </c:pt>
                <c:pt idx="25">
                  <c:v>52.073622236588498</c:v>
                </c:pt>
                <c:pt idx="26">
                  <c:v>51.522733982910601</c:v>
                </c:pt>
                <c:pt idx="27">
                  <c:v>50.998783436791435</c:v>
                </c:pt>
                <c:pt idx="28">
                  <c:v>50.489393813676969</c:v>
                </c:pt>
                <c:pt idx="29">
                  <c:v>49.982188329013191</c:v>
                </c:pt>
                <c:pt idx="30">
                  <c:v>49.464790198246128</c:v>
                </c:pt>
                <c:pt idx="31">
                  <c:v>48.924822636821794</c:v>
                </c:pt>
                <c:pt idx="32">
                  <c:v>48.34990886018619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3-8983-4D6F-B0E0-92F8502E34E5}"/>
            </c:ext>
          </c:extLst>
        </c:ser>
        <c:ser>
          <c:idx val="38"/>
          <c:order val="38"/>
          <c:tx>
            <c:strRef>
              <c:f>'ATB Offshore Wind_SEE'!$K$505</c:f>
              <c:strCache>
                <c:ptCount val="1"/>
                <c:pt idx="0">
                  <c:v>Class 13 - Conservative</c:v>
                </c:pt>
              </c:strCache>
            </c:strRef>
          </c:tx>
          <c:spPr>
            <a:ln>
              <a:prstDash val="dash"/>
            </a:ln>
          </c:spPr>
          <c:marker>
            <c:symbol val="none"/>
          </c:marker>
          <c:dPt>
            <c:idx val="0"/>
            <c:marker>
              <c:symbol val="circ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64-8983-4D6F-B0E0-92F8502E34E5}"/>
              </c:ext>
            </c:extLst>
          </c:dPt>
          <c:xVal>
            <c:numRef>
              <c:f>'ATB Offshore Wind_SEE'!$L$466:$AS$466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Wind_SEE'!$L$505:$AS$505</c:f>
              <c:numCache>
                <c:formatCode>"$"#,##0_);\("$"#,##0\)</c:formatCode>
                <c:ptCount val="34"/>
                <c:pt idx="0">
                  <c:v>110.80267835555087</c:v>
                </c:pt>
                <c:pt idx="1">
                  <c:v>109.24083474796333</c:v>
                </c:pt>
                <c:pt idx="2">
                  <c:v>105.85439016504395</c:v>
                </c:pt>
                <c:pt idx="3">
                  <c:v>103.45166949592668</c:v>
                </c:pt>
                <c:pt idx="4">
                  <c:v>101.5879745553504</c:v>
                </c:pt>
                <c:pt idx="5">
                  <c:v>100.06522491300728</c:v>
                </c:pt>
                <c:pt idx="6">
                  <c:v>98.777758435090021</c:v>
                </c:pt>
                <c:pt idx="7">
                  <c:v>97.662504243890012</c:v>
                </c:pt>
                <c:pt idx="8">
                  <c:v>96.678780330087903</c:v>
                </c:pt>
                <c:pt idx="9">
                  <c:v>95.798809303313732</c:v>
                </c:pt>
                <c:pt idx="10">
                  <c:v>95.002778681588012</c:v>
                </c:pt>
                <c:pt idx="11">
                  <c:v>94.276059660970617</c:v>
                </c:pt>
                <c:pt idx="12">
                  <c:v>93.607542966481248</c:v>
                </c:pt>
                <c:pt idx="13">
                  <c:v>92.988593183053354</c:v>
                </c:pt>
                <c:pt idx="14">
                  <c:v>92.412364720394351</c:v>
                </c:pt>
                <c:pt idx="15">
                  <c:v>91.873338991853345</c:v>
                </c:pt>
                <c:pt idx="16">
                  <c:v>91.367002150442488</c:v>
                </c:pt>
                <c:pt idx="17">
                  <c:v>90.889615078051236</c:v>
                </c:pt>
                <c:pt idx="18">
                  <c:v>90.438045646001896</c:v>
                </c:pt>
                <c:pt idx="19">
                  <c:v>90.009644051277064</c:v>
                </c:pt>
                <c:pt idx="20">
                  <c:v>89.602148600133972</c:v>
                </c:pt>
                <c:pt idx="21">
                  <c:v>89.213613429551344</c:v>
                </c:pt>
                <c:pt idx="22">
                  <c:v>88.84235230855974</c:v>
                </c:pt>
                <c:pt idx="23">
                  <c:v>88.486894408933949</c:v>
                </c:pt>
                <c:pt idx="24">
                  <c:v>88.145949110700798</c:v>
                </c:pt>
                <c:pt idx="25">
                  <c:v>87.81837771444458</c:v>
                </c:pt>
                <c:pt idx="26">
                  <c:v>87.50317049513184</c:v>
                </c:pt>
                <c:pt idx="27">
                  <c:v>87.1994279310167</c:v>
                </c:pt>
                <c:pt idx="28">
                  <c:v>86.906345227952968</c:v>
                </c:pt>
                <c:pt idx="29">
                  <c:v>86.623199468357683</c:v>
                </c:pt>
                <c:pt idx="30">
                  <c:v>86.349338868140052</c:v>
                </c:pt>
                <c:pt idx="31">
                  <c:v>86.084173739816691</c:v>
                </c:pt>
                <c:pt idx="32">
                  <c:v>85.827168846631963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5-8983-4D6F-B0E0-92F8502E34E5}"/>
            </c:ext>
          </c:extLst>
        </c:ser>
        <c:ser>
          <c:idx val="39"/>
          <c:order val="39"/>
          <c:tx>
            <c:strRef>
              <c:f>'ATB Offshore Wind_SEE'!$K$506</c:f>
              <c:strCache>
                <c:ptCount val="1"/>
                <c:pt idx="0">
                  <c:v>Class 14 - Advanced</c:v>
                </c:pt>
              </c:strCache>
            </c:strRef>
          </c:tx>
          <c:spPr>
            <a:ln>
              <a:solidFill>
                <a:srgbClr val="F79646">
                  <a:lumMod val="40000"/>
                  <a:lumOff val="60000"/>
                </a:srgbClr>
              </a:solidFill>
              <a:prstDash val="sysDot"/>
            </a:ln>
          </c:spPr>
          <c:marker>
            <c:symbol val="none"/>
          </c:marker>
          <c:xVal>
            <c:numRef>
              <c:f>'ATB Offshore Wind_SEE'!$L$466:$AS$466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Wind_SEE'!$L$506:$AS$506</c:f>
              <c:numCache>
                <c:formatCode>"$"#,##0_);\("$"#,##0\)</c:formatCode>
                <c:ptCount val="34"/>
                <c:pt idx="0">
                  <c:v>100.02746756932777</c:v>
                </c:pt>
                <c:pt idx="1">
                  <c:v>94.194730548722745</c:v>
                </c:pt>
                <c:pt idx="2">
                  <c:v>88.65575472712726</c:v>
                </c:pt>
                <c:pt idx="3">
                  <c:v>83.410922365527185</c:v>
                </c:pt>
                <c:pt idx="4">
                  <c:v>78.458178914131082</c:v>
                </c:pt>
                <c:pt idx="5">
                  <c:v>73.793236127715119</c:v>
                </c:pt>
                <c:pt idx="6">
                  <c:v>69.409789943984521</c:v>
                </c:pt>
                <c:pt idx="7">
                  <c:v>65.299748739576714</c:v>
                </c:pt>
                <c:pt idx="8">
                  <c:v>61.453467675713533</c:v>
                </c:pt>
                <c:pt idx="9">
                  <c:v>57.859985044763576</c:v>
                </c:pt>
                <c:pt idx="10">
                  <c:v>54.507256820289506</c:v>
                </c:pt>
                <c:pt idx="11">
                  <c:v>51.382385982646937</c:v>
                </c:pt>
                <c:pt idx="12">
                  <c:v>48.471843622291161</c:v>
                </c:pt>
                <c:pt idx="13">
                  <c:v>45.761679293121261</c:v>
                </c:pt>
                <c:pt idx="14">
                  <c:v>43.23771857615079</c:v>
                </c:pt>
                <c:pt idx="15">
                  <c:v>41.87697259054319</c:v>
                </c:pt>
                <c:pt idx="16">
                  <c:v>40.65619379958634</c:v>
                </c:pt>
                <c:pt idx="17">
                  <c:v>39.56345492153293</c:v>
                </c:pt>
                <c:pt idx="18">
                  <c:v>38.587155114227791</c:v>
                </c:pt>
                <c:pt idx="19">
                  <c:v>37.715990559974081</c:v>
                </c:pt>
                <c:pt idx="20">
                  <c:v>36.938924717382697</c:v>
                </c:pt>
                <c:pt idx="21">
                  <c:v>36.245158871935026</c:v>
                </c:pt>
                <c:pt idx="22">
                  <c:v>35.624103619743266</c:v>
                </c:pt>
                <c:pt idx="23">
                  <c:v>35.06535189981058</c:v>
                </c:pt>
                <c:pt idx="24">
                  <c:v>34.558654152550695</c:v>
                </c:pt>
                <c:pt idx="25">
                  <c:v>34.093896131381833</c:v>
                </c:pt>
                <c:pt idx="26">
                  <c:v>33.661079835663585</c:v>
                </c:pt>
                <c:pt idx="27">
                  <c:v>33.25030797323781</c:v>
                </c:pt>
                <c:pt idx="28">
                  <c:v>32.851772305391854</c:v>
                </c:pt>
                <c:pt idx="29">
                  <c:v>32.455746181829092</c:v>
                </c:pt>
                <c:pt idx="30">
                  <c:v>32.052581543340125</c:v>
                </c:pt>
                <c:pt idx="31">
                  <c:v>31.632710660056546</c:v>
                </c:pt>
                <c:pt idx="32">
                  <c:v>31.186652888054965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6-8983-4D6F-B0E0-92F8502E34E5}"/>
            </c:ext>
          </c:extLst>
        </c:ser>
        <c:ser>
          <c:idx val="40"/>
          <c:order val="40"/>
          <c:tx>
            <c:strRef>
              <c:f>'ATB Offshore Wind_SEE'!$K$507</c:f>
              <c:strCache>
                <c:ptCount val="1"/>
                <c:pt idx="0">
                  <c:v>Class 14 - Moderate</c:v>
                </c:pt>
              </c:strCache>
            </c:strRef>
          </c:tx>
          <c:spPr>
            <a:ln>
              <a:solidFill>
                <a:srgbClr val="F79646">
                  <a:lumMod val="40000"/>
                  <a:lumOff val="60000"/>
                </a:srgbClr>
              </a:solidFill>
            </a:ln>
          </c:spPr>
          <c:marker>
            <c:symbol val="none"/>
          </c:marker>
          <c:xVal>
            <c:numRef>
              <c:f>'ATB Offshore Wind_SEE'!$L$466:$AS$466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Wind_SEE'!$L$507:$AS$507</c:f>
              <c:numCache>
                <c:formatCode>"$"#,##0_);\("$"#,##0\)</c:formatCode>
                <c:ptCount val="34"/>
                <c:pt idx="0">
                  <c:v>100.02746756932777</c:v>
                </c:pt>
                <c:pt idx="1">
                  <c:v>95.290915019204377</c:v>
                </c:pt>
                <c:pt idx="2">
                  <c:v>90.858010102497772</c:v>
                </c:pt>
                <c:pt idx="3">
                  <c:v>86.717579637891745</c:v>
                </c:pt>
                <c:pt idx="4">
                  <c:v>82.858450444070115</c:v>
                </c:pt>
                <c:pt idx="5">
                  <c:v>79.269449339716672</c:v>
                </c:pt>
                <c:pt idx="6">
                  <c:v>75.939403143515207</c:v>
                </c:pt>
                <c:pt idx="7">
                  <c:v>72.857138674149525</c:v>
                </c:pt>
                <c:pt idx="8">
                  <c:v>70.011482750303415</c:v>
                </c:pt>
                <c:pt idx="9">
                  <c:v>67.391262190660683</c:v>
                </c:pt>
                <c:pt idx="10">
                  <c:v>64.985303813905119</c:v>
                </c:pt>
                <c:pt idx="11">
                  <c:v>62.782434438720536</c:v>
                </c:pt>
                <c:pt idx="12">
                  <c:v>60.771480883790709</c:v>
                </c:pt>
                <c:pt idx="13">
                  <c:v>58.94126996779945</c:v>
                </c:pt>
                <c:pt idx="14">
                  <c:v>57.280628509430557</c:v>
                </c:pt>
                <c:pt idx="15">
                  <c:v>55.778383327367834</c:v>
                </c:pt>
                <c:pt idx="16">
                  <c:v>54.423361240295073</c:v>
                </c:pt>
                <c:pt idx="17">
                  <c:v>53.204389066896063</c:v>
                </c:pt>
                <c:pt idx="18">
                  <c:v>52.110293625854602</c:v>
                </c:pt>
                <c:pt idx="19">
                  <c:v>51.129901735854503</c:v>
                </c:pt>
                <c:pt idx="20">
                  <c:v>50.252040215579534</c:v>
                </c:pt>
                <c:pt idx="21">
                  <c:v>49.465535883713535</c:v>
                </c:pt>
                <c:pt idx="22">
                  <c:v>48.759215558940276</c:v>
                </c:pt>
                <c:pt idx="23">
                  <c:v>48.121906059943562</c:v>
                </c:pt>
                <c:pt idx="24">
                  <c:v>47.542434205407169</c:v>
                </c:pt>
                <c:pt idx="25">
                  <c:v>47.009626814014943</c:v>
                </c:pt>
                <c:pt idx="26">
                  <c:v>46.51231070445062</c:v>
                </c:pt>
                <c:pt idx="27">
                  <c:v>46.039312695398067</c:v>
                </c:pt>
                <c:pt idx="28">
                  <c:v>45.579459605541039</c:v>
                </c:pt>
                <c:pt idx="29">
                  <c:v>45.121578253563328</c:v>
                </c:pt>
                <c:pt idx="30">
                  <c:v>44.654495458148752</c:v>
                </c:pt>
                <c:pt idx="31">
                  <c:v>44.167038037981115</c:v>
                </c:pt>
                <c:pt idx="32">
                  <c:v>43.648032811744216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7-8983-4D6F-B0E0-92F8502E34E5}"/>
            </c:ext>
          </c:extLst>
        </c:ser>
        <c:ser>
          <c:idx val="41"/>
          <c:order val="41"/>
          <c:tx>
            <c:strRef>
              <c:f>'ATB Offshore Wind_SEE'!$K$508</c:f>
              <c:strCache>
                <c:ptCount val="1"/>
                <c:pt idx="0">
                  <c:v>Class 14 - Conservative</c:v>
                </c:pt>
              </c:strCache>
            </c:strRef>
          </c:tx>
          <c:spPr>
            <a:ln>
              <a:solidFill>
                <a:srgbClr val="F79646">
                  <a:lumMod val="40000"/>
                  <a:lumOff val="60000"/>
                </a:srgbClr>
              </a:solidFill>
              <a:prstDash val="dash"/>
            </a:ln>
          </c:spPr>
          <c:marker>
            <c:symbol val="none"/>
          </c:marker>
          <c:dPt>
            <c:idx val="0"/>
            <c:marker>
              <c:symbol val="circle"/>
              <c:size val="7"/>
              <c:spPr>
                <a:solidFill>
                  <a:srgbClr val="F79646">
                    <a:lumMod val="40000"/>
                    <a:lumOff val="60000"/>
                  </a:srgbClr>
                </a:solidFill>
                <a:ln>
                  <a:solidFill>
                    <a:srgbClr val="F79646">
                      <a:lumMod val="40000"/>
                      <a:lumOff val="60000"/>
                    </a:srgbClr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8-8983-4D6F-B0E0-92F8502E34E5}"/>
              </c:ext>
            </c:extLst>
          </c:dPt>
          <c:xVal>
            <c:numRef>
              <c:f>'ATB Offshore Wind_SEE'!$L$466:$AS$466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Wind_SEE'!$L$508:$AS$508</c:f>
              <c:numCache>
                <c:formatCode>"$"#,##0_);\("$"#,##0\)</c:formatCode>
                <c:ptCount val="34"/>
                <c:pt idx="0">
                  <c:v>100.02746756932777</c:v>
                </c:pt>
                <c:pt idx="1">
                  <c:v>98.617508323532178</c:v>
                </c:pt>
                <c:pt idx="2">
                  <c:v>95.560384788969856</c:v>
                </c:pt>
                <c:pt idx="3">
                  <c:v>93.391321122141619</c:v>
                </c:pt>
                <c:pt idx="4">
                  <c:v>91.70886463287323</c:v>
                </c:pt>
                <c:pt idx="5">
                  <c:v>90.334197587579268</c:v>
                </c:pt>
                <c:pt idx="6">
                  <c:v>89.171933161504469</c:v>
                </c:pt>
                <c:pt idx="7">
                  <c:v>88.165133920751018</c:v>
                </c:pt>
                <c:pt idx="8">
                  <c:v>87.277074053016946</c:v>
                </c:pt>
                <c:pt idx="9">
                  <c:v>86.482677431482628</c:v>
                </c:pt>
                <c:pt idx="10">
                  <c:v>85.764058275514628</c:v>
                </c:pt>
                <c:pt idx="11">
                  <c:v>85.108010386188667</c:v>
                </c:pt>
                <c:pt idx="12">
                  <c:v>84.504504830456412</c:v>
                </c:pt>
                <c:pt idx="13">
                  <c:v>83.945745960113854</c:v>
                </c:pt>
                <c:pt idx="14">
                  <c:v>83.425553896920306</c:v>
                </c:pt>
                <c:pt idx="15">
                  <c:v>82.93894671936043</c:v>
                </c:pt>
                <c:pt idx="16">
                  <c:v>82.481849537820651</c:v>
                </c:pt>
                <c:pt idx="17">
                  <c:v>82.050886851626345</c:v>
                </c:pt>
                <c:pt idx="18">
                  <c:v>81.643231121728974</c:v>
                </c:pt>
                <c:pt idx="19">
                  <c:v>81.256490230092027</c:v>
                </c:pt>
                <c:pt idx="20">
                  <c:v>80.888622425551517</c:v>
                </c:pt>
                <c:pt idx="21">
                  <c:v>80.537871074124013</c:v>
                </c:pt>
                <c:pt idx="22">
                  <c:v>80.202713925480225</c:v>
                </c:pt>
                <c:pt idx="23">
                  <c:v>79.881823184798066</c:v>
                </c:pt>
                <c:pt idx="24">
                  <c:v>79.574033740823637</c:v>
                </c:pt>
                <c:pt idx="25">
                  <c:v>79.278317629065796</c:v>
                </c:pt>
                <c:pt idx="26">
                  <c:v>78.993763317063966</c:v>
                </c:pt>
                <c:pt idx="27">
                  <c:v>78.719558758723267</c:v>
                </c:pt>
                <c:pt idx="28">
                  <c:v>78.454977423588332</c:v>
                </c:pt>
                <c:pt idx="29">
                  <c:v>78.199366695529676</c:v>
                </c:pt>
                <c:pt idx="30">
                  <c:v>77.952138174402393</c:v>
                </c:pt>
                <c:pt idx="31">
                  <c:v>77.712759517969829</c:v>
                </c:pt>
                <c:pt idx="32">
                  <c:v>77.48074753956169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9-8983-4D6F-B0E0-92F8502E34E5}"/>
            </c:ext>
          </c:extLst>
        </c:ser>
        <c:ser>
          <c:idx val="42"/>
          <c:order val="42"/>
          <c:tx>
            <c:strRef>
              <c:f>'Offshore Wind'!#REF!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C0504D">
                  <a:lumMod val="40000"/>
                  <a:lumOff val="60000"/>
                </a:srgbClr>
              </a:solidFill>
              <a:prstDash val="sysDot"/>
            </a:ln>
          </c:spPr>
          <c:marker>
            <c:symbol val="none"/>
          </c:marker>
          <c:xVal>
            <c:numRef>
              <c:f>'ATB Offshore Wind_SEE'!$L$466:$AS$466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'Offshore Wind'!#REF!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A-8983-4D6F-B0E0-92F8502E34E5}"/>
            </c:ext>
          </c:extLst>
        </c:ser>
        <c:ser>
          <c:idx val="43"/>
          <c:order val="43"/>
          <c:tx>
            <c:strRef>
              <c:f>'Offshore Wind'!#REF!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C0504D">
                  <a:lumMod val="40000"/>
                  <a:lumOff val="60000"/>
                </a:srgbClr>
              </a:solidFill>
            </a:ln>
          </c:spPr>
          <c:marker>
            <c:symbol val="none"/>
          </c:marker>
          <c:xVal>
            <c:numRef>
              <c:f>'ATB Offshore Wind_SEE'!$L$466:$AS$466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'Offshore Wind'!#REF!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B-8983-4D6F-B0E0-92F8502E34E5}"/>
            </c:ext>
          </c:extLst>
        </c:ser>
        <c:ser>
          <c:idx val="44"/>
          <c:order val="44"/>
          <c:tx>
            <c:strRef>
              <c:f>'Offshore Wind'!#REF!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C0504D">
                  <a:lumMod val="40000"/>
                  <a:lumOff val="60000"/>
                </a:srgbClr>
              </a:solidFill>
              <a:prstDash val="dash"/>
            </a:ln>
          </c:spPr>
          <c:marker>
            <c:symbol val="none"/>
          </c:marker>
          <c:dPt>
            <c:idx val="0"/>
            <c:marker>
              <c:symbol val="circle"/>
              <c:size val="7"/>
              <c:spPr>
                <a:solidFill>
                  <a:srgbClr val="C0504D">
                    <a:lumMod val="40000"/>
                    <a:lumOff val="60000"/>
                  </a:srgbClr>
                </a:solidFill>
                <a:ln>
                  <a:solidFill>
                    <a:srgbClr val="C0504D">
                      <a:lumMod val="40000"/>
                      <a:lumOff val="60000"/>
                    </a:srgbClr>
                  </a:solidFill>
                  <a:prstDash val="dash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C-8983-4D6F-B0E0-92F8502E34E5}"/>
              </c:ext>
            </c:extLst>
          </c:dPt>
          <c:xVal>
            <c:numRef>
              <c:f>'ATB Offshore Wind_SEE'!$L$466:$AS$466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'Offshore Wind'!#REF!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D-8983-4D6F-B0E0-92F8502E3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68768"/>
        <c:axId val="83970304"/>
      </c:scatterChart>
      <c:valAx>
        <c:axId val="83968768"/>
        <c:scaling>
          <c:orientation val="minMax"/>
          <c:max val="2050"/>
          <c:min val="2015"/>
        </c:scaling>
        <c:delete val="0"/>
        <c:axPos val="b"/>
        <c:numFmt formatCode="General" sourceLinked="1"/>
        <c:majorTickMark val="out"/>
        <c:minorTickMark val="in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83970304"/>
        <c:crosses val="autoZero"/>
        <c:crossBetween val="midCat"/>
        <c:majorUnit val="5"/>
        <c:minorUnit val="1"/>
      </c:valAx>
      <c:valAx>
        <c:axId val="83970304"/>
        <c:scaling>
          <c:orientation val="minMax"/>
          <c:max val="190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Offshore Wind Fixed Operations</a:t>
                </a:r>
                <a:r>
                  <a:rPr lang="en-US" sz="1400" baseline="0"/>
                  <a:t> and Maintenance ($/kW/yr)</a:t>
                </a:r>
                <a:endParaRPr lang="en-US" sz="1400"/>
              </a:p>
            </c:rich>
          </c:tx>
          <c:layout>
            <c:manualLayout>
              <c:xMode val="edge"/>
              <c:yMode val="edge"/>
              <c:x val="2.5948327217144799E-2"/>
              <c:y val="0.20490679891853"/>
            </c:manualLayout>
          </c:layout>
          <c:overlay val="0"/>
        </c:title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83968768"/>
        <c:crosses val="autoZero"/>
        <c:crossBetween val="midCat"/>
        <c:majorUnit val="20"/>
        <c:min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8422076840766117"/>
          <c:y val="9.4126265923687766E-2"/>
          <c:w val="0.494101111089911"/>
          <c:h val="0.2074895107372598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span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7796808275334"/>
          <c:y val="0.105136316772055"/>
          <c:w val="0.84498956608628195"/>
          <c:h val="0.794002993593609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'ATB Offshore Wind_SEE'!$K$722</c:f>
              <c:strCache>
                <c:ptCount val="1"/>
                <c:pt idx="0">
                  <c:v>Class 1 - Advanced</c:v>
                </c:pt>
              </c:strCache>
            </c:strRef>
          </c:tx>
          <c:spPr>
            <a:ln>
              <a:solidFill>
                <a:schemeClr val="accent6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F79646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1-B9C5-4401-A6E8-B581CC48D48F}"/>
              </c:ext>
            </c:extLst>
          </c:dPt>
          <c:xVal>
            <c:numRef>
              <c:f>'ATB Offshore Wind_SEE'!$L$721:$AS$721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Wind_SEE'!$L$722:$AS$722</c:f>
              <c:numCache>
                <c:formatCode>"$"#,##0</c:formatCode>
                <c:ptCount val="34"/>
                <c:pt idx="0">
                  <c:v>97.091505518333136</c:v>
                </c:pt>
                <c:pt idx="1">
                  <c:v>87.74387798484041</c:v>
                </c:pt>
                <c:pt idx="2">
                  <c:v>80.713965492060311</c:v>
                </c:pt>
                <c:pt idx="3">
                  <c:v>74.799846990558535</c:v>
                </c:pt>
                <c:pt idx="4">
                  <c:v>69.622884305009578</c:v>
                </c:pt>
                <c:pt idx="5">
                  <c:v>65.00749691218013</c:v>
                </c:pt>
                <c:pt idx="6">
                  <c:v>60.852803342760481</c:v>
                </c:pt>
                <c:pt idx="7">
                  <c:v>57.091784650813679</c:v>
                </c:pt>
                <c:pt idx="8">
                  <c:v>53.674978353375472</c:v>
                </c:pt>
                <c:pt idx="9">
                  <c:v>50.562970659601248</c:v>
                </c:pt>
                <c:pt idx="10">
                  <c:v>47.722591192009268</c:v>
                </c:pt>
                <c:pt idx="11">
                  <c:v>45.124850933116996</c:v>
                </c:pt>
                <c:pt idx="12">
                  <c:v>42.743771161396296</c:v>
                </c:pt>
                <c:pt idx="13">
                  <c:v>40.55569642053959</c:v>
                </c:pt>
                <c:pt idx="14">
                  <c:v>38.538882593960253</c:v>
                </c:pt>
                <c:pt idx="15">
                  <c:v>37.501597771324718</c:v>
                </c:pt>
                <c:pt idx="16">
                  <c:v>36.591420754645796</c:v>
                </c:pt>
                <c:pt idx="17">
                  <c:v>35.793219749351252</c:v>
                </c:pt>
                <c:pt idx="18">
                  <c:v>35.092682924613342</c:v>
                </c:pt>
                <c:pt idx="19">
                  <c:v>34.476176724625226</c:v>
                </c:pt>
                <c:pt idx="20">
                  <c:v>33.930629305012374</c:v>
                </c:pt>
                <c:pt idx="21">
                  <c:v>33.443434174503651</c:v>
                </c:pt>
                <c:pt idx="22">
                  <c:v>33.002370850471785</c:v>
                </c:pt>
                <c:pt idx="23">
                  <c:v>32.595540409100686</c:v>
                </c:pt>
                <c:pt idx="24">
                  <c:v>32.211314481689271</c:v>
                </c:pt>
                <c:pt idx="25">
                  <c:v>31.838296679399171</c:v>
                </c:pt>
                <c:pt idx="26">
                  <c:v>31.465295724480164</c:v>
                </c:pt>
                <c:pt idx="27">
                  <c:v>31.081309796399822</c:v>
                </c:pt>
                <c:pt idx="28">
                  <c:v>30.675521814316493</c:v>
                </c:pt>
                <c:pt idx="29">
                  <c:v>30.237305608350106</c:v>
                </c:pt>
                <c:pt idx="30">
                  <c:v>29.756243211097061</c:v>
                </c:pt>
                <c:pt idx="31">
                  <c:v>29.222153858899684</c:v>
                </c:pt>
                <c:pt idx="32">
                  <c:v>28.625135768891411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9C5-4401-A6E8-B581CC48D48F}"/>
            </c:ext>
          </c:extLst>
        </c:ser>
        <c:ser>
          <c:idx val="2"/>
          <c:order val="1"/>
          <c:tx>
            <c:strRef>
              <c:f>'ATB Offshore Wind_SEE'!$K$723</c:f>
              <c:strCache>
                <c:ptCount val="1"/>
                <c:pt idx="0">
                  <c:v>Class 1 - Moderate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F79646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4-B9C5-4401-A6E8-B581CC48D48F}"/>
              </c:ext>
            </c:extLst>
          </c:dPt>
          <c:xVal>
            <c:numRef>
              <c:f>'ATB Offshore Wind_SEE'!$L$721:$AS$721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Wind_SEE'!$L$723:$AS$723</c:f>
              <c:numCache>
                <c:formatCode>"$"#,##0</c:formatCode>
                <c:ptCount val="34"/>
                <c:pt idx="0">
                  <c:v>97.091505518333136</c:v>
                </c:pt>
                <c:pt idx="1">
                  <c:v>89.373071765065632</c:v>
                </c:pt>
                <c:pt idx="2">
                  <c:v>83.593370505072798</c:v>
                </c:pt>
                <c:pt idx="3">
                  <c:v>78.766678580644026</c:v>
                </c:pt>
                <c:pt idx="4">
                  <c:v>74.578406489139823</c:v>
                </c:pt>
                <c:pt idx="5">
                  <c:v>70.881283589839754</c:v>
                </c:pt>
                <c:pt idx="6">
                  <c:v>67.590422367459524</c:v>
                </c:pt>
                <c:pt idx="7">
                  <c:v>64.649685411397925</c:v>
                </c:pt>
                <c:pt idx="8">
                  <c:v>62.018100571985364</c:v>
                </c:pt>
                <c:pt idx="9">
                  <c:v>59.663490017810211</c:v>
                </c:pt>
                <c:pt idx="10">
                  <c:v>57.559148866881429</c:v>
                </c:pt>
                <c:pt idx="11">
                  <c:v>55.681970427749349</c:v>
                </c:pt>
                <c:pt idx="12">
                  <c:v>54.011320161228632</c:v>
                </c:pt>
                <c:pt idx="13">
                  <c:v>52.528324651360798</c:v>
                </c:pt>
                <c:pt idx="14">
                  <c:v>51.215403733987884</c:v>
                </c:pt>
                <c:pt idx="15">
                  <c:v>50.055951785732525</c:v>
                </c:pt>
                <c:pt idx="16">
                  <c:v>49.034114119796776</c:v>
                </c:pt>
                <c:pt idx="17">
                  <c:v>48.134626060881459</c:v>
                </c:pt>
                <c:pt idx="18">
                  <c:v>47.342694526429611</c:v>
                </c:pt>
                <c:pt idx="19">
                  <c:v>46.643909163695533</c:v>
                </c:pt>
                <c:pt idx="20">
                  <c:v>46.024174496180841</c:v>
                </c:pt>
                <c:pt idx="21">
                  <c:v>45.469657300135161</c:v>
                </c:pt>
                <c:pt idx="22">
                  <c:v>44.966745217223206</c:v>
                </c:pt>
                <c:pt idx="23">
                  <c:v>44.502013789019472</c:v>
                </c:pt>
                <c:pt idx="24">
                  <c:v>44.062199895029977</c:v>
                </c:pt>
                <c:pt idx="25">
                  <c:v>43.63418012357441</c:v>
                </c:pt>
                <c:pt idx="26">
                  <c:v>43.204952988232414</c:v>
                </c:pt>
                <c:pt idx="27">
                  <c:v>42.761624175238737</c:v>
                </c:pt>
                <c:pt idx="28">
                  <c:v>42.29139420401274</c:v>
                </c:pt>
                <c:pt idx="29">
                  <c:v>41.781548026956393</c:v>
                </c:pt>
                <c:pt idx="30">
                  <c:v>41.219446201260858</c:v>
                </c:pt>
                <c:pt idx="31">
                  <c:v>40.592517345316935</c:v>
                </c:pt>
                <c:pt idx="32">
                  <c:v>39.888251652786721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9C5-4401-A6E8-B581CC48D48F}"/>
            </c:ext>
          </c:extLst>
        </c:ser>
        <c:ser>
          <c:idx val="3"/>
          <c:order val="2"/>
          <c:tx>
            <c:strRef>
              <c:f>'ATB Offshore Wind_SEE'!$K$724</c:f>
              <c:strCache>
                <c:ptCount val="1"/>
                <c:pt idx="0">
                  <c:v>Class 1 - Conservative</c:v>
                </c:pt>
              </c:strCache>
            </c:strRef>
          </c:tx>
          <c:spPr>
            <a:ln>
              <a:solidFill>
                <a:schemeClr val="accent6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F79646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7-B9C5-4401-A6E8-B581CC48D48F}"/>
              </c:ext>
            </c:extLst>
          </c:dPt>
          <c:xVal>
            <c:numRef>
              <c:f>'ATB Offshore Wind_SEE'!$L$721:$AS$721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Wind_SEE'!$L$724:$AS$724</c:f>
              <c:numCache>
                <c:formatCode>"$"#,##0</c:formatCode>
                <c:ptCount val="34"/>
                <c:pt idx="0">
                  <c:v>97.091505518333136</c:v>
                </c:pt>
                <c:pt idx="1">
                  <c:v>92.867220740230607</c:v>
                </c:pt>
                <c:pt idx="2">
                  <c:v>90.082950537545315</c:v>
                </c:pt>
                <c:pt idx="3">
                  <c:v>87.913492263627319</c:v>
                </c:pt>
                <c:pt idx="4">
                  <c:v>86.107591993076838</c:v>
                </c:pt>
                <c:pt idx="5">
                  <c:v>84.552389423746007</c:v>
                </c:pt>
                <c:pt idx="6">
                  <c:v>83.186362873761652</c:v>
                </c:pt>
                <c:pt idx="7">
                  <c:v>81.97148726937742</c:v>
                </c:pt>
                <c:pt idx="8">
                  <c:v>80.882027942294272</c:v>
                </c:pt>
                <c:pt idx="9">
                  <c:v>79.899308876684088</c:v>
                </c:pt>
                <c:pt idx="10">
                  <c:v>79.008999671358822</c:v>
                </c:pt>
                <c:pt idx="11">
                  <c:v>78.199593290476969</c:v>
                </c:pt>
                <c:pt idx="12">
                  <c:v>77.461497751364206</c:v>
                </c:pt>
                <c:pt idx="13">
                  <c:v>76.786466649533679</c:v>
                </c:pt>
                <c:pt idx="14">
                  <c:v>76.167227280690597</c:v>
                </c:pt>
                <c:pt idx="15">
                  <c:v>75.597229363760533</c:v>
                </c:pt>
                <c:pt idx="16">
                  <c:v>75.070470248195733</c:v>
                </c:pt>
                <c:pt idx="17">
                  <c:v>74.581370241648401</c:v>
                </c:pt>
                <c:pt idx="18">
                  <c:v>74.124681724773097</c:v>
                </c:pt>
                <c:pt idx="19">
                  <c:v>73.695421612935434</c:v>
                </c:pt>
                <c:pt idx="20">
                  <c:v>73.288820306198446</c:v>
                </c:pt>
                <c:pt idx="21">
                  <c:v>72.900282511546393</c:v>
                </c:pt>
                <c:pt idx="22">
                  <c:v>72.525356763002449</c:v>
                </c:pt>
                <c:pt idx="23">
                  <c:v>72.159711414181942</c:v>
                </c:pt>
                <c:pt idx="24">
                  <c:v>71.79911551568307</c:v>
                </c:pt>
                <c:pt idx="25">
                  <c:v>71.439423426750011</c:v>
                </c:pt>
                <c:pt idx="26">
                  <c:v>71.076562315312771</c:v>
                </c:pt>
                <c:pt idx="27">
                  <c:v>70.706521916275932</c:v>
                </c:pt>
                <c:pt idx="28">
                  <c:v>70.325346072964322</c:v>
                </c:pt>
                <c:pt idx="29">
                  <c:v>69.92912569952189</c:v>
                </c:pt>
                <c:pt idx="30">
                  <c:v>69.51399288526936</c:v>
                </c:pt>
                <c:pt idx="31">
                  <c:v>69.076115924064425</c:v>
                </c:pt>
                <c:pt idx="32">
                  <c:v>68.611695098446887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9C5-4401-A6E8-B581CC48D48F}"/>
            </c:ext>
          </c:extLst>
        </c:ser>
        <c:ser>
          <c:idx val="4"/>
          <c:order val="3"/>
          <c:tx>
            <c:strRef>
              <c:f>'ATB Offshore Wind_SEE'!$K$725</c:f>
              <c:strCache>
                <c:ptCount val="1"/>
                <c:pt idx="0">
                  <c:v>Class 2 - Advanced</c:v>
                </c:pt>
              </c:strCache>
            </c:strRef>
          </c:tx>
          <c:spPr>
            <a:ln>
              <a:solidFill>
                <a:schemeClr val="accent5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4BACC6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A-B9C5-4401-A6E8-B581CC48D48F}"/>
              </c:ext>
            </c:extLst>
          </c:dPt>
          <c:xVal>
            <c:numRef>
              <c:f>'ATB Offshore Wind_SEE'!$L$721:$AS$721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Wind_SEE'!$L$725:$AS$725</c:f>
              <c:numCache>
                <c:formatCode>"$"#,##0</c:formatCode>
                <c:ptCount val="34"/>
                <c:pt idx="0">
                  <c:v>101.13013525467119</c:v>
                </c:pt>
                <c:pt idx="1">
                  <c:v>91.387148058566936</c:v>
                </c:pt>
                <c:pt idx="2">
                  <c:v>84.06856967601</c:v>
                </c:pt>
                <c:pt idx="3">
                  <c:v>77.915160878800393</c:v>
                </c:pt>
                <c:pt idx="4">
                  <c:v>72.530426306722433</c:v>
                </c:pt>
                <c:pt idx="5">
                  <c:v>67.73062307745883</c:v>
                </c:pt>
                <c:pt idx="6">
                  <c:v>63.410265943459322</c:v>
                </c:pt>
                <c:pt idx="7">
                  <c:v>59.499343664148611</c:v>
                </c:pt>
                <c:pt idx="8">
                  <c:v>55.946236559570501</c:v>
                </c:pt>
                <c:pt idx="9">
                  <c:v>52.709851204334896</c:v>
                </c:pt>
                <c:pt idx="10">
                  <c:v>49.755633510676795</c:v>
                </c:pt>
                <c:pt idx="11">
                  <c:v>47.053407733657821</c:v>
                </c:pt>
                <c:pt idx="12">
                  <c:v>44.576148711856099</c:v>
                </c:pt>
                <c:pt idx="13">
                  <c:v>42.299261112331635</c:v>
                </c:pt>
                <c:pt idx="14">
                  <c:v>40.20014687450049</c:v>
                </c:pt>
                <c:pt idx="15">
                  <c:v>39.1222139507394</c:v>
                </c:pt>
                <c:pt idx="16">
                  <c:v>38.176321064254871</c:v>
                </c:pt>
                <c:pt idx="17">
                  <c:v>37.346744165406797</c:v>
                </c:pt>
                <c:pt idx="18">
                  <c:v>36.618613730705327</c:v>
                </c:pt>
                <c:pt idx="19">
                  <c:v>35.977766901979336</c:v>
                </c:pt>
                <c:pt idx="20">
                  <c:v>35.410625897919033</c:v>
                </c:pt>
                <c:pt idx="21">
                  <c:v>34.904097540102732</c:v>
                </c:pt>
                <c:pt idx="22">
                  <c:v>34.445490545748655</c:v>
                </c:pt>
                <c:pt idx="23">
                  <c:v>34.022448362602496</c:v>
                </c:pt>
                <c:pt idx="24">
                  <c:v>33.622896024396113</c:v>
                </c:pt>
                <c:pt idx="25">
                  <c:v>33.234999957088895</c:v>
                </c:pt>
                <c:pt idx="26">
                  <c:v>32.847139976318125</c:v>
                </c:pt>
                <c:pt idx="27">
                  <c:v>32.447892958027211</c:v>
                </c:pt>
                <c:pt idx="28">
                  <c:v>32.026027887208556</c:v>
                </c:pt>
                <c:pt idx="29">
                  <c:v>31.570512231023322</c:v>
                </c:pt>
                <c:pt idx="30">
                  <c:v>31.070529873499993</c:v>
                </c:pt>
                <c:pt idx="31">
                  <c:v>30.515511221961809</c:v>
                </c:pt>
                <c:pt idx="32">
                  <c:v>29.895176591277707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B9C5-4401-A6E8-B581CC48D48F}"/>
            </c:ext>
          </c:extLst>
        </c:ser>
        <c:ser>
          <c:idx val="6"/>
          <c:order val="4"/>
          <c:tx>
            <c:strRef>
              <c:f>'ATB Offshore Wind_SEE'!$K$726</c:f>
              <c:strCache>
                <c:ptCount val="1"/>
                <c:pt idx="0">
                  <c:v>Class 2 - Moderate</c:v>
                </c:pt>
              </c:strCache>
            </c:strRef>
          </c:tx>
          <c:spPr>
            <a:ln>
              <a:solidFill>
                <a:schemeClr val="accent5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4BACC6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D-B9C5-4401-A6E8-B581CC48D48F}"/>
              </c:ext>
            </c:extLst>
          </c:dPt>
          <c:xVal>
            <c:numRef>
              <c:f>'ATB Offshore Wind_SEE'!$L$721:$AS$721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Wind_SEE'!$L$726:$AS$726</c:f>
              <c:numCache>
                <c:formatCode>"$"#,##0</c:formatCode>
                <c:ptCount val="34"/>
                <c:pt idx="0">
                  <c:v>101.13013525467119</c:v>
                </c:pt>
                <c:pt idx="1">
                  <c:v>93.085189151946963</c:v>
                </c:pt>
                <c:pt idx="2">
                  <c:v>87.068234251411582</c:v>
                </c:pt>
                <c:pt idx="3">
                  <c:v>82.046613648195788</c:v>
                </c:pt>
                <c:pt idx="4">
                  <c:v>77.690909343635013</c:v>
                </c:pt>
                <c:pt idx="5">
                  <c:v>73.847001991021386</c:v>
                </c:pt>
                <c:pt idx="6">
                  <c:v>70.42612167243739</c:v>
                </c:pt>
                <c:pt idx="7">
                  <c:v>67.369611467045246</c:v>
                </c:pt>
                <c:pt idx="8">
                  <c:v>64.634696356440898</c:v>
                </c:pt>
                <c:pt idx="9">
                  <c:v>62.187809863453971</c:v>
                </c:pt>
                <c:pt idx="10">
                  <c:v>60.001115370346824</c:v>
                </c:pt>
                <c:pt idx="11">
                  <c:v>58.050542763329723</c:v>
                </c:pt>
                <c:pt idx="12">
                  <c:v>56.314609302276338</c:v>
                </c:pt>
                <c:pt idx="13">
                  <c:v>54.773675145464068</c:v>
                </c:pt>
                <c:pt idx="14">
                  <c:v>53.409453522348912</c:v>
                </c:pt>
                <c:pt idx="15">
                  <c:v>52.20467710277201</c:v>
                </c:pt>
                <c:pt idx="16">
                  <c:v>51.142863951150204</c:v>
                </c:pt>
                <c:pt idx="17">
                  <c:v>50.208149105665257</c:v>
                </c:pt>
                <c:pt idx="18">
                  <c:v>49.385160657834533</c:v>
                </c:pt>
                <c:pt idx="19">
                  <c:v>48.658926771819694</c:v>
                </c:pt>
                <c:pt idx="20">
                  <c:v>48.014804694960944</c:v>
                </c:pt>
                <c:pt idx="21">
                  <c:v>47.438425708767575</c:v>
                </c:pt>
                <c:pt idx="22">
                  <c:v>46.915651839149902</c:v>
                </c:pt>
                <c:pt idx="23">
                  <c:v>46.432541379763073</c:v>
                </c:pt>
                <c:pt idx="24">
                  <c:v>45.975321115795772</c:v>
                </c:pt>
                <c:pt idx="25">
                  <c:v>45.530363708883186</c:v>
                </c:pt>
                <c:pt idx="26">
                  <c:v>45.084169105171441</c:v>
                </c:pt>
                <c:pt idx="27">
                  <c:v>44.62334911401166</c:v>
                </c:pt>
                <c:pt idx="28">
                  <c:v>44.134614510766184</c:v>
                </c:pt>
                <c:pt idx="29">
                  <c:v>43.604764167882195</c:v>
                </c:pt>
                <c:pt idx="30">
                  <c:v>43.020675829966123</c:v>
                </c:pt>
                <c:pt idx="31">
                  <c:v>42.369298232167765</c:v>
                </c:pt>
                <c:pt idx="32">
                  <c:v>41.63764432445663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B9C5-4401-A6E8-B581CC48D48F}"/>
            </c:ext>
          </c:extLst>
        </c:ser>
        <c:ser>
          <c:idx val="7"/>
          <c:order val="5"/>
          <c:tx>
            <c:strRef>
              <c:f>'ATB Offshore Wind_SEE'!$K$727</c:f>
              <c:strCache>
                <c:ptCount val="1"/>
                <c:pt idx="0">
                  <c:v>Class 2 - Conservative</c:v>
                </c:pt>
              </c:strCache>
            </c:strRef>
          </c:tx>
          <c:spPr>
            <a:ln>
              <a:solidFill>
                <a:schemeClr val="accent5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4BACC6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0-B9C5-4401-A6E8-B581CC48D48F}"/>
              </c:ext>
            </c:extLst>
          </c:dPt>
          <c:xVal>
            <c:numRef>
              <c:f>'ATB Offshore Wind_SEE'!$L$721:$AS$721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Wind_SEE'!$L$727:$AS$727</c:f>
              <c:numCache>
                <c:formatCode>"$"#,##0</c:formatCode>
                <c:ptCount val="34"/>
                <c:pt idx="0">
                  <c:v>101.13013525467119</c:v>
                </c:pt>
                <c:pt idx="1">
                  <c:v>96.726301614589104</c:v>
                </c:pt>
                <c:pt idx="2">
                  <c:v>93.82890349938549</c:v>
                </c:pt>
                <c:pt idx="3">
                  <c:v>91.573798284324425</c:v>
                </c:pt>
                <c:pt idx="4">
                  <c:v>89.698024792102217</c:v>
                </c:pt>
                <c:pt idx="5">
                  <c:v>88.083503559269062</c:v>
                </c:pt>
                <c:pt idx="6">
                  <c:v>86.665899339834553</c:v>
                </c:pt>
                <c:pt idx="7">
                  <c:v>85.405473782648471</c:v>
                </c:pt>
                <c:pt idx="8">
                  <c:v>84.275354043762491</c:v>
                </c:pt>
                <c:pt idx="9">
                  <c:v>83.256055950280725</c:v>
                </c:pt>
                <c:pt idx="10">
                  <c:v>82.332643930853237</c:v>
                </c:pt>
                <c:pt idx="11">
                  <c:v>81.493137528303023</c:v>
                </c:pt>
                <c:pt idx="12">
                  <c:v>80.727560604586557</c:v>
                </c:pt>
                <c:pt idx="13">
                  <c:v>80.027345247023604</c:v>
                </c:pt>
                <c:pt idx="14">
                  <c:v>79.384942518990556</c:v>
                </c:pt>
                <c:pt idx="15">
                  <c:v>78.793559453246587</c:v>
                </c:pt>
                <c:pt idx="16">
                  <c:v>78.246976105750065</c:v>
                </c:pt>
                <c:pt idx="17">
                  <c:v>77.73941507220708</c:v>
                </c:pt>
                <c:pt idx="18">
                  <c:v>77.265446369984247</c:v>
                </c:pt>
                <c:pt idx="19">
                  <c:v>76.81991675691188</c:v>
                </c:pt>
                <c:pt idx="20">
                  <c:v>76.397896307722149</c:v>
                </c:pt>
                <c:pt idx="21">
                  <c:v>75.994637416376534</c:v>
                </c:pt>
                <c:pt idx="22">
                  <c:v>75.605542901667292</c:v>
                </c:pt>
                <c:pt idx="23">
                  <c:v>75.22614088672843</c:v>
                </c:pt>
                <c:pt idx="24">
                  <c:v>74.85206479076632</c:v>
                </c:pt>
                <c:pt idx="25">
                  <c:v>74.479037228774516</c:v>
                </c:pt>
                <c:pt idx="26">
                  <c:v>74.102856933896618</c:v>
                </c:pt>
                <c:pt idx="27">
                  <c:v>73.719388042943407</c:v>
                </c:pt>
                <c:pt idx="28">
                  <c:v>73.324551247843019</c:v>
                </c:pt>
                <c:pt idx="29">
                  <c:v>72.914316433957381</c:v>
                </c:pt>
                <c:pt idx="30">
                  <c:v>72.484696513289265</c:v>
                </c:pt>
                <c:pt idx="31">
                  <c:v>72.031742225532952</c:v>
                </c:pt>
                <c:pt idx="32">
                  <c:v>71.551537728839932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B9C5-4401-A6E8-B581CC48D48F}"/>
            </c:ext>
          </c:extLst>
        </c:ser>
        <c:ser>
          <c:idx val="9"/>
          <c:order val="6"/>
          <c:tx>
            <c:strRef>
              <c:f>'ATB Offshore Wind_SEE'!$K$728</c:f>
              <c:strCache>
                <c:ptCount val="1"/>
                <c:pt idx="0">
                  <c:v>Class 3 - Advanced</c:v>
                </c:pt>
              </c:strCache>
            </c:strRef>
          </c:tx>
          <c:spPr>
            <a:ln>
              <a:solidFill>
                <a:schemeClr val="accent4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8064A2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3-B9C5-4401-A6E8-B581CC48D48F}"/>
              </c:ext>
            </c:extLst>
          </c:dPt>
          <c:xVal>
            <c:numRef>
              <c:f>'ATB Offshore Wind_SEE'!$L$721:$AS$721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Wind_SEE'!$L$728:$AS$728</c:f>
              <c:numCache>
                <c:formatCode>"$"#,##0</c:formatCode>
                <c:ptCount val="34"/>
                <c:pt idx="0">
                  <c:v>103.64669630575852</c:v>
                </c:pt>
                <c:pt idx="1">
                  <c:v>93.670642796817347</c:v>
                </c:pt>
                <c:pt idx="2">
                  <c:v>86.1664650979275</c:v>
                </c:pt>
                <c:pt idx="3">
                  <c:v>79.852605064405964</c:v>
                </c:pt>
                <c:pt idx="4">
                  <c:v>74.325307280865616</c:v>
                </c:pt>
                <c:pt idx="5">
                  <c:v>69.397328330324228</c:v>
                </c:pt>
                <c:pt idx="6">
                  <c:v>64.961074921727771</c:v>
                </c:pt>
                <c:pt idx="7">
                  <c:v>60.945061029318559</c:v>
                </c:pt>
                <c:pt idx="8">
                  <c:v>57.296520885661941</c:v>
                </c:pt>
                <c:pt idx="9">
                  <c:v>53.973403438510701</c:v>
                </c:pt>
                <c:pt idx="10">
                  <c:v>50.94031479014005</c:v>
                </c:pt>
                <c:pt idx="11">
                  <c:v>48.166319480098217</c:v>
                </c:pt>
                <c:pt idx="12">
                  <c:v>45.623691867483664</c:v>
                </c:pt>
                <c:pt idx="13">
                  <c:v>43.287183665007518</c:v>
                </c:pt>
                <c:pt idx="14">
                  <c:v>41.133584834495508</c:v>
                </c:pt>
                <c:pt idx="15">
                  <c:v>40.025349407432088</c:v>
                </c:pt>
                <c:pt idx="16">
                  <c:v>39.052850018619331</c:v>
                </c:pt>
                <c:pt idx="17">
                  <c:v>38.19993188152376</c:v>
                </c:pt>
                <c:pt idx="18">
                  <c:v>37.451315249563606</c:v>
                </c:pt>
                <c:pt idx="19">
                  <c:v>36.792444283579286</c:v>
                </c:pt>
                <c:pt idx="20">
                  <c:v>36.209362712619452</c:v>
                </c:pt>
                <c:pt idx="21">
                  <c:v>35.688611041172614</c:v>
                </c:pt>
                <c:pt idx="22">
                  <c:v>35.217141899646016</c:v>
                </c:pt>
                <c:pt idx="23">
                  <c:v>34.782251278588923</c:v>
                </c:pt>
                <c:pt idx="24">
                  <c:v>34.371524102715874</c:v>
                </c:pt>
                <c:pt idx="25">
                  <c:v>33.972793060356182</c:v>
                </c:pt>
                <c:pt idx="26">
                  <c:v>33.574109919393472</c:v>
                </c:pt>
                <c:pt idx="27">
                  <c:v>33.16372880644014</c:v>
                </c:pt>
                <c:pt idx="28">
                  <c:v>32.730101153078117</c:v>
                </c:pt>
                <c:pt idx="29">
                  <c:v>32.261882259237446</c:v>
                </c:pt>
                <c:pt idx="30">
                  <c:v>31.747949721160353</c:v>
                </c:pt>
                <c:pt idx="31">
                  <c:v>31.177434353076745</c:v>
                </c:pt>
                <c:pt idx="32">
                  <c:v>30.539764739682941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B9C5-4401-A6E8-B581CC48D48F}"/>
            </c:ext>
          </c:extLst>
        </c:ser>
        <c:ser>
          <c:idx val="10"/>
          <c:order val="7"/>
          <c:tx>
            <c:strRef>
              <c:f>'ATB Offshore Wind_SEE'!$K$729</c:f>
              <c:strCache>
                <c:ptCount val="1"/>
                <c:pt idx="0">
                  <c:v>Class 3 - Moderate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8064A2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6-B9C5-4401-A6E8-B581CC48D48F}"/>
              </c:ext>
            </c:extLst>
          </c:dPt>
          <c:xVal>
            <c:numRef>
              <c:f>'ATB Offshore Wind_SEE'!$L$721:$AS$721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Wind_SEE'!$L$729:$AS$729</c:f>
              <c:numCache>
                <c:formatCode>"$"#,##0</c:formatCode>
                <c:ptCount val="34"/>
                <c:pt idx="0">
                  <c:v>103.64669630575852</c:v>
                </c:pt>
                <c:pt idx="1">
                  <c:v>95.409368275371818</c:v>
                </c:pt>
                <c:pt idx="2">
                  <c:v>89.239738945583184</c:v>
                </c:pt>
                <c:pt idx="3">
                  <c:v>84.086754417380718</c:v>
                </c:pt>
                <c:pt idx="4">
                  <c:v>79.61495226857069</c:v>
                </c:pt>
                <c:pt idx="5">
                  <c:v>75.667276755642206</c:v>
                </c:pt>
                <c:pt idx="6">
                  <c:v>72.153190734836798</c:v>
                </c:pt>
                <c:pt idx="7">
                  <c:v>69.012813751419401</c:v>
                </c:pt>
                <c:pt idx="8">
                  <c:v>66.202436681229358</c:v>
                </c:pt>
                <c:pt idx="9">
                  <c:v>63.687728359296884</c:v>
                </c:pt>
                <c:pt idx="10">
                  <c:v>61.440193927833796</c:v>
                </c:pt>
                <c:pt idx="11">
                  <c:v>59.435175704565182</c:v>
                </c:pt>
                <c:pt idx="12">
                  <c:v>57.650652422146003</c:v>
                </c:pt>
                <c:pt idx="13">
                  <c:v>56.066481003352692</c:v>
                </c:pt>
                <c:pt idx="14">
                  <c:v>54.663897625299427</c:v>
                </c:pt>
                <c:pt idx="15">
                  <c:v>53.425177841653827</c:v>
                </c:pt>
                <c:pt idx="16">
                  <c:v>52.333398123860235</c:v>
                </c:pt>
                <c:pt idx="17">
                  <c:v>51.372264242353886</c:v>
                </c:pt>
                <c:pt idx="18">
                  <c:v>50.525984976434628</c:v>
                </c:pt>
                <c:pt idx="19">
                  <c:v>49.779177342841152</c:v>
                </c:pt>
                <c:pt idx="20">
                  <c:v>49.116794229281986</c:v>
                </c:pt>
                <c:pt idx="21">
                  <c:v>48.524068269941736</c:v>
                </c:pt>
                <c:pt idx="22">
                  <c:v>47.986467703869373</c:v>
                </c:pt>
                <c:pt idx="23">
                  <c:v>47.489661215003416</c:v>
                </c:pt>
                <c:pt idx="24">
                  <c:v>47.019489601470553</c:v>
                </c:pt>
                <c:pt idx="25">
                  <c:v>46.561942705785427</c:v>
                </c:pt>
                <c:pt idx="26">
                  <c:v>46.10314044640711</c:v>
                </c:pt>
                <c:pt idx="27">
                  <c:v>45.629317081897703</c:v>
                </c:pt>
                <c:pt idx="28">
                  <c:v>45.126808048800662</c:v>
                </c:pt>
                <c:pt idx="29">
                  <c:v>44.58203886786896</c:v>
                </c:pt>
                <c:pt idx="30">
                  <c:v>43.981515726960978</c:v>
                </c:pt>
                <c:pt idx="31">
                  <c:v>43.311817434085235</c:v>
                </c:pt>
                <c:pt idx="32">
                  <c:v>42.559588498553943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B9C5-4401-A6E8-B581CC48D48F}"/>
            </c:ext>
          </c:extLst>
        </c:ser>
        <c:ser>
          <c:idx val="12"/>
          <c:order val="8"/>
          <c:tx>
            <c:strRef>
              <c:f>'ATB Offshore Wind_SEE'!$K$730</c:f>
              <c:strCache>
                <c:ptCount val="1"/>
                <c:pt idx="0">
                  <c:v>Class 3 - Conservative</c:v>
                </c:pt>
              </c:strCache>
            </c:strRef>
          </c:tx>
          <c:spPr>
            <a:ln>
              <a:solidFill>
                <a:schemeClr val="accent4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8064A2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9-B9C5-4401-A6E8-B581CC48D48F}"/>
              </c:ext>
            </c:extLst>
          </c:dPt>
          <c:xVal>
            <c:numRef>
              <c:f>'ATB Offshore Wind_SEE'!$L$721:$AS$721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Wind_SEE'!$L$730:$AS$730</c:f>
              <c:numCache>
                <c:formatCode>"$"#,##0</c:formatCode>
                <c:ptCount val="34"/>
                <c:pt idx="0">
                  <c:v>103.64669630575852</c:v>
                </c:pt>
                <c:pt idx="1">
                  <c:v>99.139196072211277</c:v>
                </c:pt>
                <c:pt idx="2">
                  <c:v>96.168160009952786</c:v>
                </c:pt>
                <c:pt idx="3">
                  <c:v>93.851474067583339</c:v>
                </c:pt>
                <c:pt idx="4">
                  <c:v>91.922050593399334</c:v>
                </c:pt>
                <c:pt idx="5">
                  <c:v>90.259890262796986</c:v>
                </c:pt>
                <c:pt idx="6">
                  <c:v>88.799558466224909</c:v>
                </c:pt>
                <c:pt idx="7">
                  <c:v>87.500594153071162</c:v>
                </c:pt>
                <c:pt idx="8">
                  <c:v>86.335599501639123</c:v>
                </c:pt>
                <c:pt idx="9">
                  <c:v>85.284679371348787</c:v>
                </c:pt>
                <c:pt idx="10">
                  <c:v>84.332557722700159</c:v>
                </c:pt>
                <c:pt idx="11">
                  <c:v>83.466959654894225</c:v>
                </c:pt>
                <c:pt idx="12">
                  <c:v>82.677645966810374</c:v>
                </c:pt>
                <c:pt idx="13">
                  <c:v>81.955807855177667</c:v>
                </c:pt>
                <c:pt idx="14">
                  <c:v>81.293671633543639</c:v>
                </c:pt>
                <c:pt idx="15">
                  <c:v>80.684231636603599</c:v>
                </c:pt>
                <c:pt idx="16">
                  <c:v>80.121064419819405</c:v>
                </c:pt>
                <c:pt idx="17">
                  <c:v>79.598196232819774</c:v>
                </c:pt>
                <c:pt idx="18">
                  <c:v>79.110006406237176</c:v>
                </c:pt>
                <c:pt idx="19">
                  <c:v>78.65115555511025</c:v>
                </c:pt>
                <c:pt idx="20">
                  <c:v>78.216531308761972</c:v>
                </c:pt>
                <c:pt idx="21">
                  <c:v>77.801206660670886</c:v>
                </c:pt>
                <c:pt idx="22">
                  <c:v>77.400407564220018</c:v>
                </c:pt>
                <c:pt idx="23">
                  <c:v>77.009487408781624</c:v>
                </c:pt>
                <c:pt idx="24">
                  <c:v>76.623906688582935</c:v>
                </c:pt>
                <c:pt idx="25">
                  <c:v>76.239216641332447</c:v>
                </c:pt>
                <c:pt idx="26">
                  <c:v>75.851045957428497</c:v>
                </c:pt>
                <c:pt idx="27">
                  <c:v>75.45508988992151</c:v>
                </c:pt>
                <c:pt idx="28">
                  <c:v>75.04710126019819</c:v>
                </c:pt>
                <c:pt idx="29">
                  <c:v>74.622882974351427</c:v>
                </c:pt>
                <c:pt idx="30">
                  <c:v>74.178281753650893</c:v>
                </c:pt>
                <c:pt idx="31">
                  <c:v>73.709182848474398</c:v>
                </c:pt>
                <c:pt idx="32">
                  <c:v>73.21150555474442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B9C5-4401-A6E8-B581CC48D48F}"/>
            </c:ext>
          </c:extLst>
        </c:ser>
        <c:ser>
          <c:idx val="13"/>
          <c:order val="9"/>
          <c:tx>
            <c:strRef>
              <c:f>'ATB Offshore Wind_SEE'!$K$731</c:f>
              <c:strCache>
                <c:ptCount val="1"/>
                <c:pt idx="0">
                  <c:v>Class 4 - Advanced</c:v>
                </c:pt>
              </c:strCache>
            </c:strRef>
          </c:tx>
          <c:spPr>
            <a:ln>
              <a:solidFill>
                <a:schemeClr val="accent3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9BBB59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C-B9C5-4401-A6E8-B581CC48D48F}"/>
              </c:ext>
            </c:extLst>
          </c:dPt>
          <c:xVal>
            <c:numRef>
              <c:f>'ATB Offshore Wind_SEE'!$L$721:$AS$721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Wind_SEE'!$L$731:$AS$731</c:f>
              <c:numCache>
                <c:formatCode>"$"#,##0</c:formatCode>
                <c:ptCount val="34"/>
                <c:pt idx="0">
                  <c:v>107.12442953033828</c:v>
                </c:pt>
                <c:pt idx="1">
                  <c:v>96.819334596382888</c:v>
                </c:pt>
                <c:pt idx="2">
                  <c:v>89.065067788649614</c:v>
                </c:pt>
                <c:pt idx="3">
                  <c:v>82.539540794536094</c:v>
                </c:pt>
                <c:pt idx="4">
                  <c:v>76.826192626565003</c:v>
                </c:pt>
                <c:pt idx="5">
                  <c:v>71.731824208005108</c:v>
                </c:pt>
                <c:pt idx="6">
                  <c:v>67.145409135921668</c:v>
                </c:pt>
                <c:pt idx="7">
                  <c:v>62.993172312460047</c:v>
                </c:pt>
                <c:pt idx="8">
                  <c:v>59.220651907226632</c:v>
                </c:pt>
                <c:pt idx="9">
                  <c:v>55.784439895459236</c:v>
                </c:pt>
                <c:pt idx="10">
                  <c:v>52.647995745500168</c:v>
                </c:pt>
                <c:pt idx="11">
                  <c:v>49.779377949856304</c:v>
                </c:pt>
                <c:pt idx="12">
                  <c:v>47.149955849826803</c:v>
                </c:pt>
                <c:pt idx="13">
                  <c:v>44.733654036614361</c:v>
                </c:pt>
                <c:pt idx="14">
                  <c:v>42.50649946020436</c:v>
                </c:pt>
                <c:pt idx="15">
                  <c:v>41.359186147670037</c:v>
                </c:pt>
                <c:pt idx="16">
                  <c:v>40.352213178129077</c:v>
                </c:pt>
                <c:pt idx="17">
                  <c:v>39.468887644380352</c:v>
                </c:pt>
                <c:pt idx="18">
                  <c:v>38.693420389962682</c:v>
                </c:pt>
                <c:pt idx="19">
                  <c:v>38.010770069004103</c:v>
                </c:pt>
                <c:pt idx="20">
                  <c:v>37.406514845462191</c:v>
                </c:pt>
                <c:pt idx="21">
                  <c:v>36.866746315618329</c:v>
                </c:pt>
                <c:pt idx="22">
                  <c:v>36.377982141240608</c:v>
                </c:pt>
                <c:pt idx="23">
                  <c:v>35.927095062001129</c:v>
                </c:pt>
                <c:pt idx="24">
                  <c:v>35.501256694927903</c:v>
                </c:pt>
                <c:pt idx="25">
                  <c:v>35.087895003465889</c:v>
                </c:pt>
                <c:pt idx="26">
                  <c:v>34.67466464451369</c:v>
                </c:pt>
                <c:pt idx="27">
                  <c:v>34.249429655349566</c:v>
                </c:pt>
                <c:pt idx="28">
                  <c:v>33.800258176481229</c:v>
                </c:pt>
                <c:pt idx="29">
                  <c:v>33.315429160126889</c:v>
                </c:pt>
                <c:pt idx="30">
                  <c:v>32.783451320277287</c:v>
                </c:pt>
                <c:pt idx="31">
                  <c:v>32.193094973308902</c:v>
                </c:pt>
                <c:pt idx="32">
                  <c:v>31.533437941177691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B9C5-4401-A6E8-B581CC48D48F}"/>
            </c:ext>
          </c:extLst>
        </c:ser>
        <c:ser>
          <c:idx val="1"/>
          <c:order val="10"/>
          <c:tx>
            <c:strRef>
              <c:f>'ATB Offshore Wind_SEE'!$K$732</c:f>
              <c:strCache>
                <c:ptCount val="1"/>
                <c:pt idx="0">
                  <c:v>Class 4 - Moderate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9BBB59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F-B9C5-4401-A6E8-B581CC48D48F}"/>
              </c:ext>
            </c:extLst>
          </c:dPt>
          <c:xVal>
            <c:numRef>
              <c:f>'ATB Offshore Wind_SEE'!$L$721:$AS$721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Wind_SEE'!$L$732:$AS$732</c:f>
              <c:numCache>
                <c:formatCode>"$"#,##0</c:formatCode>
                <c:ptCount val="34"/>
                <c:pt idx="0">
                  <c:v>107.12442953033828</c:v>
                </c:pt>
                <c:pt idx="1">
                  <c:v>98.615406097535157</c:v>
                </c:pt>
                <c:pt idx="2">
                  <c:v>92.240160674935581</c:v>
                </c:pt>
                <c:pt idx="3">
                  <c:v>86.914365603291856</c:v>
                </c:pt>
                <c:pt idx="4">
                  <c:v>82.291909020104512</c:v>
                </c:pt>
                <c:pt idx="5">
                  <c:v>78.210732200838962</c:v>
                </c:pt>
                <c:pt idx="6">
                  <c:v>74.577402411134329</c:v>
                </c:pt>
                <c:pt idx="7">
                  <c:v>71.330115823904976</c:v>
                </c:pt>
                <c:pt idx="8">
                  <c:v>68.423753307122581</c:v>
                </c:pt>
                <c:pt idx="9">
                  <c:v>65.822871701940841</c:v>
                </c:pt>
                <c:pt idx="10">
                  <c:v>63.498049818209928</c:v>
                </c:pt>
                <c:pt idx="11">
                  <c:v>61.423825837531979</c:v>
                </c:pt>
                <c:pt idx="12">
                  <c:v>59.577458404710143</c:v>
                </c:pt>
                <c:pt idx="13">
                  <c:v>57.938144296364698</c:v>
                </c:pt>
                <c:pt idx="14">
                  <c:v>56.486503610392901</c:v>
                </c:pt>
                <c:pt idx="15">
                  <c:v>55.204229066066162</c:v>
                </c:pt>
                <c:pt idx="16">
                  <c:v>54.073839946681844</c:v>
                </c:pt>
                <c:pt idx="17">
                  <c:v>53.078505007917485</c:v>
                </c:pt>
                <c:pt idx="18">
                  <c:v>52.201912157274862</c:v>
                </c:pt>
                <c:pt idx="19">
                  <c:v>51.428170655790012</c:v>
                </c:pt>
                <c:pt idx="20">
                  <c:v>50.74173643850164</c:v>
                </c:pt>
                <c:pt idx="21">
                  <c:v>50.12735419465556</c:v>
                </c:pt>
                <c:pt idx="22">
                  <c:v>49.57001181300766</c:v>
                </c:pt>
                <c:pt idx="23">
                  <c:v>49.054904095420092</c:v>
                </c:pt>
                <c:pt idx="24">
                  <c:v>48.567403517822775</c:v>
                </c:pt>
                <c:pt idx="25">
                  <c:v>48.093036420182138</c:v>
                </c:pt>
                <c:pt idx="26">
                  <c:v>47.617463428959191</c:v>
                </c:pt>
                <c:pt idx="27">
                  <c:v>47.126463215587123</c:v>
                </c:pt>
                <c:pt idx="28">
                  <c:v>46.605918911056094</c:v>
                </c:pt>
                <c:pt idx="29">
                  <c:v>46.041806655097737</c:v>
                </c:pt>
                <c:pt idx="30">
                  <c:v>45.420185875772944</c:v>
                </c:pt>
                <c:pt idx="31">
                  <c:v>44.727190983146727</c:v>
                </c:pt>
                <c:pt idx="32">
                  <c:v>43.949024227270073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B9C5-4401-A6E8-B581CC48D48F}"/>
            </c:ext>
          </c:extLst>
        </c:ser>
        <c:ser>
          <c:idx val="5"/>
          <c:order val="11"/>
          <c:tx>
            <c:strRef>
              <c:f>'ATB Offshore Wind_SEE'!$K$733</c:f>
              <c:strCache>
                <c:ptCount val="1"/>
                <c:pt idx="0">
                  <c:v>Class 4 - Conservative</c:v>
                </c:pt>
              </c:strCache>
            </c:strRef>
          </c:tx>
          <c:spPr>
            <a:ln>
              <a:solidFill>
                <a:schemeClr val="accent3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9BBB59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22-B9C5-4401-A6E8-B581CC48D48F}"/>
              </c:ext>
            </c:extLst>
          </c:dPt>
          <c:xVal>
            <c:numRef>
              <c:f>'ATB Offshore Wind_SEE'!$L$721:$AS$721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Wind_SEE'!$L$733:$AS$733</c:f>
              <c:numCache>
                <c:formatCode>"$"#,##0</c:formatCode>
                <c:ptCount val="34"/>
                <c:pt idx="0">
                  <c:v>107.12442953033828</c:v>
                </c:pt>
                <c:pt idx="1">
                  <c:v>102.47010746421027</c:v>
                </c:pt>
                <c:pt idx="2">
                  <c:v>99.403096588152565</c:v>
                </c:pt>
                <c:pt idx="3">
                  <c:v>97.007630167468989</c:v>
                </c:pt>
                <c:pt idx="4">
                  <c:v>95.010355139344597</c:v>
                </c:pt>
                <c:pt idx="5">
                  <c:v>93.288395212242449</c:v>
                </c:pt>
                <c:pt idx="6">
                  <c:v>91.774697392333692</c:v>
                </c:pt>
                <c:pt idx="7">
                  <c:v>90.427759279815092</c:v>
                </c:pt>
                <c:pt idx="8">
                  <c:v>89.219444169267121</c:v>
                </c:pt>
                <c:pt idx="9">
                  <c:v>88.129292166847563</c:v>
                </c:pt>
                <c:pt idx="10">
                  <c:v>87.141569969724969</c:v>
                </c:pt>
                <c:pt idx="11">
                  <c:v>86.243615456375409</c:v>
                </c:pt>
                <c:pt idx="12">
                  <c:v>85.424849866395462</c:v>
                </c:pt>
                <c:pt idx="13">
                  <c:v>84.676158441754268</c:v>
                </c:pt>
                <c:pt idx="14">
                  <c:v>83.989485948971534</c:v>
                </c:pt>
                <c:pt idx="15">
                  <c:v>83.357563356728932</c:v>
                </c:pt>
                <c:pt idx="16">
                  <c:v>82.773717694891559</c:v>
                </c:pt>
                <c:pt idx="17">
                  <c:v>82.231736425035365</c:v>
                </c:pt>
                <c:pt idx="18">
                  <c:v>81.725768560018849</c:v>
                </c:pt>
                <c:pt idx="19">
                  <c:v>81.250251178417912</c:v>
                </c:pt>
                <c:pt idx="20">
                  <c:v>80.799853874504251</c:v>
                </c:pt>
                <c:pt idx="21">
                  <c:v>80.369436123255468</c:v>
                </c:pt>
                <c:pt idx="22">
                  <c:v>79.954014107770448</c:v>
                </c:pt>
                <c:pt idx="23">
                  <c:v>79.548734588436133</c:v>
                </c:pt>
                <c:pt idx="24">
                  <c:v>79.148854086924814</c:v>
                </c:pt>
                <c:pt idx="25">
                  <c:v>78.749722133432314</c:v>
                </c:pt>
                <c:pt idx="26">
                  <c:v>78.346767656947193</c:v>
                </c:pt>
                <c:pt idx="27">
                  <c:v>77.935487833031814</c:v>
                </c:pt>
                <c:pt idx="28">
                  <c:v>77.51143887223698</c:v>
                </c:pt>
                <c:pt idx="29">
                  <c:v>77.070228355068068</c:v>
                </c:pt>
                <c:pt idx="30">
                  <c:v>76.607508809940043</c:v>
                </c:pt>
                <c:pt idx="31">
                  <c:v>76.118972298045705</c:v>
                </c:pt>
                <c:pt idx="32">
                  <c:v>75.600345819910615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B9C5-4401-A6E8-B581CC48D48F}"/>
            </c:ext>
          </c:extLst>
        </c:ser>
        <c:ser>
          <c:idx val="8"/>
          <c:order val="12"/>
          <c:tx>
            <c:strRef>
              <c:f>'ATB Offshore Wind_SEE'!$K$734</c:f>
              <c:strCache>
                <c:ptCount val="1"/>
                <c:pt idx="0">
                  <c:v>Class 5 - Advanced</c:v>
                </c:pt>
              </c:strCache>
            </c:strRef>
          </c:tx>
          <c:spPr>
            <a:ln>
              <a:solidFill>
                <a:schemeClr val="accent2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C0504D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25-B9C5-4401-A6E8-B581CC48D48F}"/>
              </c:ext>
            </c:extLst>
          </c:dPt>
          <c:xVal>
            <c:numRef>
              <c:f>'ATB Offshore Wind_SEE'!$L$721:$AS$721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Wind_SEE'!$L$734:$AS$734</c:f>
              <c:numCache>
                <c:formatCode>"$"#,##0</c:formatCode>
                <c:ptCount val="34"/>
                <c:pt idx="0">
                  <c:v>113.48692716142037</c:v>
                </c:pt>
                <c:pt idx="1">
                  <c:v>102.54652468052301</c:v>
                </c:pt>
                <c:pt idx="2">
                  <c:v>94.35818662443809</c:v>
                </c:pt>
                <c:pt idx="3">
                  <c:v>87.484919908831301</c:v>
                </c:pt>
                <c:pt idx="4">
                  <c:v>81.47503473364317</c:v>
                </c:pt>
                <c:pt idx="5">
                  <c:v>76.119688572250567</c:v>
                </c:pt>
                <c:pt idx="6">
                  <c:v>71.299340729389911</c:v>
                </c:pt>
                <c:pt idx="7">
                  <c:v>66.934925093674877</c:v>
                </c:pt>
                <c:pt idx="8">
                  <c:v>62.968357287450331</c:v>
                </c:pt>
                <c:pt idx="9">
                  <c:v>59.353558382102321</c:v>
                </c:pt>
                <c:pt idx="10">
                  <c:v>56.051902640689391</c:v>
                </c:pt>
                <c:pt idx="11">
                  <c:v>53.029747787503901</c:v>
                </c:pt>
                <c:pt idx="12">
                  <c:v>50.257029720499183</c:v>
                </c:pt>
                <c:pt idx="13">
                  <c:v>47.706435693523019</c:v>
                </c:pt>
                <c:pt idx="14">
                  <c:v>45.352906542467615</c:v>
                </c:pt>
                <c:pt idx="15">
                  <c:v>44.147093202264131</c:v>
                </c:pt>
                <c:pt idx="16">
                  <c:v>43.088007318633636</c:v>
                </c:pt>
                <c:pt idx="17">
                  <c:v>42.158192715565562</c:v>
                </c:pt>
                <c:pt idx="18">
                  <c:v>41.341151594018022</c:v>
                </c:pt>
                <c:pt idx="19">
                  <c:v>40.621178394559841</c:v>
                </c:pt>
                <c:pt idx="20">
                  <c:v>39.983223399584425</c:v>
                </c:pt>
                <c:pt idx="21">
                  <c:v>39.412780159687003</c:v>
                </c:pt>
                <c:pt idx="22">
                  <c:v>38.895792897283307</c:v>
                </c:pt>
                <c:pt idx="23">
                  <c:v>38.418581327146974</c:v>
                </c:pt>
                <c:pt idx="24">
                  <c:v>37.967781141265625</c:v>
                </c:pt>
                <c:pt idx="25">
                  <c:v>37.530298925819324</c:v>
                </c:pt>
                <c:pt idx="26">
                  <c:v>37.093280635431</c:v>
                </c:pt>
                <c:pt idx="27">
                  <c:v>36.644093026630905</c:v>
                </c:pt>
                <c:pt idx="28">
                  <c:v>36.1703177053693</c:v>
                </c:pt>
                <c:pt idx="29">
                  <c:v>35.659757714066416</c:v>
                </c:pt>
                <c:pt idx="30">
                  <c:v>35.100456907191933</c:v>
                </c:pt>
                <c:pt idx="31">
                  <c:v>34.480732776800544</c:v>
                </c:pt>
                <c:pt idx="32">
                  <c:v>33.789223936154926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B9C5-4401-A6E8-B581CC48D48F}"/>
            </c:ext>
          </c:extLst>
        </c:ser>
        <c:ser>
          <c:idx val="11"/>
          <c:order val="13"/>
          <c:tx>
            <c:strRef>
              <c:f>'ATB Offshore Wind_SEE'!$K$735</c:f>
              <c:strCache>
                <c:ptCount val="1"/>
                <c:pt idx="0">
                  <c:v>Class 5 - Moderate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C0504D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28-B9C5-4401-A6E8-B581CC48D48F}"/>
              </c:ext>
            </c:extLst>
          </c:dPt>
          <c:xVal>
            <c:numRef>
              <c:f>'ATB Offshore Wind_SEE'!$L$721:$AS$721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Wind_SEE'!$L$735:$AS$735</c:f>
              <c:numCache>
                <c:formatCode>"$"#,##0</c:formatCode>
                <c:ptCount val="34"/>
                <c:pt idx="0">
                  <c:v>113.48692716142037</c:v>
                </c:pt>
                <c:pt idx="1">
                  <c:v>104.45296682817965</c:v>
                </c:pt>
                <c:pt idx="2">
                  <c:v>97.721279538670828</c:v>
                </c:pt>
                <c:pt idx="3">
                  <c:v>92.113645036994654</c:v>
                </c:pt>
                <c:pt idx="4">
                  <c:v>87.254785165223723</c:v>
                </c:pt>
                <c:pt idx="5">
                  <c:v>82.969485483601645</c:v>
                </c:pt>
                <c:pt idx="6">
                  <c:v>79.157080699345215</c:v>
                </c:pt>
                <c:pt idx="7">
                  <c:v>75.751242446178068</c:v>
                </c:pt>
                <c:pt idx="8">
                  <c:v>72.70374365567919</c:v>
                </c:pt>
                <c:pt idx="9">
                  <c:v>69.976847612693106</c:v>
                </c:pt>
                <c:pt idx="10">
                  <c:v>67.539341803453397</c:v>
                </c:pt>
                <c:pt idx="11">
                  <c:v>65.364300166201005</c:v>
                </c:pt>
                <c:pt idx="12">
                  <c:v>63.427739617603983</c:v>
                </c:pt>
                <c:pt idx="13">
                  <c:v>61.707772104573536</c:v>
                </c:pt>
                <c:pt idx="14">
                  <c:v>60.18404689155512</c:v>
                </c:pt>
                <c:pt idx="15">
                  <c:v>58.837370826745975</c:v>
                </c:pt>
                <c:pt idx="16">
                  <c:v>57.64944205111933</c:v>
                </c:pt>
                <c:pt idx="17">
                  <c:v>56.602658444568192</c:v>
                </c:pt>
                <c:pt idx="18">
                  <c:v>55.679976737633815</c:v>
                </c:pt>
                <c:pt idx="19">
                  <c:v>54.86480683976589</c:v>
                </c:pt>
                <c:pt idx="20">
                  <c:v>54.14093119167962</c:v>
                </c:pt>
                <c:pt idx="21">
                  <c:v>53.492442251444309</c:v>
                </c:pt>
                <c:pt idx="22">
                  <c:v>52.903693353968592</c:v>
                </c:pt>
                <c:pt idx="23">
                  <c:v>52.359259590450449</c:v>
                </c:pt>
                <c:pt idx="24">
                  <c:v>51.84390630359534</c:v>
                </c:pt>
                <c:pt idx="25">
                  <c:v>51.342563447270145</c:v>
                </c:pt>
                <c:pt idx="26">
                  <c:v>50.840304516185483</c:v>
                </c:pt>
                <c:pt idx="27">
                  <c:v>50.322329076116993</c:v>
                </c:pt>
                <c:pt idx="28">
                  <c:v>49.773948159617241</c:v>
                </c:pt>
                <c:pt idx="29">
                  <c:v>49.180571963609687</c:v>
                </c:pt>
                <c:pt idx="30">
                  <c:v>48.527699412186152</c:v>
                </c:pt>
                <c:pt idx="31">
                  <c:v>47.800909242987487</c:v>
                </c:pt>
                <c:pt idx="32">
                  <c:v>46.985852347498309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B9C5-4401-A6E8-B581CC48D48F}"/>
            </c:ext>
          </c:extLst>
        </c:ser>
        <c:ser>
          <c:idx val="14"/>
          <c:order val="14"/>
          <c:tx>
            <c:strRef>
              <c:f>'ATB Offshore Wind_SEE'!$K$736</c:f>
              <c:strCache>
                <c:ptCount val="1"/>
                <c:pt idx="0">
                  <c:v>Class 5 - Conservative</c:v>
                </c:pt>
              </c:strCache>
            </c:strRef>
          </c:tx>
          <c:spPr>
            <a:ln>
              <a:solidFill>
                <a:schemeClr val="accent2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C0504D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2B-B9C5-4401-A6E8-B581CC48D48F}"/>
              </c:ext>
            </c:extLst>
          </c:dPt>
          <c:xVal>
            <c:numRef>
              <c:f>'ATB Offshore Wind_SEE'!$L$721:$AS$721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Wind_SEE'!$L$736:$AS$736</c:f>
              <c:numCache>
                <c:formatCode>"$"#,##0</c:formatCode>
                <c:ptCount val="34"/>
                <c:pt idx="0">
                  <c:v>113.48692716142037</c:v>
                </c:pt>
                <c:pt idx="1">
                  <c:v>108.54537829714963</c:v>
                </c:pt>
                <c:pt idx="2">
                  <c:v>105.32176414451278</c:v>
                </c:pt>
                <c:pt idx="3">
                  <c:v>102.80817576630407</c:v>
                </c:pt>
                <c:pt idx="4">
                  <c:v>100.7147881479563</c:v>
                </c:pt>
                <c:pt idx="5">
                  <c:v>98.911389653527991</c:v>
                </c:pt>
                <c:pt idx="6">
                  <c:v>97.326978365905333</c:v>
                </c:pt>
                <c:pt idx="7">
                  <c:v>95.917651438027974</c:v>
                </c:pt>
                <c:pt idx="8">
                  <c:v>94.653680886757172</c:v>
                </c:pt>
                <c:pt idx="9">
                  <c:v>93.51347977594142</c:v>
                </c:pt>
                <c:pt idx="10">
                  <c:v>92.480473241959373</c:v>
                </c:pt>
                <c:pt idx="11">
                  <c:v>91.541342857345228</c:v>
                </c:pt>
                <c:pt idx="12">
                  <c:v>90.684979049699962</c:v>
                </c:pt>
                <c:pt idx="13">
                  <c:v>89.901824303684677</c:v>
                </c:pt>
                <c:pt idx="14">
                  <c:v>89.183444253994409</c:v>
                </c:pt>
                <c:pt idx="15">
                  <c:v>88.52223786984203</c:v>
                </c:pt>
                <c:pt idx="16">
                  <c:v>87.911235850937132</c:v>
                </c:pt>
                <c:pt idx="17">
                  <c:v>87.343956829228858</c:v>
                </c:pt>
                <c:pt idx="18">
                  <c:v>86.814302539048043</c:v>
                </c:pt>
                <c:pt idx="19">
                  <c:v>86.316479914710825</c:v>
                </c:pt>
                <c:pt idx="20">
                  <c:v>85.844942205323861</c:v>
                </c:pt>
                <c:pt idx="21">
                  <c:v>85.394343782931998</c:v>
                </c:pt>
                <c:pt idx="22">
                  <c:v>84.959504982885719</c:v>
                </c:pt>
                <c:pt idx="23">
                  <c:v>84.535384409675842</c:v>
                </c:pt>
                <c:pt idx="24">
                  <c:v>84.117056877147647</c:v>
                </c:pt>
                <c:pt idx="25">
                  <c:v>83.699695656054246</c:v>
                </c:pt>
                <c:pt idx="26">
                  <c:v>83.27855805329726</c:v>
                </c:pt>
                <c:pt idx="27">
                  <c:v>82.8489735960611</c:v>
                </c:pt>
                <c:pt idx="28">
                  <c:v>82.406334272860036</c:v>
                </c:pt>
                <c:pt idx="29">
                  <c:v>81.946086413718419</c:v>
                </c:pt>
                <c:pt idx="30">
                  <c:v>81.46372388767908</c:v>
                </c:pt>
                <c:pt idx="31">
                  <c:v>80.954782367387011</c:v>
                </c:pt>
                <c:pt idx="32">
                  <c:v>80.414834464406297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B9C5-4401-A6E8-B581CC48D48F}"/>
            </c:ext>
          </c:extLst>
        </c:ser>
        <c:ser>
          <c:idx val="15"/>
          <c:order val="15"/>
          <c:tx>
            <c:strRef>
              <c:f>'ATB Offshore Wind_SEE'!$K$737</c:f>
              <c:strCache>
                <c:ptCount val="1"/>
                <c:pt idx="0">
                  <c:v>Class 6 - Advanced</c:v>
                </c:pt>
              </c:strCache>
            </c:strRef>
          </c:tx>
          <c:spPr>
            <a:ln>
              <a:solidFill>
                <a:srgbClr val="7030A0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7030A0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2E-B9C5-4401-A6E8-B581CC48D48F}"/>
              </c:ext>
            </c:extLst>
          </c:dPt>
          <c:xVal>
            <c:numRef>
              <c:f>'ATB Offshore Wind_SEE'!$L$721:$AS$721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Wind_SEE'!$L$737:$AS$737</c:f>
              <c:numCache>
                <c:formatCode>"$"#,##0</c:formatCode>
                <c:ptCount val="34"/>
                <c:pt idx="0">
                  <c:v>130.95321028510054</c:v>
                </c:pt>
                <c:pt idx="1">
                  <c:v>118.34435178349929</c:v>
                </c:pt>
                <c:pt idx="2">
                  <c:v>108.8839080347403</c:v>
                </c:pt>
                <c:pt idx="3">
                  <c:v>100.93332284455187</c:v>
                </c:pt>
                <c:pt idx="4">
                  <c:v>93.977009472249591</c:v>
                </c:pt>
                <c:pt idx="5">
                  <c:v>87.776258969378347</c:v>
                </c:pt>
                <c:pt idx="6">
                  <c:v>82.194198807937028</c:v>
                </c:pt>
                <c:pt idx="7">
                  <c:v>77.14011659611613</c:v>
                </c:pt>
                <c:pt idx="8">
                  <c:v>72.547230213855144</c:v>
                </c:pt>
                <c:pt idx="9">
                  <c:v>68.362451456146815</c:v>
                </c:pt>
                <c:pt idx="10">
                  <c:v>64.541195957666559</c:v>
                </c:pt>
                <c:pt idx="11">
                  <c:v>61.044568857497374</c:v>
                </c:pt>
                <c:pt idx="12">
                  <c:v>57.837764815833957</c:v>
                </c:pt>
                <c:pt idx="13">
                  <c:v>54.889127898473454</c:v>
                </c:pt>
                <c:pt idx="14">
                  <c:v>52.169586693138861</c:v>
                </c:pt>
                <c:pt idx="15">
                  <c:v>50.772152209997792</c:v>
                </c:pt>
                <c:pt idx="16">
                  <c:v>49.545020542160245</c:v>
                </c:pt>
                <c:pt idx="17">
                  <c:v>48.467939256778678</c:v>
                </c:pt>
                <c:pt idx="18">
                  <c:v>47.52176088639991</c:v>
                </c:pt>
                <c:pt idx="19">
                  <c:v>46.688251862507592</c:v>
                </c:pt>
                <c:pt idx="20">
                  <c:v>45.949935503809847</c:v>
                </c:pt>
                <c:pt idx="21">
                  <c:v>45.289962325511183</c:v>
                </c:pt>
                <c:pt idx="22">
                  <c:v>44.692003295753317</c:v>
                </c:pt>
                <c:pt idx="23">
                  <c:v>44.140163132042758</c:v>
                </c:pt>
                <c:pt idx="24">
                  <c:v>43.618911650141108</c:v>
                </c:pt>
                <c:pt idx="25">
                  <c:v>43.113031769685392</c:v>
                </c:pt>
                <c:pt idx="26">
                  <c:v>42.607583186983618</c:v>
                </c:pt>
                <c:pt idx="27">
                  <c:v>42.087881040535954</c:v>
                </c:pt>
                <c:pt idx="28">
                  <c:v>41.539489183849859</c:v>
                </c:pt>
                <c:pt idx="29">
                  <c:v>40.948227990918411</c:v>
                </c:pt>
                <c:pt idx="30">
                  <c:v>40.300196992720714</c:v>
                </c:pt>
                <c:pt idx="31">
                  <c:v>39.581813119948023</c:v>
                </c:pt>
                <c:pt idx="32">
                  <c:v>38.779865960326482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B9C5-4401-A6E8-B581CC48D48F}"/>
            </c:ext>
          </c:extLst>
        </c:ser>
        <c:ser>
          <c:idx val="16"/>
          <c:order val="16"/>
          <c:tx>
            <c:strRef>
              <c:f>'ATB Offshore Wind_SEE'!$K$738</c:f>
              <c:strCache>
                <c:ptCount val="1"/>
                <c:pt idx="0">
                  <c:v>Class 6 - Moderate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7030A0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31-B9C5-4401-A6E8-B581CC48D48F}"/>
              </c:ext>
            </c:extLst>
          </c:dPt>
          <c:xVal>
            <c:numRef>
              <c:f>'ATB Offshore Wind_SEE'!$L$721:$AS$721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Wind_SEE'!$L$738:$AS$738</c:f>
              <c:numCache>
                <c:formatCode>"$"#,##0</c:formatCode>
                <c:ptCount val="34"/>
                <c:pt idx="0">
                  <c:v>130.95321028510054</c:v>
                </c:pt>
                <c:pt idx="1">
                  <c:v>120.5417075790789</c:v>
                </c:pt>
                <c:pt idx="2">
                  <c:v>112.7639973670652</c:v>
                </c:pt>
                <c:pt idx="3">
                  <c:v>106.27640416969045</c:v>
                </c:pt>
                <c:pt idx="4">
                  <c:v>100.6505451677545</c:v>
                </c:pt>
                <c:pt idx="5">
                  <c:v>95.686159730297419</c:v>
                </c:pt>
                <c:pt idx="6">
                  <c:v>91.268015444694086</c:v>
                </c:pt>
                <c:pt idx="7">
                  <c:v>87.320054582226319</c:v>
                </c:pt>
                <c:pt idx="8">
                  <c:v>83.786877086547705</c:v>
                </c:pt>
                <c:pt idx="9">
                  <c:v>80.62505840617564</c:v>
                </c:pt>
                <c:pt idx="10">
                  <c:v>77.79862418687874</c:v>
                </c:pt>
                <c:pt idx="11">
                  <c:v>75.276496506277795</c:v>
                </c:pt>
                <c:pt idx="12">
                  <c:v>73.03096034757084</c:v>
                </c:pt>
                <c:pt idx="13">
                  <c:v>71.036695487209158</c:v>
                </c:pt>
                <c:pt idx="14">
                  <c:v>69.270139606806325</c:v>
                </c:pt>
                <c:pt idx="15">
                  <c:v>67.70905455285444</c:v>
                </c:pt>
                <c:pt idx="16">
                  <c:v>66.332222103496832</c:v>
                </c:pt>
                <c:pt idx="17">
                  <c:v>65.119225070205232</c:v>
                </c:pt>
                <c:pt idx="18">
                  <c:v>64.050286259432724</c:v>
                </c:pt>
                <c:pt idx="19">
                  <c:v>63.106147658480403</c:v>
                </c:pt>
                <c:pt idx="20">
                  <c:v>62.267978208857819</c:v>
                </c:pt>
                <c:pt idx="21">
                  <c:v>61.517302299295693</c:v>
                </c:pt>
                <c:pt idx="22">
                  <c:v>60.835943541998525</c:v>
                </c:pt>
                <c:pt idx="23">
                  <c:v>60.205980001895085</c:v>
                </c:pt>
                <c:pt idx="24">
                  <c:v>59.609708132451445</c:v>
                </c:pt>
                <c:pt idx="25">
                  <c:v>59.029613417120643</c:v>
                </c:pt>
                <c:pt idx="26">
                  <c:v>58.448346237330675</c:v>
                </c:pt>
                <c:pt idx="27">
                  <c:v>57.848701859026875</c:v>
                </c:pt>
                <c:pt idx="28">
                  <c:v>57.213603697592241</c:v>
                </c:pt>
                <c:pt idx="29">
                  <c:v>56.526089216831032</c:v>
                </c:pt>
                <c:pt idx="30">
                  <c:v>55.769297962732658</c:v>
                </c:pt>
                <c:pt idx="31">
                  <c:v>54.926461341358326</c:v>
                </c:pt>
                <c:pt idx="32">
                  <c:v>53.980893832426645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2-B9C5-4401-A6E8-B581CC48D48F}"/>
            </c:ext>
          </c:extLst>
        </c:ser>
        <c:ser>
          <c:idx val="17"/>
          <c:order val="17"/>
          <c:tx>
            <c:strRef>
              <c:f>'ATB Offshore Wind_SEE'!$K$739</c:f>
              <c:strCache>
                <c:ptCount val="1"/>
                <c:pt idx="0">
                  <c:v>Class 6 - Conservative</c:v>
                </c:pt>
              </c:strCache>
            </c:strRef>
          </c:tx>
          <c:spPr>
            <a:ln>
              <a:solidFill>
                <a:srgbClr val="7030A0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7030A0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34-B9C5-4401-A6E8-B581CC48D48F}"/>
              </c:ext>
            </c:extLst>
          </c:dPt>
          <c:xVal>
            <c:numRef>
              <c:f>'ATB Offshore Wind_SEE'!$L$721:$AS$721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Wind_SEE'!$L$739:$AS$739</c:f>
              <c:numCache>
                <c:formatCode>"$"#,##0</c:formatCode>
                <c:ptCount val="34"/>
                <c:pt idx="0">
                  <c:v>130.95321028510054</c:v>
                </c:pt>
                <c:pt idx="1">
                  <c:v>125.25946038793154</c:v>
                </c:pt>
                <c:pt idx="2">
                  <c:v>121.52966784185796</c:v>
                </c:pt>
                <c:pt idx="3">
                  <c:v>118.61661795742455</c:v>
                </c:pt>
                <c:pt idx="4">
                  <c:v>116.18783764483254</c:v>
                </c:pt>
                <c:pt idx="5">
                  <c:v>114.09387820710729</c:v>
                </c:pt>
                <c:pt idx="6">
                  <c:v>112.25318771866192</c:v>
                </c:pt>
                <c:pt idx="7">
                  <c:v>110.6152906280617</c:v>
                </c:pt>
                <c:pt idx="8">
                  <c:v>109.14596752431864</c:v>
                </c:pt>
                <c:pt idx="9">
                  <c:v>107.82033592257118</c:v>
                </c:pt>
                <c:pt idx="10">
                  <c:v>106.61926202367154</c:v>
                </c:pt>
                <c:pt idx="11">
                  <c:v>105.52734731366752</c:v>
                </c:pt>
                <c:pt idx="12">
                  <c:v>104.53172712822456</c:v>
                </c:pt>
                <c:pt idx="13">
                  <c:v>103.62131736125733</c:v>
                </c:pt>
                <c:pt idx="14">
                  <c:v>102.78632252313783</c:v>
                </c:pt>
                <c:pt idx="15">
                  <c:v>102.01790331649269</c:v>
                </c:pt>
                <c:pt idx="16">
                  <c:v>101.30794538090885</c:v>
                </c:pt>
                <c:pt idx="17">
                  <c:v>100.64889433672968</c:v>
                </c:pt>
                <c:pt idx="18">
                  <c:v>100.03363552438547</c:v>
                </c:pt>
                <c:pt idx="19">
                  <c:v>99.455404629800825</c:v>
                </c:pt>
                <c:pt idx="20">
                  <c:v>98.907720123548003</c:v>
                </c:pt>
                <c:pt idx="21">
                  <c:v>98.384331407609452</c:v>
                </c:pt>
                <c:pt idx="22">
                  <c:v>97.879178470544787</c:v>
                </c:pt>
                <c:pt idx="23">
                  <c:v>97.386360106985293</c:v>
                </c:pt>
                <c:pt idx="24">
                  <c:v>96.900108601122781</c:v>
                </c:pt>
                <c:pt idx="25">
                  <c:v>96.414769351977739</c:v>
                </c:pt>
                <c:pt idx="26">
                  <c:v>95.924784321262777</c:v>
                </c:pt>
                <c:pt idx="27">
                  <c:v>95.424678470099593</c:v>
                </c:pt>
                <c:pt idx="28">
                  <c:v>94.909048555950477</c:v>
                </c:pt>
                <c:pt idx="29">
                  <c:v>94.372553810476276</c:v>
                </c:pt>
                <c:pt idx="30">
                  <c:v>93.809908129121453</c:v>
                </c:pt>
                <c:pt idx="31">
                  <c:v>93.215873485309487</c:v>
                </c:pt>
                <c:pt idx="32">
                  <c:v>92.585254343973006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5-B9C5-4401-A6E8-B581CC48D48F}"/>
            </c:ext>
          </c:extLst>
        </c:ser>
        <c:ser>
          <c:idx val="18"/>
          <c:order val="18"/>
          <c:tx>
            <c:strRef>
              <c:f>'ATB Offshore Wind_SEE'!$K$740</c:f>
              <c:strCache>
                <c:ptCount val="1"/>
                <c:pt idx="0">
                  <c:v>Class 7 - Advanced</c:v>
                </c:pt>
              </c:strCache>
            </c:strRef>
          </c:tx>
          <c:spPr>
            <a:ln>
              <a:solidFill>
                <a:srgbClr val="002060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2060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37-B9C5-4401-A6E8-B581CC48D48F}"/>
              </c:ext>
            </c:extLst>
          </c:dPt>
          <c:xVal>
            <c:numRef>
              <c:f>'ATB Offshore Wind_SEE'!$L$721:$AS$721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Wind_SEE'!$L$740:$AS$740</c:f>
              <c:numCache>
                <c:formatCode>"$"#,##0</c:formatCode>
                <c:ptCount val="34"/>
                <c:pt idx="0">
                  <c:v>168.18032840215969</c:v>
                </c:pt>
                <c:pt idx="1">
                  <c:v>152.0895592930365</c:v>
                </c:pt>
                <c:pt idx="2">
                  <c:v>139.86660454804257</c:v>
                </c:pt>
                <c:pt idx="3">
                  <c:v>129.53319580155011</c:v>
                </c:pt>
                <c:pt idx="4">
                  <c:v>120.4633733572324</c:v>
                </c:pt>
                <c:pt idx="5">
                  <c:v>112.3652508722041</c:v>
                </c:pt>
                <c:pt idx="6">
                  <c:v>105.06994921292937</c:v>
                </c:pt>
                <c:pt idx="7">
                  <c:v>98.464374564464819</c:v>
                </c:pt>
                <c:pt idx="8">
                  <c:v>92.464360699589108</c:v>
                </c:pt>
                <c:pt idx="9">
                  <c:v>87.002303286170289</c:v>
                </c:pt>
                <c:pt idx="10">
                  <c:v>82.020897901552416</c:v>
                </c:pt>
                <c:pt idx="11">
                  <c:v>77.469753587865739</c:v>
                </c:pt>
                <c:pt idx="12">
                  <c:v>73.303476517919208</c:v>
                </c:pt>
                <c:pt idx="13">
                  <c:v>69.480552082295631</c:v>
                </c:pt>
                <c:pt idx="14">
                  <c:v>65.962680289165945</c:v>
                </c:pt>
                <c:pt idx="15">
                  <c:v>64.127968530498464</c:v>
                </c:pt>
                <c:pt idx="16">
                  <c:v>62.518285641337648</c:v>
                </c:pt>
                <c:pt idx="17">
                  <c:v>61.106934576413352</c:v>
                </c:pt>
                <c:pt idx="18">
                  <c:v>59.868630961918292</c:v>
                </c:pt>
                <c:pt idx="19">
                  <c:v>58.779262020468465</c:v>
                </c:pt>
                <c:pt idx="20">
                  <c:v>57.815687526269016</c:v>
                </c:pt>
                <c:pt idx="21">
                  <c:v>56.955574729848934</c:v>
                </c:pt>
                <c:pt idx="22">
                  <c:v>56.177262050959591</c:v>
                </c:pt>
                <c:pt idx="23">
                  <c:v>55.459648107522455</c:v>
                </c:pt>
                <c:pt idx="24">
                  <c:v>54.782103751183044</c:v>
                </c:pt>
                <c:pt idx="25">
                  <c:v>54.124405484962224</c:v>
                </c:pt>
                <c:pt idx="26">
                  <c:v>53.46668912104154</c:v>
                </c:pt>
                <c:pt idx="27">
                  <c:v>52.789422913979912</c:v>
                </c:pt>
                <c:pt idx="28">
                  <c:v>52.073399757613942</c:v>
                </c:pt>
                <c:pt idx="29">
                  <c:v>51.299748422684289</c:v>
                </c:pt>
                <c:pt idx="30">
                  <c:v>50.449964288205699</c:v>
                </c:pt>
                <c:pt idx="31">
                  <c:v>49.505960636388508</c:v>
                </c:pt>
                <c:pt idx="32">
                  <c:v>48.450142406720289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8-B9C5-4401-A6E8-B581CC48D48F}"/>
            </c:ext>
          </c:extLst>
        </c:ser>
        <c:ser>
          <c:idx val="19"/>
          <c:order val="19"/>
          <c:tx>
            <c:strRef>
              <c:f>'ATB Offshore Wind_SEE'!$K$741</c:f>
              <c:strCache>
                <c:ptCount val="1"/>
                <c:pt idx="0">
                  <c:v>Class 7 - Moderate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2060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3A-B9C5-4401-A6E8-B581CC48D48F}"/>
              </c:ext>
            </c:extLst>
          </c:dPt>
          <c:xVal>
            <c:numRef>
              <c:f>'ATB Offshore Wind_SEE'!$L$721:$AS$721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Wind_SEE'!$L$741:$AS$741</c:f>
              <c:numCache>
                <c:formatCode>"$"#,##0</c:formatCode>
                <c:ptCount val="34"/>
                <c:pt idx="0">
                  <c:v>168.18032840215969</c:v>
                </c:pt>
                <c:pt idx="1">
                  <c:v>154.89480248552547</c:v>
                </c:pt>
                <c:pt idx="2">
                  <c:v>144.8445850286663</c:v>
                </c:pt>
                <c:pt idx="3">
                  <c:v>136.4061813701685</c:v>
                </c:pt>
                <c:pt idx="4">
                  <c:v>129.05938483059944</c:v>
                </c:pt>
                <c:pt idx="5">
                  <c:v>122.55938546883175</c:v>
                </c:pt>
                <c:pt idx="6">
                  <c:v>116.76417576913292</c:v>
                </c:pt>
                <c:pt idx="7">
                  <c:v>111.57918406592702</c:v>
                </c:pt>
                <c:pt idx="8">
                  <c:v>106.93489187831844</c:v>
                </c:pt>
                <c:pt idx="9">
                  <c:v>102.7763278793668</c:v>
                </c:pt>
                <c:pt idx="10">
                  <c:v>99.057585950109655</c:v>
                </c:pt>
                <c:pt idx="11">
                  <c:v>95.738728104483044</c:v>
                </c:pt>
                <c:pt idx="12">
                  <c:v>92.783922596600007</c:v>
                </c:pt>
                <c:pt idx="13">
                  <c:v>90.160267153072624</c:v>
                </c:pt>
                <c:pt idx="14">
                  <c:v>87.837013907336839</c:v>
                </c:pt>
                <c:pt idx="15">
                  <c:v>85.785040924959304</c:v>
                </c:pt>
                <c:pt idx="16">
                  <c:v>83.976481071545123</c:v>
                </c:pt>
                <c:pt idx="17">
                  <c:v>82.384454650720983</c:v>
                </c:pt>
                <c:pt idx="18">
                  <c:v>80.982872466142595</c:v>
                </c:pt>
                <c:pt idx="19">
                  <c:v>79.74628788753644</c:v>
                </c:pt>
                <c:pt idx="20">
                  <c:v>78.649783776665871</c:v>
                </c:pt>
                <c:pt idx="21">
                  <c:v>77.668884702961734</c:v>
                </c:pt>
                <c:pt idx="22">
                  <c:v>76.779487831132101</c:v>
                </c:pt>
                <c:pt idx="23">
                  <c:v>75.957807814708843</c:v>
                </c:pt>
                <c:pt idx="24">
                  <c:v>75.180332347241816</c:v>
                </c:pt>
                <c:pt idx="25">
                  <c:v>74.423785929855882</c:v>
                </c:pt>
                <c:pt idx="26">
                  <c:v>73.665100049157971</c:v>
                </c:pt>
                <c:pt idx="27">
                  <c:v>72.881388411565325</c:v>
                </c:pt>
                <c:pt idx="28">
                  <c:v>72.04992620657363</c:v>
                </c:pt>
                <c:pt idx="29">
                  <c:v>71.148132610387037</c:v>
                </c:pt>
                <c:pt idx="30">
                  <c:v>70.153555918351415</c:v>
                </c:pt>
                <c:pt idx="31">
                  <c:v>69.043860827302083</c:v>
                </c:pt>
                <c:pt idx="32">
                  <c:v>67.796817489439334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B-B9C5-4401-A6E8-B581CC48D48F}"/>
            </c:ext>
          </c:extLst>
        </c:ser>
        <c:ser>
          <c:idx val="20"/>
          <c:order val="20"/>
          <c:tx>
            <c:strRef>
              <c:f>'ATB Offshore Wind_SEE'!$K$742</c:f>
              <c:strCache>
                <c:ptCount val="1"/>
                <c:pt idx="0">
                  <c:v>Class 7 - Conservative</c:v>
                </c:pt>
              </c:strCache>
            </c:strRef>
          </c:tx>
          <c:spPr>
            <a:ln>
              <a:solidFill>
                <a:srgbClr val="002060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2060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3D-B9C5-4401-A6E8-B581CC48D48F}"/>
              </c:ext>
            </c:extLst>
          </c:dPt>
          <c:xVal>
            <c:numRef>
              <c:f>'ATB Offshore Wind_SEE'!$L$721:$AS$721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Wind_SEE'!$L$742:$AS$742</c:f>
              <c:numCache>
                <c:formatCode>"$"#,##0</c:formatCode>
                <c:ptCount val="34"/>
                <c:pt idx="0">
                  <c:v>168.18032840215969</c:v>
                </c:pt>
                <c:pt idx="1">
                  <c:v>160.92502918091174</c:v>
                </c:pt>
                <c:pt idx="2">
                  <c:v>156.07540967375053</c:v>
                </c:pt>
                <c:pt idx="3">
                  <c:v>152.25369409600421</c:v>
                </c:pt>
                <c:pt idx="4">
                  <c:v>149.04800032809126</c:v>
                </c:pt>
                <c:pt idx="5">
                  <c:v>146.27263698099651</c:v>
                </c:pt>
                <c:pt idx="6">
                  <c:v>143.82584084462417</c:v>
                </c:pt>
                <c:pt idx="7">
                  <c:v>141.64427269596922</c:v>
                </c:pt>
                <c:pt idx="8">
                  <c:v>139.68469902374309</c:v>
                </c:pt>
                <c:pt idx="9">
                  <c:v>137.91543814735553</c:v>
                </c:pt>
                <c:pt idx="10">
                  <c:v>136.31192338280104</c:v>
                </c:pt>
                <c:pt idx="11">
                  <c:v>134.85421295628902</c:v>
                </c:pt>
                <c:pt idx="12">
                  <c:v>133.52550378089504</c:v>
                </c:pt>
                <c:pt idx="13">
                  <c:v>132.31119937826736</c:v>
                </c:pt>
                <c:pt idx="14">
                  <c:v>131.19830102177212</c:v>
                </c:pt>
                <c:pt idx="15">
                  <c:v>130.17499619620634</c:v>
                </c:pt>
                <c:pt idx="16">
                  <c:v>129.23037222236829</c:v>
                </c:pt>
                <c:pt idx="17">
                  <c:v>128.35421192186763</c:v>
                </c:pt>
                <c:pt idx="18">
                  <c:v>127.53684460052091</c:v>
                </c:pt>
                <c:pt idx="19">
                  <c:v>126.76903526671363</c:v>
                </c:pt>
                <c:pt idx="20">
                  <c:v>126.04190085965159</c:v>
                </c:pt>
                <c:pt idx="21">
                  <c:v>125.34684593123791</c:v>
                </c:pt>
                <c:pt idx="22">
                  <c:v>124.67551258425797</c:v>
                </c:pt>
                <c:pt idx="23">
                  <c:v>124.01974102238748</c:v>
                </c:pt>
                <c:pt idx="24">
                  <c:v>123.37153811155645</c:v>
                </c:pt>
                <c:pt idx="25">
                  <c:v>122.72305206763838</c:v>
                </c:pt>
                <c:pt idx="26">
                  <c:v>122.06655188426953</c:v>
                </c:pt>
                <c:pt idx="27">
                  <c:v>121.39441046794539</c:v>
                </c:pt>
                <c:pt idx="28">
                  <c:v>120.69909070147469</c:v>
                </c:pt>
                <c:pt idx="29">
                  <c:v>119.97313384180386</c:v>
                </c:pt>
                <c:pt idx="30">
                  <c:v>119.20914979456607</c:v>
                </c:pt>
                <c:pt idx="31">
                  <c:v>118.39980890937944</c:v>
                </c:pt>
                <c:pt idx="32">
                  <c:v>117.53783501652973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E-B9C5-4401-A6E8-B581CC48D48F}"/>
            </c:ext>
          </c:extLst>
        </c:ser>
        <c:ser>
          <c:idx val="21"/>
          <c:order val="21"/>
          <c:tx>
            <c:strRef>
              <c:f>'ATB Offshore Wind_SEE'!$K$743</c:f>
              <c:strCache>
                <c:ptCount val="1"/>
                <c:pt idx="0">
                  <c:v>Class 8 - Advanced</c:v>
                </c:pt>
              </c:strCache>
            </c:strRef>
          </c:tx>
          <c:spPr>
            <a:ln>
              <a:solidFill>
                <a:srgbClr val="0070C0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70C0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40-B9C5-4401-A6E8-B581CC48D48F}"/>
              </c:ext>
            </c:extLst>
          </c:dPt>
          <c:xVal>
            <c:numRef>
              <c:f>'ATB Offshore Wind_SEE'!$L$721:$AS$721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Wind_SEE'!$L$743:$AS$743</c:f>
              <c:numCache>
                <c:formatCode>"$"#,##0</c:formatCode>
                <c:ptCount val="34"/>
                <c:pt idx="0">
                  <c:v>98.013386538012611</c:v>
                </c:pt>
                <c:pt idx="1">
                  <c:v>88.891214667804348</c:v>
                </c:pt>
                <c:pt idx="2">
                  <c:v>81.382914519749278</c:v>
                </c:pt>
                <c:pt idx="3">
                  <c:v>74.806993173762365</c:v>
                </c:pt>
                <c:pt idx="4">
                  <c:v>68.936242177812971</c:v>
                </c:pt>
                <c:pt idx="5">
                  <c:v>63.656404975064802</c:v>
                </c:pt>
                <c:pt idx="6">
                  <c:v>58.89463411869982</c:v>
                </c:pt>
                <c:pt idx="7">
                  <c:v>54.596672679031556</c:v>
                </c:pt>
                <c:pt idx="8">
                  <c:v>50.717822826050302</c:v>
                </c:pt>
                <c:pt idx="9">
                  <c:v>47.21888874361504</c:v>
                </c:pt>
                <c:pt idx="10">
                  <c:v>44.06421474939475</c:v>
                </c:pt>
                <c:pt idx="11">
                  <c:v>41.220702062719504</c:v>
                </c:pt>
                <c:pt idx="12">
                  <c:v>38.657313965378648</c:v>
                </c:pt>
                <c:pt idx="13">
                  <c:v>36.344833028754884</c:v>
                </c:pt>
                <c:pt idx="14">
                  <c:v>34.255748390468355</c:v>
                </c:pt>
                <c:pt idx="15">
                  <c:v>33.091152582562799</c:v>
                </c:pt>
                <c:pt idx="16">
                  <c:v>32.086181665716097</c:v>
                </c:pt>
                <c:pt idx="17">
                  <c:v>31.222275233591944</c:v>
                </c:pt>
                <c:pt idx="18">
                  <c:v>30.481869680342843</c:v>
                </c:pt>
                <c:pt idx="19">
                  <c:v>29.848247622554812</c:v>
                </c:pt>
                <c:pt idx="20">
                  <c:v>29.305399301175136</c:v>
                </c:pt>
                <c:pt idx="21">
                  <c:v>28.837896733408847</c:v>
                </c:pt>
                <c:pt idx="22">
                  <c:v>28.43078230102056</c:v>
                </c:pt>
                <c:pt idx="23">
                  <c:v>28.069473704202949</c:v>
                </c:pt>
                <c:pt idx="24">
                  <c:v>27.739687040370065</c:v>
                </c:pt>
                <c:pt idx="25">
                  <c:v>27.427379410827854</c:v>
                </c:pt>
                <c:pt idx="26">
                  <c:v>27.118712101334673</c:v>
                </c:pt>
                <c:pt idx="27">
                  <c:v>26.80003516897116</c:v>
                </c:pt>
                <c:pt idx="28">
                  <c:v>26.457894306379277</c:v>
                </c:pt>
                <c:pt idx="29">
                  <c:v>26.079061237556104</c:v>
                </c:pt>
                <c:pt idx="30">
                  <c:v>25.650589732433428</c:v>
                </c:pt>
                <c:pt idx="31">
                  <c:v>25.159900773863523</c:v>
                </c:pt>
                <c:pt idx="32">
                  <c:v>24.594902764013604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1-B9C5-4401-A6E8-B581CC48D48F}"/>
            </c:ext>
          </c:extLst>
        </c:ser>
        <c:ser>
          <c:idx val="22"/>
          <c:order val="22"/>
          <c:tx>
            <c:strRef>
              <c:f>'ATB Offshore Wind_SEE'!$K$744</c:f>
              <c:strCache>
                <c:ptCount val="1"/>
                <c:pt idx="0">
                  <c:v>Class 8 - Moderate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70C0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43-B9C5-4401-A6E8-B581CC48D48F}"/>
              </c:ext>
            </c:extLst>
          </c:dPt>
          <c:xVal>
            <c:numRef>
              <c:f>'ATB Offshore Wind_SEE'!$L$721:$AS$721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Wind_SEE'!$L$744:$AS$744</c:f>
              <c:numCache>
                <c:formatCode>"$"#,##0</c:formatCode>
                <c:ptCount val="34"/>
                <c:pt idx="0">
                  <c:v>98.013386538012611</c:v>
                </c:pt>
                <c:pt idx="1">
                  <c:v>90.50457114461436</c:v>
                </c:pt>
                <c:pt idx="2">
                  <c:v>84.325486212200815</c:v>
                </c:pt>
                <c:pt idx="3">
                  <c:v>78.917461007666631</c:v>
                </c:pt>
                <c:pt idx="4">
                  <c:v>74.092438785918219</c:v>
                </c:pt>
                <c:pt idx="5">
                  <c:v>69.756347934642392</c:v>
                </c:pt>
                <c:pt idx="6">
                  <c:v>65.850547915672749</c:v>
                </c:pt>
                <c:pt idx="7">
                  <c:v>62.332864264545513</c:v>
                </c:pt>
                <c:pt idx="8">
                  <c:v>59.169867276321497</c:v>
                </c:pt>
                <c:pt idx="9">
                  <c:v>56.333227506652335</c:v>
                </c:pt>
                <c:pt idx="10">
                  <c:v>53.797805427862926</c:v>
                </c:pt>
                <c:pt idx="11">
                  <c:v>51.540568040102272</c:v>
                </c:pt>
                <c:pt idx="12">
                  <c:v>49.539935444576642</c:v>
                </c:pt>
                <c:pt idx="13">
                  <c:v>47.775366703190464</c:v>
                </c:pt>
                <c:pt idx="14">
                  <c:v>46.227086405397309</c:v>
                </c:pt>
                <c:pt idx="15">
                  <c:v>44.875897832059088</c:v>
                </c:pt>
                <c:pt idx="16">
                  <c:v>43.703051500175313</c:v>
                </c:pt>
                <c:pt idx="17">
                  <c:v>42.690150306424002</c:v>
                </c:pt>
                <c:pt idx="18">
                  <c:v>41.819079553878787</c:v>
                </c:pt>
                <c:pt idx="19">
                  <c:v>41.071954321865398</c:v>
                </c:pt>
                <c:pt idx="20">
                  <c:v>40.431079191415279</c:v>
                </c:pt>
                <c:pt idx="21">
                  <c:v>39.87891694625749</c:v>
                </c:pt>
                <c:pt idx="22">
                  <c:v>39.398063908693821</c:v>
                </c:pt>
                <c:pt idx="23">
                  <c:v>38.971230257796272</c:v>
                </c:pt>
                <c:pt idx="24">
                  <c:v>38.581224142622418</c:v>
                </c:pt>
                <c:pt idx="25">
                  <c:v>38.210938723795515</c:v>
                </c:pt>
                <c:pt idx="26">
                  <c:v>37.843341501654983</c:v>
                </c:pt>
                <c:pt idx="27">
                  <c:v>37.461465449378977</c:v>
                </c:pt>
                <c:pt idx="28">
                  <c:v>37.048401585279116</c:v>
                </c:pt>
                <c:pt idx="29">
                  <c:v>36.587292703293528</c:v>
                </c:pt>
                <c:pt idx="30">
                  <c:v>36.061328043614026</c:v>
                </c:pt>
                <c:pt idx="31">
                  <c:v>35.453738732572681</c:v>
                </c:pt>
                <c:pt idx="32">
                  <c:v>34.747793856686378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4-B9C5-4401-A6E8-B581CC48D48F}"/>
            </c:ext>
          </c:extLst>
        </c:ser>
        <c:ser>
          <c:idx val="23"/>
          <c:order val="23"/>
          <c:tx>
            <c:strRef>
              <c:f>'ATB Offshore Wind_SEE'!$K$745</c:f>
              <c:strCache>
                <c:ptCount val="1"/>
                <c:pt idx="0">
                  <c:v>Class 8 - Conservative</c:v>
                </c:pt>
              </c:strCache>
            </c:strRef>
          </c:tx>
          <c:spPr>
            <a:ln>
              <a:solidFill>
                <a:srgbClr val="0070C0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70C0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46-B9C5-4401-A6E8-B581CC48D48F}"/>
              </c:ext>
            </c:extLst>
          </c:dPt>
          <c:xVal>
            <c:numRef>
              <c:f>'ATB Offshore Wind_SEE'!$L$721:$AS$721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Wind_SEE'!$L$745:$AS$745</c:f>
              <c:numCache>
                <c:formatCode>"$"#,##0</c:formatCode>
                <c:ptCount val="34"/>
                <c:pt idx="0">
                  <c:v>98.013386538012611</c:v>
                </c:pt>
                <c:pt idx="1">
                  <c:v>94.403932003541897</c:v>
                </c:pt>
                <c:pt idx="2">
                  <c:v>91.225068881598972</c:v>
                </c:pt>
                <c:pt idx="3">
                  <c:v>88.512006906321702</c:v>
                </c:pt>
                <c:pt idx="4">
                  <c:v>86.117628194399757</c:v>
                </c:pt>
                <c:pt idx="5">
                  <c:v>83.972677052470559</c:v>
                </c:pt>
                <c:pt idx="6">
                  <c:v>82.037036589598813</c:v>
                </c:pt>
                <c:pt idx="7">
                  <c:v>80.284018549533386</c:v>
                </c:pt>
                <c:pt idx="8">
                  <c:v>78.694000077178586</c:v>
                </c:pt>
                <c:pt idx="9">
                  <c:v>77.251437292246592</c:v>
                </c:pt>
                <c:pt idx="10">
                  <c:v>75.943309496727821</c:v>
                </c:pt>
                <c:pt idx="11">
                  <c:v>74.758242642607343</c:v>
                </c:pt>
                <c:pt idx="12">
                  <c:v>73.685984338618397</c:v>
                </c:pt>
                <c:pt idx="13">
                  <c:v>72.717073544202194</c:v>
                </c:pt>
                <c:pt idx="14">
                  <c:v>71.842624159037399</c:v>
                </c:pt>
                <c:pt idx="15">
                  <c:v>71.054178333919197</c:v>
                </c:pt>
                <c:pt idx="16">
                  <c:v>70.343604122211502</c:v>
                </c:pt>
                <c:pt idx="17">
                  <c:v>69.703022265111443</c:v>
                </c:pt>
                <c:pt idx="18">
                  <c:v>69.124752666586701</c:v>
                </c:pt>
                <c:pt idx="19">
                  <c:v>68.601274507204892</c:v>
                </c:pt>
                <c:pt idx="20">
                  <c:v>68.125196012975451</c:v>
                </c:pt>
                <c:pt idx="21">
                  <c:v>67.689231192198108</c:v>
                </c:pt>
                <c:pt idx="22">
                  <c:v>67.286181688703081</c:v>
                </c:pt>
                <c:pt idx="23">
                  <c:v>66.908922450756037</c:v>
                </c:pt>
                <c:pt idx="24">
                  <c:v>66.550390285905138</c:v>
                </c:pt>
                <c:pt idx="25">
                  <c:v>66.203574626700686</c:v>
                </c:pt>
                <c:pt idx="26">
                  <c:v>65.861510010053209</c:v>
                </c:pt>
                <c:pt idx="27">
                  <c:v>65.517269899152922</c:v>
                </c:pt>
                <c:pt idx="28">
                  <c:v>65.163961567673638</c:v>
                </c:pt>
                <c:pt idx="29">
                  <c:v>64.794721832203606</c:v>
                </c:pt>
                <c:pt idx="30">
                  <c:v>64.402713467735978</c:v>
                </c:pt>
                <c:pt idx="31">
                  <c:v>63.981122177558326</c:v>
                </c:pt>
                <c:pt idx="32">
                  <c:v>63.523154016426318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7-B9C5-4401-A6E8-B581CC48D48F}"/>
            </c:ext>
          </c:extLst>
        </c:ser>
        <c:ser>
          <c:idx val="24"/>
          <c:order val="24"/>
          <c:tx>
            <c:strRef>
              <c:f>'ATB Offshore Wind_SEE'!$K$746</c:f>
              <c:strCache>
                <c:ptCount val="1"/>
                <c:pt idx="0">
                  <c:v>Class 9 - Advanced</c:v>
                </c:pt>
              </c:strCache>
            </c:strRef>
          </c:tx>
          <c:spPr>
            <a:ln>
              <a:solidFill>
                <a:srgbClr val="00B0F0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B0F0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49-B9C5-4401-A6E8-B581CC48D48F}"/>
              </c:ext>
            </c:extLst>
          </c:dPt>
          <c:xVal>
            <c:numRef>
              <c:f>'ATB Offshore Wind_SEE'!$L$721:$AS$721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Wind_SEE'!$L$746:$AS$746</c:f>
              <c:numCache>
                <c:formatCode>"$"#,##0</c:formatCode>
                <c:ptCount val="34"/>
                <c:pt idx="0">
                  <c:v>102.15362529037007</c:v>
                </c:pt>
                <c:pt idx="1">
                  <c:v>92.660678265947837</c:v>
                </c:pt>
                <c:pt idx="2">
                  <c:v>84.869265826437186</c:v>
                </c:pt>
                <c:pt idx="3">
                  <c:v>78.053159953986636</c:v>
                </c:pt>
                <c:pt idx="4">
                  <c:v>71.970960263560229</c:v>
                </c:pt>
                <c:pt idx="5">
                  <c:v>66.501785262430744</c:v>
                </c:pt>
                <c:pt idx="6">
                  <c:v>61.568946119629402</c:v>
                </c:pt>
                <c:pt idx="7">
                  <c:v>57.115604185124369</c:v>
                </c:pt>
                <c:pt idx="8">
                  <c:v>53.095132223497536</c:v>
                </c:pt>
                <c:pt idx="9">
                  <c:v>49.466779126742004</c:v>
                </c:pt>
                <c:pt idx="10">
                  <c:v>46.193568263070183</c:v>
                </c:pt>
                <c:pt idx="11">
                  <c:v>43.241239439701069</c:v>
                </c:pt>
                <c:pt idx="12">
                  <c:v>40.577712209545169</c:v>
                </c:pt>
                <c:pt idx="13">
                  <c:v>38.172818877107687</c:v>
                </c:pt>
                <c:pt idx="14">
                  <c:v>35.998177314537564</c:v>
                </c:pt>
                <c:pt idx="15">
                  <c:v>34.791161639269021</c:v>
                </c:pt>
                <c:pt idx="16">
                  <c:v>33.749028761500554</c:v>
                </c:pt>
                <c:pt idx="17">
                  <c:v>32.852612395215445</c:v>
                </c:pt>
                <c:pt idx="18">
                  <c:v>32.083780858893824</c:v>
                </c:pt>
                <c:pt idx="19">
                  <c:v>31.425280340835599</c:v>
                </c:pt>
                <c:pt idx="20">
                  <c:v>30.860590922585637</c:v>
                </c:pt>
                <c:pt idx="21">
                  <c:v>30.373796032229649</c:v>
                </c:pt>
                <c:pt idx="22">
                  <c:v>29.949466980347381</c:v>
                </c:pt>
                <c:pt idx="23">
                  <c:v>29.572564506135329</c:v>
                </c:pt>
                <c:pt idx="24">
                  <c:v>29.228359103224882</c:v>
                </c:pt>
                <c:pt idx="25">
                  <c:v>28.902371539413483</c:v>
                </c:pt>
                <c:pt idx="26">
                  <c:v>28.580334625168156</c:v>
                </c:pt>
                <c:pt idx="27">
                  <c:v>28.248177071555794</c:v>
                </c:pt>
                <c:pt idx="28">
                  <c:v>27.892030321993623</c:v>
                </c:pt>
                <c:pt idx="29">
                  <c:v>27.498259639315705</c:v>
                </c:pt>
                <c:pt idx="30">
                  <c:v>27.053521588940484</c:v>
                </c:pt>
                <c:pt idx="31">
                  <c:v>26.54485154878299</c:v>
                </c:pt>
                <c:pt idx="32">
                  <c:v>25.959787299295314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A-B9C5-4401-A6E8-B581CC48D48F}"/>
            </c:ext>
          </c:extLst>
        </c:ser>
        <c:ser>
          <c:idx val="25"/>
          <c:order val="25"/>
          <c:tx>
            <c:strRef>
              <c:f>'ATB Offshore Wind_SEE'!$K$747</c:f>
              <c:strCache>
                <c:ptCount val="1"/>
                <c:pt idx="0">
                  <c:v>Class 9 - Moderate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B0F0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4C-B9C5-4401-A6E8-B581CC48D48F}"/>
              </c:ext>
            </c:extLst>
          </c:dPt>
          <c:xVal>
            <c:numRef>
              <c:f>'ATB Offshore Wind_SEE'!$L$721:$AS$721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Wind_SEE'!$L$747:$AS$747</c:f>
              <c:numCache>
                <c:formatCode>"$"#,##0</c:formatCode>
                <c:ptCount val="34"/>
                <c:pt idx="0">
                  <c:v>102.15362529037007</c:v>
                </c:pt>
                <c:pt idx="1">
                  <c:v>94.339787986777694</c:v>
                </c:pt>
                <c:pt idx="2">
                  <c:v>87.928873159160275</c:v>
                </c:pt>
                <c:pt idx="3">
                  <c:v>82.325607377079976</c:v>
                </c:pt>
                <c:pt idx="4">
                  <c:v>77.330154138332006</c:v>
                </c:pt>
                <c:pt idx="5">
                  <c:v>72.842909191725624</c:v>
                </c:pt>
                <c:pt idx="6">
                  <c:v>68.802036655371097</c:v>
                </c:pt>
                <c:pt idx="7">
                  <c:v>65.163244480134551</c:v>
                </c:pt>
                <c:pt idx="8">
                  <c:v>61.89155309661885</c:v>
                </c:pt>
                <c:pt idx="9">
                  <c:v>58.95741149370577</c:v>
                </c:pt>
                <c:pt idx="10">
                  <c:v>56.334662079114466</c:v>
                </c:pt>
                <c:pt idx="11">
                  <c:v>53.999386923542801</c:v>
                </c:pt>
                <c:pt idx="12">
                  <c:v>51.9292121437107</c:v>
                </c:pt>
                <c:pt idx="13">
                  <c:v>50.10286718401764</c:v>
                </c:pt>
                <c:pt idx="14">
                  <c:v>48.499893944680849</c:v>
                </c:pt>
                <c:pt idx="15">
                  <c:v>47.100448105872943</c:v>
                </c:pt>
                <c:pt idx="16">
                  <c:v>45.88515939675024</c:v>
                </c:pt>
                <c:pt idx="17">
                  <c:v>44.835030807425888</c:v>
                </c:pt>
                <c:pt idx="18">
                  <c:v>43.931364270168991</c:v>
                </c:pt>
                <c:pt idx="19">
                  <c:v>43.155704783750657</c:v>
                </c:pt>
                <c:pt idx="20">
                  <c:v>42.489797673127342</c:v>
                </c:pt>
                <c:pt idx="21">
                  <c:v>41.915555388204538</c:v>
                </c:pt>
                <c:pt idx="22">
                  <c:v>41.415031351904254</c:v>
                </c:pt>
                <c:pt idx="23">
                  <c:v>40.970399100114896</c:v>
                </c:pt>
                <c:pt idx="24">
                  <c:v>40.563935451187092</c:v>
                </c:pt>
                <c:pt idx="25">
                  <c:v>40.17800678378066</c:v>
                </c:pt>
                <c:pt idx="26">
                  <c:v>39.79505774104662</c:v>
                </c:pt>
                <c:pt idx="27">
                  <c:v>39.39760184949165</c:v>
                </c:pt>
                <c:pt idx="28">
                  <c:v>38.968213663995407</c:v>
                </c:pt>
                <c:pt idx="29">
                  <c:v>38.489522140623457</c:v>
                </c:pt>
                <c:pt idx="30">
                  <c:v>37.944205005740173</c:v>
                </c:pt>
                <c:pt idx="31">
                  <c:v>37.314983940068366</c:v>
                </c:pt>
                <c:pt idx="32">
                  <c:v>36.584620434346832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D-B9C5-4401-A6E8-B581CC48D48F}"/>
            </c:ext>
          </c:extLst>
        </c:ser>
        <c:ser>
          <c:idx val="26"/>
          <c:order val="26"/>
          <c:tx>
            <c:strRef>
              <c:f>'ATB Offshore Wind_SEE'!$K$748</c:f>
              <c:strCache>
                <c:ptCount val="1"/>
                <c:pt idx="0">
                  <c:v>Class 9 - Conservative</c:v>
                </c:pt>
              </c:strCache>
            </c:strRef>
          </c:tx>
          <c:spPr>
            <a:ln>
              <a:solidFill>
                <a:srgbClr val="00B0F0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B0F0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4F-B9C5-4401-A6E8-B581CC48D48F}"/>
              </c:ext>
            </c:extLst>
          </c:dPt>
          <c:xVal>
            <c:numRef>
              <c:f>'ATB Offshore Wind_SEE'!$L$721:$AS$721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Wind_SEE'!$L$748:$AS$748</c:f>
              <c:numCache>
                <c:formatCode>"$"#,##0</c:formatCode>
                <c:ptCount val="34"/>
                <c:pt idx="0">
                  <c:v>102.15362529037007</c:v>
                </c:pt>
                <c:pt idx="1">
                  <c:v>98.392533617493299</c:v>
                </c:pt>
                <c:pt idx="2">
                  <c:v>95.104442859730398</c:v>
                </c:pt>
                <c:pt idx="3">
                  <c:v>92.300706741801463</c:v>
                </c:pt>
                <c:pt idx="4">
                  <c:v>89.827642110432905</c:v>
                </c:pt>
                <c:pt idx="5">
                  <c:v>87.612966130031779</c:v>
                </c:pt>
                <c:pt idx="6">
                  <c:v>85.614857283561122</c:v>
                </c:pt>
                <c:pt idx="7">
                  <c:v>83.805531399292164</c:v>
                </c:pt>
                <c:pt idx="8">
                  <c:v>82.164589543696266</c:v>
                </c:pt>
                <c:pt idx="9">
                  <c:v>80.675896139085495</c:v>
                </c:pt>
                <c:pt idx="10">
                  <c:v>79.325952669470325</c:v>
                </c:pt>
                <c:pt idx="11">
                  <c:v>78.102981465712418</c:v>
                </c:pt>
                <c:pt idx="12">
                  <c:v>76.99637696833237</c:v>
                </c:pt>
                <c:pt idx="13">
                  <c:v>75.996360498151944</c:v>
                </c:pt>
                <c:pt idx="14">
                  <c:v>75.093754078877566</c:v>
                </c:pt>
                <c:pt idx="15">
                  <c:v>74.279827135086535</c:v>
                </c:pt>
                <c:pt idx="16">
                  <c:v>73.546189535074475</c:v>
                </c:pt>
                <c:pt idx="17">
                  <c:v>72.884715083352262</c:v>
                </c:pt>
                <c:pt idx="18">
                  <c:v>72.287485591357992</c:v>
                </c:pt>
                <c:pt idx="19">
                  <c:v>71.746749202017739</c:v>
                </c:pt>
                <c:pt idx="20">
                  <c:v>71.254888804261583</c:v>
                </c:pt>
                <c:pt idx="21">
                  <c:v>70.804397729157216</c:v>
                </c:pt>
                <c:pt idx="22">
                  <c:v>70.387860792495019</c:v>
                </c:pt>
                <c:pt idx="23">
                  <c:v>69.997939324444346</c:v>
                </c:pt>
                <c:pt idx="24">
                  <c:v>69.627359214665844</c:v>
                </c:pt>
                <c:pt idx="25">
                  <c:v>69.268901267414591</c:v>
                </c:pt>
                <c:pt idx="26">
                  <c:v>68.91539334702729</c:v>
                </c:pt>
                <c:pt idx="27">
                  <c:v>68.55970392603443</c:v>
                </c:pt>
                <c:pt idx="28">
                  <c:v>68.194736743029026</c:v>
                </c:pt>
                <c:pt idx="29">
                  <c:v>67.813426346626045</c:v>
                </c:pt>
                <c:pt idx="30">
                  <c:v>67.408734352938069</c:v>
                </c:pt>
                <c:pt idx="31">
                  <c:v>66.973646282140123</c:v>
                </c:pt>
                <c:pt idx="32">
                  <c:v>66.501168868482011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0-B9C5-4401-A6E8-B581CC48D48F}"/>
            </c:ext>
          </c:extLst>
        </c:ser>
        <c:ser>
          <c:idx val="27"/>
          <c:order val="27"/>
          <c:tx>
            <c:strRef>
              <c:f>'ATB Offshore Wind_SEE'!$K$749</c:f>
              <c:strCache>
                <c:ptCount val="1"/>
                <c:pt idx="0">
                  <c:v>Class 10 - Advanced</c:v>
                </c:pt>
              </c:strCache>
            </c:strRef>
          </c:tx>
          <c:spPr>
            <a:ln>
              <a:solidFill>
                <a:srgbClr val="00B050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B050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52-B9C5-4401-A6E8-B581CC48D48F}"/>
              </c:ext>
            </c:extLst>
          </c:dPt>
          <c:xVal>
            <c:numRef>
              <c:f>'ATB Offshore Wind_SEE'!$L$721:$AS$721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Wind_SEE'!$L$749:$AS$749</c:f>
              <c:numCache>
                <c:formatCode>"$"#,##0</c:formatCode>
                <c:ptCount val="34"/>
                <c:pt idx="0">
                  <c:v>106.67730186700122</c:v>
                </c:pt>
                <c:pt idx="1">
                  <c:v>96.766031592883152</c:v>
                </c:pt>
                <c:pt idx="2">
                  <c:v>88.621443475426375</c:v>
                </c:pt>
                <c:pt idx="3">
                  <c:v>81.492577508458126</c:v>
                </c:pt>
                <c:pt idx="4">
                  <c:v>75.129543491521062</c:v>
                </c:pt>
                <c:pt idx="5">
                  <c:v>69.407018642291675</c:v>
                </c:pt>
                <c:pt idx="6">
                  <c:v>64.245352746407164</c:v>
                </c:pt>
                <c:pt idx="7">
                  <c:v>59.585405418492911</c:v>
                </c:pt>
                <c:pt idx="8">
                  <c:v>55.37858404908885</c:v>
                </c:pt>
                <c:pt idx="9">
                  <c:v>51.582365154598016</c:v>
                </c:pt>
                <c:pt idx="10">
                  <c:v>48.158125264473668</c:v>
                </c:pt>
                <c:pt idx="11">
                  <c:v>45.070050797526008</c:v>
                </c:pt>
                <c:pt idx="12">
                  <c:v>42.284586774046879</c:v>
                </c:pt>
                <c:pt idx="13">
                  <c:v>39.770164055195899</c:v>
                </c:pt>
                <c:pt idx="14">
                  <c:v>37.497070731405437</c:v>
                </c:pt>
                <c:pt idx="15">
                  <c:v>36.233425936054864</c:v>
                </c:pt>
                <c:pt idx="16">
                  <c:v>35.142468810698354</c:v>
                </c:pt>
                <c:pt idx="17">
                  <c:v>34.204136469678502</c:v>
                </c:pt>
                <c:pt idx="18">
                  <c:v>33.399446357626537</c:v>
                </c:pt>
                <c:pt idx="19">
                  <c:v>32.710332806034167</c:v>
                </c:pt>
                <c:pt idx="20">
                  <c:v>32.11949678890489</c:v>
                </c:pt>
                <c:pt idx="21">
                  <c:v>31.610269623155787</c:v>
                </c:pt>
                <c:pt idx="22">
                  <c:v>31.16649237261203</c:v>
                </c:pt>
                <c:pt idx="23">
                  <c:v>30.772412993214591</c:v>
                </c:pt>
                <c:pt idx="24">
                  <c:v>30.412603085973441</c:v>
                </c:pt>
                <c:pt idx="25">
                  <c:v>30.07189574848362</c:v>
                </c:pt>
                <c:pt idx="26">
                  <c:v>29.735345637045004</c:v>
                </c:pt>
                <c:pt idx="27">
                  <c:v>29.388212125283562</c:v>
                </c:pt>
                <c:pt idx="28">
                  <c:v>29.015966489407198</c:v>
                </c:pt>
                <c:pt idx="29">
                  <c:v>28.604324464504561</c:v>
                </c:pt>
                <c:pt idx="30">
                  <c:v>28.139306414343491</c:v>
                </c:pt>
                <c:pt idx="31">
                  <c:v>27.607328915021345</c:v>
                </c:pt>
                <c:pt idx="32">
                  <c:v>26.995334086752262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3-B9C5-4401-A6E8-B581CC48D48F}"/>
            </c:ext>
          </c:extLst>
        </c:ser>
        <c:ser>
          <c:idx val="28"/>
          <c:order val="28"/>
          <c:tx>
            <c:strRef>
              <c:f>'ATB Offshore Wind_SEE'!$K$750</c:f>
              <c:strCache>
                <c:ptCount val="1"/>
                <c:pt idx="0">
                  <c:v>Class 10 - Moderate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B050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55-B9C5-4401-A6E8-B581CC48D48F}"/>
              </c:ext>
            </c:extLst>
          </c:dPt>
          <c:xVal>
            <c:numRef>
              <c:f>'ATB Offshore Wind_SEE'!$L$721:$AS$721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Wind_SEE'!$L$750:$AS$750</c:f>
              <c:numCache>
                <c:formatCode>"$"#,##0</c:formatCode>
                <c:ptCount val="34"/>
                <c:pt idx="0">
                  <c:v>106.67730186700122</c:v>
                </c:pt>
                <c:pt idx="1">
                  <c:v>98.519197280006054</c:v>
                </c:pt>
                <c:pt idx="2">
                  <c:v>91.817539029480045</c:v>
                </c:pt>
                <c:pt idx="3">
                  <c:v>85.956719748908469</c:v>
                </c:pt>
                <c:pt idx="4">
                  <c:v>80.729861974864164</c:v>
                </c:pt>
                <c:pt idx="5">
                  <c:v>76.033709420236832</c:v>
                </c:pt>
                <c:pt idx="6">
                  <c:v>71.804058393059989</c:v>
                </c:pt>
                <c:pt idx="7">
                  <c:v>67.994849017460922</c:v>
                </c:pt>
                <c:pt idx="8">
                  <c:v>64.569654267373551</c:v>
                </c:pt>
                <c:pt idx="9">
                  <c:v>61.497663573288825</c:v>
                </c:pt>
                <c:pt idx="10">
                  <c:v>58.751577982309435</c:v>
                </c:pt>
                <c:pt idx="11">
                  <c:v>56.306416722279998</c:v>
                </c:pt>
                <c:pt idx="12">
                  <c:v>54.138797559263274</c:v>
                </c:pt>
                <c:pt idx="13">
                  <c:v>52.226480791560874</c:v>
                </c:pt>
                <c:pt idx="14">
                  <c:v>50.548068243722327</c:v>
                </c:pt>
                <c:pt idx="15">
                  <c:v>49.082797637812561</c:v>
                </c:pt>
                <c:pt idx="16">
                  <c:v>47.810397950271195</c:v>
                </c:pt>
                <c:pt idx="17">
                  <c:v>46.710985064485079</c:v>
                </c:pt>
                <c:pt idx="18">
                  <c:v>45.764984815186175</c:v>
                </c:pt>
                <c:pt idx="19">
                  <c:v>44.953075121053125</c:v>
                </c:pt>
                <c:pt idx="20">
                  <c:v>44.256141713659623</c:v>
                </c:pt>
                <c:pt idx="21">
                  <c:v>43.655243741467956</c:v>
                </c:pt>
                <c:pt idx="22">
                  <c:v>43.131586672278296</c:v>
                </c:pt>
                <c:pt idx="23">
                  <c:v>42.666500675263066</c:v>
                </c:pt>
                <c:pt idx="24">
                  <c:v>42.241423175987315</c:v>
                </c:pt>
                <c:pt idx="25">
                  <c:v>41.837884630827027</c:v>
                </c:pt>
                <c:pt idx="26">
                  <c:v>41.437496814717854</c:v>
                </c:pt>
                <c:pt idx="27">
                  <c:v>41.021943092487255</c:v>
                </c:pt>
                <c:pt idx="28">
                  <c:v>40.572970271458736</c:v>
                </c:pt>
                <c:pt idx="29">
                  <c:v>40.072381726359019</c:v>
                </c:pt>
                <c:pt idx="30">
                  <c:v>39.502031556772693</c:v>
                </c:pt>
                <c:pt idx="31">
                  <c:v>38.843819589302889</c:v>
                </c:pt>
                <c:pt idx="32">
                  <c:v>38.079687075944882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6-B9C5-4401-A6E8-B581CC48D48F}"/>
            </c:ext>
          </c:extLst>
        </c:ser>
        <c:ser>
          <c:idx val="29"/>
          <c:order val="29"/>
          <c:tx>
            <c:strRef>
              <c:f>'ATB Offshore Wind_SEE'!$K$751</c:f>
              <c:strCache>
                <c:ptCount val="1"/>
                <c:pt idx="0">
                  <c:v>Class 10 - Conservative</c:v>
                </c:pt>
              </c:strCache>
            </c:strRef>
          </c:tx>
          <c:spPr>
            <a:ln>
              <a:solidFill>
                <a:srgbClr val="00B050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B050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58-B9C5-4401-A6E8-B581CC48D48F}"/>
              </c:ext>
            </c:extLst>
          </c:dPt>
          <c:xVal>
            <c:numRef>
              <c:f>'ATB Offshore Wind_SEE'!$L$721:$AS$721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Wind_SEE'!$L$751:$AS$751</c:f>
              <c:numCache>
                <c:formatCode>"$"#,##0</c:formatCode>
                <c:ptCount val="34"/>
                <c:pt idx="0">
                  <c:v>106.67730186700122</c:v>
                </c:pt>
                <c:pt idx="1">
                  <c:v>102.75524590653042</c:v>
                </c:pt>
                <c:pt idx="2">
                  <c:v>99.311423441207793</c:v>
                </c:pt>
                <c:pt idx="3">
                  <c:v>96.375528978394698</c:v>
                </c:pt>
                <c:pt idx="4">
                  <c:v>93.786225587343907</c:v>
                </c:pt>
                <c:pt idx="5">
                  <c:v>91.467645959909589</c:v>
                </c:pt>
                <c:pt idx="6">
                  <c:v>89.375906634451098</c:v>
                </c:pt>
                <c:pt idx="7">
                  <c:v>87.481862962158161</c:v>
                </c:pt>
                <c:pt idx="8">
                  <c:v>85.76412449302704</c:v>
                </c:pt>
                <c:pt idx="9">
                  <c:v>84.205777068461614</c:v>
                </c:pt>
                <c:pt idx="10">
                  <c:v>82.7926752615693</c:v>
                </c:pt>
                <c:pt idx="11">
                  <c:v>81.512480387282807</c:v>
                </c:pt>
                <c:pt idx="12">
                  <c:v>80.354084354838676</c:v>
                </c:pt>
                <c:pt idx="13">
                  <c:v>79.307247197075966</c:v>
                </c:pt>
                <c:pt idx="14">
                  <c:v>78.362359599709293</c:v>
                </c:pt>
                <c:pt idx="15">
                  <c:v>77.510281946454626</c:v>
                </c:pt>
                <c:pt idx="16">
                  <c:v>76.742232023797413</c:v>
                </c:pt>
                <c:pt idx="17">
                  <c:v>76.049704696035477</c:v>
                </c:pt>
                <c:pt idx="18">
                  <c:v>75.424413186023926</c:v>
                </c:pt>
                <c:pt idx="19">
                  <c:v>74.858245321353792</c:v>
                </c:pt>
                <c:pt idx="20">
                  <c:v>74.343230374110831</c:v>
                </c:pt>
                <c:pt idx="21">
                  <c:v>73.871513545637043</c:v>
                </c:pt>
                <c:pt idx="22">
                  <c:v>73.435336064503957</c:v>
                </c:pt>
                <c:pt idx="23">
                  <c:v>73.027019470454405</c:v>
                </c:pt>
                <c:pt idx="24">
                  <c:v>72.6389530641964</c:v>
                </c:pt>
                <c:pt idx="25">
                  <c:v>72.263583782375832</c:v>
                </c:pt>
                <c:pt idx="26">
                  <c:v>71.893407952191851</c:v>
                </c:pt>
                <c:pt idx="27">
                  <c:v>71.520964518549135</c:v>
                </c:pt>
                <c:pt idx="28">
                  <c:v>71.138829436268296</c:v>
                </c:pt>
                <c:pt idx="29">
                  <c:v>70.739610992533471</c:v>
                </c:pt>
                <c:pt idx="30">
                  <c:v>70.315945878395254</c:v>
                </c:pt>
                <c:pt idx="31">
                  <c:v>69.860495868200445</c:v>
                </c:pt>
                <c:pt idx="32">
                  <c:v>69.365944996039374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9-B9C5-4401-A6E8-B581CC48D48F}"/>
            </c:ext>
          </c:extLst>
        </c:ser>
        <c:ser>
          <c:idx val="30"/>
          <c:order val="30"/>
          <c:tx>
            <c:strRef>
              <c:f>'ATB Offshore Wind_SEE'!$K$752</c:f>
              <c:strCache>
                <c:ptCount val="1"/>
                <c:pt idx="0">
                  <c:v>Class 11 - Advanced</c:v>
                </c:pt>
              </c:strCache>
            </c:strRef>
          </c:tx>
          <c:spPr>
            <a:ln>
              <a:solidFill>
                <a:srgbClr val="B9CDE5"/>
              </a:solidFill>
              <a:prstDash val="sysDot"/>
            </a:ln>
          </c:spPr>
          <c:marker>
            <c:symbol val="none"/>
          </c:marker>
          <c:xVal>
            <c:numRef>
              <c:f>'ATB Offshore Wind_SEE'!$L$721:$AS$721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Wind_SEE'!$L$752:$AS$752</c:f>
              <c:numCache>
                <c:formatCode>"$"#,##0</c:formatCode>
                <c:ptCount val="34"/>
                <c:pt idx="0">
                  <c:v>116.03387752163877</c:v>
                </c:pt>
                <c:pt idx="1">
                  <c:v>105.30418693984521</c:v>
                </c:pt>
                <c:pt idx="2">
                  <c:v>96.540736799319632</c:v>
                </c:pt>
                <c:pt idx="3">
                  <c:v>88.888534079476102</c:v>
                </c:pt>
                <c:pt idx="4">
                  <c:v>82.064885260010257</c:v>
                </c:pt>
                <c:pt idx="5">
                  <c:v>75.92930566472792</c:v>
                </c:pt>
                <c:pt idx="6">
                  <c:v>70.393473065084308</c:v>
                </c:pt>
                <c:pt idx="7">
                  <c:v>65.392512077786478</c:v>
                </c:pt>
                <c:pt idx="8">
                  <c:v>60.873614860443816</c:v>
                </c:pt>
                <c:pt idx="9">
                  <c:v>56.790911924719708</c:v>
                </c:pt>
                <c:pt idx="10">
                  <c:v>53.102974977023777</c:v>
                </c:pt>
                <c:pt idx="11">
                  <c:v>49.771550228465337</c:v>
                </c:pt>
                <c:pt idx="12">
                  <c:v>46.760907547842884</c:v>
                </c:pt>
                <c:pt idx="13">
                  <c:v>44.037509539702562</c:v>
                </c:pt>
                <c:pt idx="14">
                  <c:v>41.569847872189648</c:v>
                </c:pt>
                <c:pt idx="15">
                  <c:v>40.211540076821422</c:v>
                </c:pt>
                <c:pt idx="16">
                  <c:v>39.037170682330675</c:v>
                </c:pt>
                <c:pt idx="17">
                  <c:v>38.025407201318671</c:v>
                </c:pt>
                <c:pt idx="18">
                  <c:v>37.156078132990885</c:v>
                </c:pt>
                <c:pt idx="19">
                  <c:v>36.409996266318501</c:v>
                </c:pt>
                <c:pt idx="20">
                  <c:v>35.768796996026097</c:v>
                </c:pt>
                <c:pt idx="21">
                  <c:v>35.214792119180935</c:v>
                </c:pt>
                <c:pt idx="22">
                  <c:v>34.730840745441455</c:v>
                </c:pt>
                <c:pt idx="23">
                  <c:v>34.300239312958119</c:v>
                </c:pt>
                <c:pt idx="24">
                  <c:v>33.906632566247943</c:v>
                </c:pt>
                <c:pt idx="25">
                  <c:v>33.533946987527699</c:v>
                </c:pt>
                <c:pt idx="26">
                  <c:v>33.166347795631417</c:v>
                </c:pt>
                <c:pt idx="27">
                  <c:v>32.78822040344955</c:v>
                </c:pt>
                <c:pt idx="28">
                  <c:v>32.384177281553988</c:v>
                </c:pt>
                <c:pt idx="29">
                  <c:v>31.93909161838668</c:v>
                </c:pt>
                <c:pt idx="30">
                  <c:v>31.438160116513746</c:v>
                </c:pt>
                <c:pt idx="31">
                  <c:v>30.866998905630069</c:v>
                </c:pt>
                <c:pt idx="32">
                  <c:v>30.211779218930999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A-B9C5-4401-A6E8-B581CC48D48F}"/>
            </c:ext>
          </c:extLst>
        </c:ser>
        <c:ser>
          <c:idx val="31"/>
          <c:order val="31"/>
          <c:tx>
            <c:strRef>
              <c:f>'ATB Offshore Wind_SEE'!$K$753</c:f>
              <c:strCache>
                <c:ptCount val="1"/>
                <c:pt idx="0">
                  <c:v>Class 11 - Moderate</c:v>
                </c:pt>
              </c:strCache>
            </c:strRef>
          </c:tx>
          <c:spPr>
            <a:ln>
              <a:solidFill>
                <a:srgbClr val="B9CDE5"/>
              </a:solidFill>
              <a:prstDash val="solid"/>
            </a:ln>
          </c:spPr>
          <c:marker>
            <c:symbol val="none"/>
          </c:marker>
          <c:xVal>
            <c:numRef>
              <c:f>'ATB Offshore Wind_SEE'!$L$721:$AS$721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Wind_SEE'!$L$753:$AS$753</c:f>
              <c:numCache>
                <c:formatCode>"$"#,##0</c:formatCode>
                <c:ptCount val="34"/>
                <c:pt idx="0">
                  <c:v>116.03387752163877</c:v>
                </c:pt>
                <c:pt idx="1">
                  <c:v>107.20281070876149</c:v>
                </c:pt>
                <c:pt idx="2">
                  <c:v>99.995448295192105</c:v>
                </c:pt>
                <c:pt idx="3">
                  <c:v>93.711013699990204</c:v>
                </c:pt>
                <c:pt idx="4">
                  <c:v>88.115343699305456</c:v>
                </c:pt>
                <c:pt idx="5">
                  <c:v>83.092454003040388</c:v>
                </c:pt>
                <c:pt idx="6">
                  <c:v>78.570855921425192</c:v>
                </c:pt>
                <c:pt idx="7">
                  <c:v>74.49971267083221</c:v>
                </c:pt>
                <c:pt idx="8">
                  <c:v>70.839140499481189</c:v>
                </c:pt>
                <c:pt idx="9">
                  <c:v>67.555634937110668</c:v>
                </c:pt>
                <c:pt idx="10">
                  <c:v>64.61967558665151</c:v>
                </c:pt>
                <c:pt idx="11">
                  <c:v>62.00436904695313</c:v>
                </c:pt>
                <c:pt idx="12">
                  <c:v>59.684631208244802</c:v>
                </c:pt>
                <c:pt idx="13">
                  <c:v>57.636669506011607</c:v>
                </c:pt>
                <c:pt idx="14">
                  <c:v>55.837641428794583</c:v>
                </c:pt>
                <c:pt idx="15">
                  <c:v>54.26542141862695</c:v>
                </c:pt>
                <c:pt idx="16">
                  <c:v>52.898437038416169</c:v>
                </c:pt>
                <c:pt idx="17">
                  <c:v>51.715550879469845</c:v>
                </c:pt>
                <c:pt idx="18">
                  <c:v>50.69597354290832</c:v>
                </c:pt>
                <c:pt idx="19">
                  <c:v>49.819198261796856</c:v>
                </c:pt>
                <c:pt idx="20">
                  <c:v>49.064950928114342</c:v>
                </c:pt>
                <c:pt idx="21">
                  <c:v>48.413151301180676</c:v>
                </c:pt>
                <c:pt idx="22">
                  <c:v>47.843882474776237</c:v>
                </c:pt>
                <c:pt idx="23">
                  <c:v>47.337366540746835</c:v>
                </c:pt>
                <c:pt idx="24">
                  <c:v>46.873944968446544</c:v>
                </c:pt>
                <c:pt idx="25">
                  <c:v>46.434062619960251</c:v>
                </c:pt>
                <c:pt idx="26">
                  <c:v>45.998254601812057</c:v>
                </c:pt>
                <c:pt idx="27">
                  <c:v>45.547135353779474</c:v>
                </c:pt>
                <c:pt idx="28">
                  <c:v>45.0613895198629</c:v>
                </c:pt>
                <c:pt idx="29">
                  <c:v>44.521764252199404</c:v>
                </c:pt>
                <c:pt idx="30">
                  <c:v>43.909062677085629</c:v>
                </c:pt>
                <c:pt idx="31">
                  <c:v>43.204138311032779</c:v>
                </c:pt>
                <c:pt idx="32">
                  <c:v>42.387890259293243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B-B9C5-4401-A6E8-B581CC48D48F}"/>
            </c:ext>
          </c:extLst>
        </c:ser>
        <c:ser>
          <c:idx val="32"/>
          <c:order val="32"/>
          <c:tx>
            <c:strRef>
              <c:f>'ATB Offshore Wind_SEE'!$K$754</c:f>
              <c:strCache>
                <c:ptCount val="1"/>
                <c:pt idx="0">
                  <c:v>Class 11 - Conservative</c:v>
                </c:pt>
              </c:strCache>
            </c:strRef>
          </c:tx>
          <c:spPr>
            <a:ln>
              <a:solidFill>
                <a:srgbClr val="4F81BD">
                  <a:lumMod val="40000"/>
                  <a:lumOff val="60000"/>
                </a:srgbClr>
              </a:solidFill>
              <a:prstDash val="dash"/>
            </a:ln>
          </c:spPr>
          <c:marker>
            <c:symbol val="none"/>
          </c:marker>
          <c:dPt>
            <c:idx val="0"/>
            <c:marker>
              <c:symbol val="circle"/>
              <c:size val="7"/>
              <c:spPr>
                <a:solidFill>
                  <a:srgbClr val="4F81BD">
                    <a:lumMod val="40000"/>
                    <a:lumOff val="60000"/>
                  </a:srgbClr>
                </a:solidFill>
                <a:ln>
                  <a:solidFill>
                    <a:srgbClr val="4F81BD">
                      <a:lumMod val="40000"/>
                      <a:lumOff val="60000"/>
                    </a:srgbClr>
                  </a:solidFill>
                  <a:prstDash val="dash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B9C5-4401-A6E8-B581CC48D48F}"/>
              </c:ext>
            </c:extLst>
          </c:dPt>
          <c:xVal>
            <c:numRef>
              <c:f>'ATB Offshore Wind_SEE'!$L$721:$AS$721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Wind_SEE'!$L$754:$AS$754</c:f>
              <c:numCache>
                <c:formatCode>"$"#,##0</c:formatCode>
                <c:ptCount val="34"/>
                <c:pt idx="0">
                  <c:v>116.03387752163877</c:v>
                </c:pt>
                <c:pt idx="1">
                  <c:v>111.78066442128025</c:v>
                </c:pt>
                <c:pt idx="2">
                  <c:v>108.09754649138016</c:v>
                </c:pt>
                <c:pt idx="3">
                  <c:v>104.9671284812876</c:v>
                </c:pt>
                <c:pt idx="4">
                  <c:v>102.21124617534289</c:v>
                </c:pt>
                <c:pt idx="5">
                  <c:v>99.746352123548391</c:v>
                </c:pt>
                <c:pt idx="6">
                  <c:v>97.52430012103558</c:v>
                </c:pt>
                <c:pt idx="7">
                  <c:v>95.513254818211635</c:v>
                </c:pt>
                <c:pt idx="8">
                  <c:v>93.689960566727777</c:v>
                </c:pt>
                <c:pt idx="9">
                  <c:v>92.036113585389245</c:v>
                </c:pt>
                <c:pt idx="10">
                  <c:v>90.536472346178286</c:v>
                </c:pt>
                <c:pt idx="11">
                  <c:v>89.177793157356746</c:v>
                </c:pt>
                <c:pt idx="12">
                  <c:v>87.948192756820674</c:v>
                </c:pt>
                <c:pt idx="13">
                  <c:v>86.836747357722729</c:v>
                </c:pt>
                <c:pt idx="14">
                  <c:v>85.833230003683525</c:v>
                </c:pt>
                <c:pt idx="15">
                  <c:v>84.927932578239037</c:v>
                </c:pt>
                <c:pt idx="16">
                  <c:v>84.111541643708279</c:v>
                </c:pt>
                <c:pt idx="17">
                  <c:v>83.37504964307395</c:v>
                </c:pt>
                <c:pt idx="18">
                  <c:v>82.709689997684137</c:v>
                </c:pt>
                <c:pt idx="19">
                  <c:v>82.106888754731003</c:v>
                </c:pt>
                <c:pt idx="20">
                  <c:v>81.558227948410646</c:v>
                </c:pt>
                <c:pt idx="21">
                  <c:v>81.05541741337791</c:v>
                </c:pt>
                <c:pt idx="22">
                  <c:v>80.590272803366361</c:v>
                </c:pt>
                <c:pt idx="23">
                  <c:v>80.154698236613498</c:v>
                </c:pt>
                <c:pt idx="24">
                  <c:v>79.740672440076253</c:v>
                </c:pt>
                <c:pt idx="25">
                  <c:v>79.340237573502392</c:v>
                </c:pt>
                <c:pt idx="26">
                  <c:v>78.94549013024097</c:v>
                </c:pt>
                <c:pt idx="27">
                  <c:v>78.548573464763038</c:v>
                </c:pt>
                <c:pt idx="28">
                  <c:v>78.141671607031597</c:v>
                </c:pt>
                <c:pt idx="29">
                  <c:v>77.71700410419669</c:v>
                </c:pt>
                <c:pt idx="30">
                  <c:v>77.266821689396977</c:v>
                </c:pt>
                <c:pt idx="31">
                  <c:v>76.783402621726907</c:v>
                </c:pt>
                <c:pt idx="32">
                  <c:v>76.259049574834847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D-B9C5-4401-A6E8-B581CC48D48F}"/>
            </c:ext>
          </c:extLst>
        </c:ser>
        <c:ser>
          <c:idx val="33"/>
          <c:order val="33"/>
          <c:tx>
            <c:strRef>
              <c:f>'ATB Offshore Wind_SEE'!$K$755</c:f>
              <c:strCache>
                <c:ptCount val="1"/>
                <c:pt idx="0">
                  <c:v>Class 12 - Advanced</c:v>
                </c:pt>
              </c:strCache>
            </c:strRef>
          </c:tx>
          <c:spPr>
            <a:ln>
              <a:solidFill>
                <a:srgbClr val="8064A2">
                  <a:lumMod val="20000"/>
                  <a:lumOff val="80000"/>
                </a:srgbClr>
              </a:solidFill>
              <a:prstDash val="sysDot"/>
            </a:ln>
          </c:spPr>
          <c:marker>
            <c:symbol val="none"/>
          </c:marker>
          <c:xVal>
            <c:numRef>
              <c:f>'ATB Offshore Wind_SEE'!$L$721:$AS$721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Wind_SEE'!$L$755:$AS$755</c:f>
              <c:numCache>
                <c:formatCode>"$"#,##0</c:formatCode>
                <c:ptCount val="34"/>
                <c:pt idx="0">
                  <c:v>127.66517616715176</c:v>
                </c:pt>
                <c:pt idx="1">
                  <c:v>117.08552855805615</c:v>
                </c:pt>
                <c:pt idx="2">
                  <c:v>107.44893366339764</c:v>
                </c:pt>
                <c:pt idx="3">
                  <c:v>99.05277053909235</c:v>
                </c:pt>
                <c:pt idx="4">
                  <c:v>91.572015264761518</c:v>
                </c:pt>
                <c:pt idx="5">
                  <c:v>84.846428042199818</c:v>
                </c:pt>
                <c:pt idx="6">
                  <c:v>78.776232560892538</c:v>
                </c:pt>
                <c:pt idx="7">
                  <c:v>73.288851805725201</c:v>
                </c:pt>
                <c:pt idx="8">
                  <c:v>68.32571572216915</c:v>
                </c:pt>
                <c:pt idx="9">
                  <c:v>63.836301693239967</c:v>
                </c:pt>
                <c:pt idx="10">
                  <c:v>59.775220477327743</c:v>
                </c:pt>
                <c:pt idx="11">
                  <c:v>56.100726720791847</c:v>
                </c:pt>
                <c:pt idx="12">
                  <c:v>52.773943815300669</c:v>
                </c:pt>
                <c:pt idx="13">
                  <c:v>49.758461425528495</c:v>
                </c:pt>
                <c:pt idx="14">
                  <c:v>47.020129485995803</c:v>
                </c:pt>
                <c:pt idx="15">
                  <c:v>45.526802330721942</c:v>
                </c:pt>
                <c:pt idx="16">
                  <c:v>44.23382141191216</c:v>
                </c:pt>
                <c:pt idx="17">
                  <c:v>43.118001242803082</c:v>
                </c:pt>
                <c:pt idx="18">
                  <c:v>42.157430616863763</c:v>
                </c:pt>
                <c:pt idx="19">
                  <c:v>41.331277609118914</c:v>
                </c:pt>
                <c:pt idx="20">
                  <c:v>40.619611921616773</c:v>
                </c:pt>
                <c:pt idx="21">
                  <c:v>40.003244734220189</c:v>
                </c:pt>
                <c:pt idx="22">
                  <c:v>39.463587580956762</c:v>
                </c:pt>
                <c:pt idx="23">
                  <c:v>38.982532228652772</c:v>
                </c:pt>
                <c:pt idx="24">
                  <c:v>38.542353436722003</c:v>
                </c:pt>
                <c:pt idx="25">
                  <c:v>38.125636117945433</c:v>
                </c:pt>
                <c:pt idx="26">
                  <c:v>37.715228037509426</c:v>
                </c:pt>
                <c:pt idx="27">
                  <c:v>37.294218963651971</c:v>
                </c:pt>
                <c:pt idx="28">
                  <c:v>36.845947255094046</c:v>
                </c:pt>
                <c:pt idx="29">
                  <c:v>36.354035353262901</c:v>
                </c:pt>
                <c:pt idx="30">
                  <c:v>35.802456671336557</c:v>
                </c:pt>
                <c:pt idx="31">
                  <c:v>35.175638137199442</c:v>
                </c:pt>
                <c:pt idx="32">
                  <c:v>34.458605510881441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E-B9C5-4401-A6E8-B581CC48D48F}"/>
            </c:ext>
          </c:extLst>
        </c:ser>
        <c:ser>
          <c:idx val="34"/>
          <c:order val="34"/>
          <c:tx>
            <c:strRef>
              <c:f>'ATB Offshore Wind_SEE'!$K$756</c:f>
              <c:strCache>
                <c:ptCount val="1"/>
                <c:pt idx="0">
                  <c:v>Class 12 - Moderate</c:v>
                </c:pt>
              </c:strCache>
            </c:strRef>
          </c:tx>
          <c:spPr>
            <a:ln>
              <a:solidFill>
                <a:srgbClr val="8064A2">
                  <a:lumMod val="20000"/>
                  <a:lumOff val="80000"/>
                </a:srgbClr>
              </a:solidFill>
            </a:ln>
          </c:spPr>
          <c:marker>
            <c:symbol val="none"/>
          </c:marker>
          <c:xVal>
            <c:numRef>
              <c:f>'ATB Offshore Wind_SEE'!$L$721:$AS$721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Wind_SEE'!$L$756:$AS$756</c:f>
              <c:numCache>
                <c:formatCode>"$"#,##0</c:formatCode>
                <c:ptCount val="34"/>
                <c:pt idx="0">
                  <c:v>128.95098970987991</c:v>
                </c:pt>
                <c:pt idx="1">
                  <c:v>119.18595049652345</c:v>
                </c:pt>
                <c:pt idx="2">
                  <c:v>111.26439783442819</c:v>
                </c:pt>
                <c:pt idx="3">
                  <c:v>104.37626507288834</c:v>
                </c:pt>
                <c:pt idx="4">
                  <c:v>98.252176950585593</c:v>
                </c:pt>
                <c:pt idx="5">
                  <c:v>92.759585315731698</c:v>
                </c:pt>
                <c:pt idx="6">
                  <c:v>87.817416529717747</c:v>
                </c:pt>
                <c:pt idx="7">
                  <c:v>83.368467818264008</c:v>
                </c:pt>
                <c:pt idx="8">
                  <c:v>79.368185536384004</c:v>
                </c:pt>
                <c:pt idx="9">
                  <c:v>75.779376415616724</c:v>
                </c:pt>
                <c:pt idx="10">
                  <c:v>72.569439596542921</c:v>
                </c:pt>
                <c:pt idx="11">
                  <c:v>69.708799325369512</c:v>
                </c:pt>
                <c:pt idx="12">
                  <c:v>67.169961177255516</c:v>
                </c:pt>
                <c:pt idx="13">
                  <c:v>64.926914873441348</c:v>
                </c:pt>
                <c:pt idx="14">
                  <c:v>62.954740656676151</c:v>
                </c:pt>
                <c:pt idx="15">
                  <c:v>61.229340789469227</c:v>
                </c:pt>
                <c:pt idx="16">
                  <c:v>59.727250970585779</c:v>
                </c:pt>
                <c:pt idx="17">
                  <c:v>58.425504498440745</c:v>
                </c:pt>
                <c:pt idx="18">
                  <c:v>57.301532249979509</c:v>
                </c:pt>
                <c:pt idx="19">
                  <c:v>56.333087589386061</c:v>
                </c:pt>
                <c:pt idx="20">
                  <c:v>55.498189013516026</c:v>
                </c:pt>
                <c:pt idx="21">
                  <c:v>54.775075664412562</c:v>
                </c:pt>
                <c:pt idx="22">
                  <c:v>54.14217234031932</c:v>
                </c:pt>
                <c:pt idx="23">
                  <c:v>53.578061629443333</c:v>
                </c:pt>
                <c:pt idx="24">
                  <c:v>53.061461461439478</c:v>
                </c:pt>
                <c:pt idx="25">
                  <c:v>52.57120683342837</c:v>
                </c:pt>
                <c:pt idx="26">
                  <c:v>52.086234790936068</c:v>
                </c:pt>
                <c:pt idx="27">
                  <c:v>51.585571974460187</c:v>
                </c:pt>
                <c:pt idx="28">
                  <c:v>51.048324208698617</c:v>
                </c:pt>
                <c:pt idx="29">
                  <c:v>50.453667733208036</c:v>
                </c:pt>
                <c:pt idx="30">
                  <c:v>49.780841763453807</c:v>
                </c:pt>
                <c:pt idx="31">
                  <c:v>49.009142138806304</c:v>
                </c:pt>
                <c:pt idx="32">
                  <c:v>48.117915865230167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F-B9C5-4401-A6E8-B581CC48D48F}"/>
            </c:ext>
          </c:extLst>
        </c:ser>
        <c:ser>
          <c:idx val="35"/>
          <c:order val="35"/>
          <c:tx>
            <c:strRef>
              <c:f>'ATB Offshore Wind_SEE'!$K$757</c:f>
              <c:strCache>
                <c:ptCount val="1"/>
                <c:pt idx="0">
                  <c:v>Class 12 - Conservative</c:v>
                </c:pt>
              </c:strCache>
            </c:strRef>
          </c:tx>
          <c:spPr>
            <a:ln>
              <a:solidFill>
                <a:srgbClr val="E6E0EC"/>
              </a:solidFill>
              <a:prstDash val="dash"/>
            </a:ln>
          </c:spPr>
          <c:marker>
            <c:symbol val="none"/>
          </c:marker>
          <c:dPt>
            <c:idx val="0"/>
            <c:marker>
              <c:symbol val="circle"/>
              <c:size val="7"/>
              <c:spPr>
                <a:solidFill>
                  <a:srgbClr val="8064A2">
                    <a:lumMod val="20000"/>
                    <a:lumOff val="80000"/>
                  </a:srgbClr>
                </a:solidFill>
                <a:ln>
                  <a:solidFill>
                    <a:srgbClr val="E6E0EC"/>
                  </a:solidFill>
                  <a:prstDash val="dash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0-B9C5-4401-A6E8-B581CC48D48F}"/>
              </c:ext>
            </c:extLst>
          </c:dPt>
          <c:xVal>
            <c:numRef>
              <c:f>'ATB Offshore Wind_SEE'!$L$721:$AS$721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Wind_SEE'!$L$757:$AS$757</c:f>
              <c:numCache>
                <c:formatCode>"$"#,##0</c:formatCode>
                <c:ptCount val="34"/>
                <c:pt idx="0">
                  <c:v>128.95098970987991</c:v>
                </c:pt>
                <c:pt idx="1">
                  <c:v>124.24235947673981</c:v>
                </c:pt>
                <c:pt idx="2">
                  <c:v>120.21348404350917</c:v>
                </c:pt>
                <c:pt idx="3">
                  <c:v>116.80044808490155</c:v>
                </c:pt>
                <c:pt idx="4">
                  <c:v>113.80169310214737</c:v>
                </c:pt>
                <c:pt idx="5">
                  <c:v>111.12296875353007</c:v>
                </c:pt>
                <c:pt idx="6">
                  <c:v>108.71016814024587</c:v>
                </c:pt>
                <c:pt idx="7">
                  <c:v>106.52767699951204</c:v>
                </c:pt>
                <c:pt idx="8">
                  <c:v>104.5496066297645</c:v>
                </c:pt>
                <c:pt idx="9">
                  <c:v>102.75568043889105</c:v>
                </c:pt>
                <c:pt idx="10">
                  <c:v>101.12909165446312</c:v>
                </c:pt>
                <c:pt idx="11">
                  <c:v>99.655296731514213</c:v>
                </c:pt>
                <c:pt idx="12">
                  <c:v>98.321292904737277</c:v>
                </c:pt>
                <c:pt idx="13">
                  <c:v>97.115163804069638</c:v>
                </c:pt>
                <c:pt idx="14">
                  <c:v>96.02578185446697</c:v>
                </c:pt>
                <c:pt idx="15">
                  <c:v>95.042606627492859</c:v>
                </c:pt>
                <c:pt idx="16">
                  <c:v>94.155544199573129</c:v>
                </c:pt>
                <c:pt idx="17">
                  <c:v>93.354846583860478</c:v>
                </c:pt>
                <c:pt idx="18">
                  <c:v>92.631038237902118</c:v>
                </c:pt>
                <c:pt idx="19">
                  <c:v>91.974861321261912</c:v>
                </c:pt>
                <c:pt idx="20">
                  <c:v>91.377234222463215</c:v>
                </c:pt>
                <c:pt idx="21">
                  <c:v>90.829219659539959</c:v>
                </c:pt>
                <c:pt idx="22">
                  <c:v>90.321999808050549</c:v>
                </c:pt>
                <c:pt idx="23">
                  <c:v>89.846856668341658</c:v>
                </c:pt>
                <c:pt idx="24">
                  <c:v>89.395156394196817</c:v>
                </c:pt>
                <c:pt idx="25">
                  <c:v>88.95833665523692</c:v>
                </c:pt>
                <c:pt idx="26">
                  <c:v>88.527896349975094</c:v>
                </c:pt>
                <c:pt idx="27">
                  <c:v>88.095387159870185</c:v>
                </c:pt>
                <c:pt idx="28">
                  <c:v>87.652406559529851</c:v>
                </c:pt>
                <c:pt idx="29">
                  <c:v>87.190591989217296</c:v>
                </c:pt>
                <c:pt idx="30">
                  <c:v>86.701615962989607</c:v>
                </c:pt>
                <c:pt idx="31">
                  <c:v>86.177181935943807</c:v>
                </c:pt>
                <c:pt idx="32">
                  <c:v>85.609020791879317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1-B9C5-4401-A6E8-B581CC48D48F}"/>
            </c:ext>
          </c:extLst>
        </c:ser>
        <c:ser>
          <c:idx val="36"/>
          <c:order val="36"/>
          <c:tx>
            <c:strRef>
              <c:f>'ATB Offshore Wind_SEE'!$K$758</c:f>
              <c:strCache>
                <c:ptCount val="1"/>
                <c:pt idx="0">
                  <c:v>Class 13 - Advanced</c:v>
                </c:pt>
              </c:strCache>
            </c:strRef>
          </c:tx>
          <c:spPr>
            <a:ln>
              <a:solidFill>
                <a:srgbClr val="D7E4BD"/>
              </a:solidFill>
              <a:prstDash val="sysDot"/>
            </a:ln>
          </c:spPr>
          <c:marker>
            <c:symbol val="none"/>
          </c:marker>
          <c:xVal>
            <c:numRef>
              <c:f>'ATB Offshore Wind_SEE'!$L$721:$AS$721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Wind_SEE'!$L$758:$AS$758</c:f>
              <c:numCache>
                <c:formatCode>"$"#,##0</c:formatCode>
                <c:ptCount val="34"/>
                <c:pt idx="0">
                  <c:v>165.96800990999421</c:v>
                </c:pt>
                <c:pt idx="1">
                  <c:v>150.74233319660769</c:v>
                </c:pt>
                <c:pt idx="2">
                  <c:v>138.43464696114467</c:v>
                </c:pt>
                <c:pt idx="3">
                  <c:v>127.73157109379308</c:v>
                </c:pt>
                <c:pt idx="4">
                  <c:v>118.20296623285243</c:v>
                </c:pt>
                <c:pt idx="5">
                  <c:v>109.63801647124514</c:v>
                </c:pt>
                <c:pt idx="6">
                  <c:v>101.90640299748546</c:v>
                </c:pt>
                <c:pt idx="7">
                  <c:v>94.914041256340852</c:v>
                </c:pt>
                <c:pt idx="8">
                  <c:v>88.585516541714767</c:v>
                </c:pt>
                <c:pt idx="9">
                  <c:v>82.856136658106053</c:v>
                </c:pt>
                <c:pt idx="10">
                  <c:v>77.668033496519385</c:v>
                </c:pt>
                <c:pt idx="11">
                  <c:v>72.968159323810852</c:v>
                </c:pt>
                <c:pt idx="12">
                  <c:v>68.707234444630657</c:v>
                </c:pt>
                <c:pt idx="13">
                  <c:v>64.839192690474093</c:v>
                </c:pt>
                <c:pt idx="14">
                  <c:v>61.320890928372862</c:v>
                </c:pt>
                <c:pt idx="15">
                  <c:v>59.41636577148887</c:v>
                </c:pt>
                <c:pt idx="16">
                  <c:v>57.765685551254229</c:v>
                </c:pt>
                <c:pt idx="17">
                  <c:v>56.339502323191674</c:v>
                </c:pt>
                <c:pt idx="18">
                  <c:v>55.110095139005857</c:v>
                </c:pt>
                <c:pt idx="19">
                  <c:v>54.051119905346972</c:v>
                </c:pt>
                <c:pt idx="20">
                  <c:v>53.137382271049312</c:v>
                </c:pt>
                <c:pt idx="21">
                  <c:v>52.344633396777439</c:v>
                </c:pt>
                <c:pt idx="22">
                  <c:v>51.649390277713167</c:v>
                </c:pt>
                <c:pt idx="23">
                  <c:v>51.0287829355266</c:v>
                </c:pt>
                <c:pt idx="24">
                  <c:v>50.460430721565743</c:v>
                </c:pt>
                <c:pt idx="25">
                  <c:v>49.922349555507928</c:v>
                </c:pt>
                <c:pt idx="26">
                  <c:v>49.392891466279835</c:v>
                </c:pt>
                <c:pt idx="27">
                  <c:v>48.850717536962897</c:v>
                </c:pt>
                <c:pt idx="28">
                  <c:v>48.274805456966085</c:v>
                </c:pt>
                <c:pt idx="29">
                  <c:v>47.644493499125723</c:v>
                </c:pt>
                <c:pt idx="30">
                  <c:v>46.939564031010796</c:v>
                </c:pt>
                <c:pt idx="31">
                  <c:v>46.140371890136294</c:v>
                </c:pt>
                <c:pt idx="32">
                  <c:v>45.228026551142563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2-B9C5-4401-A6E8-B581CC48D48F}"/>
            </c:ext>
          </c:extLst>
        </c:ser>
        <c:ser>
          <c:idx val="37"/>
          <c:order val="37"/>
          <c:tx>
            <c:strRef>
              <c:f>'ATB Offshore Wind_SEE'!$K$759</c:f>
              <c:strCache>
                <c:ptCount val="1"/>
                <c:pt idx="0">
                  <c:v>Class 13 - Moderate</c:v>
                </c:pt>
              </c:strCache>
            </c:strRef>
          </c:tx>
          <c:spPr>
            <a:ln>
              <a:solidFill>
                <a:srgbClr val="9BBB59">
                  <a:lumMod val="40000"/>
                  <a:lumOff val="60000"/>
                </a:srgbClr>
              </a:solidFill>
            </a:ln>
          </c:spPr>
          <c:marker>
            <c:symbol val="none"/>
          </c:marker>
          <c:xVal>
            <c:numRef>
              <c:f>'ATB Offshore Wind_SEE'!$L$721:$AS$721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Wind_SEE'!$L$759:$AS$759</c:f>
              <c:numCache>
                <c:formatCode>"$"#,##0</c:formatCode>
                <c:ptCount val="34"/>
                <c:pt idx="0">
                  <c:v>165.96800990999421</c:v>
                </c:pt>
                <c:pt idx="1">
                  <c:v>153.43818292073956</c:v>
                </c:pt>
                <c:pt idx="2">
                  <c:v>143.32438435401892</c:v>
                </c:pt>
                <c:pt idx="3">
                  <c:v>134.55038341081985</c:v>
                </c:pt>
                <c:pt idx="4">
                  <c:v>126.75958713089658</c:v>
                </c:pt>
                <c:pt idx="5">
                  <c:v>119.77740082134252</c:v>
                </c:pt>
                <c:pt idx="6">
                  <c:v>113.49765563575846</c:v>
                </c:pt>
                <c:pt idx="7">
                  <c:v>107.84589453524981</c:v>
                </c:pt>
                <c:pt idx="8">
                  <c:v>102.76445344081803</c:v>
                </c:pt>
                <c:pt idx="9">
                  <c:v>98.205433175696712</c:v>
                </c:pt>
                <c:pt idx="10">
                  <c:v>94.127022870702078</c:v>
                </c:pt>
                <c:pt idx="11">
                  <c:v>90.491419137724904</c:v>
                </c:pt>
                <c:pt idx="12">
                  <c:v>87.26357366401858</c:v>
                </c:pt>
                <c:pt idx="13">
                  <c:v>84.410401128684114</c:v>
                </c:pt>
                <c:pt idx="14">
                  <c:v>81.900257373401075</c:v>
                </c:pt>
                <c:pt idx="15">
                  <c:v>79.702583631272205</c:v>
                </c:pt>
                <c:pt idx="16">
                  <c:v>77.787656780242813</c:v>
                </c:pt>
                <c:pt idx="17">
                  <c:v>76.126409547167455</c:v>
                </c:pt>
                <c:pt idx="18">
                  <c:v>74.69029819038208</c:v>
                </c:pt>
                <c:pt idx="19">
                  <c:v>73.451203217253749</c:v>
                </c:pt>
                <c:pt idx="20">
                  <c:v>72.381353595567035</c:v>
                </c:pt>
                <c:pt idx="21">
                  <c:v>71.453268001539968</c:v>
                </c:pt>
                <c:pt idx="22">
                  <c:v>70.639708639100633</c:v>
                </c:pt>
                <c:pt idx="23">
                  <c:v>69.913644482169815</c:v>
                </c:pt>
                <c:pt idx="24">
                  <c:v>69.2482216812422</c:v>
                </c:pt>
                <c:pt idx="25">
                  <c:v>68.616739487918196</c:v>
                </c:pt>
                <c:pt idx="26">
                  <c:v>67.992630479955395</c:v>
                </c:pt>
                <c:pt idx="27">
                  <c:v>67.34944417462124</c:v>
                </c:pt>
                <c:pt idx="28">
                  <c:v>66.660833338490207</c:v>
                </c:pt>
                <c:pt idx="29">
                  <c:v>65.900542463054464</c:v>
                </c:pt>
                <c:pt idx="30">
                  <c:v>65.04239799494465</c:v>
                </c:pt>
                <c:pt idx="31">
                  <c:v>64.06029999902951</c:v>
                </c:pt>
                <c:pt idx="32">
                  <c:v>62.92821500040845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3-B9C5-4401-A6E8-B581CC48D48F}"/>
            </c:ext>
          </c:extLst>
        </c:ser>
        <c:ser>
          <c:idx val="38"/>
          <c:order val="38"/>
          <c:tx>
            <c:strRef>
              <c:f>'ATB Offshore Wind_SEE'!$K$760</c:f>
              <c:strCache>
                <c:ptCount val="1"/>
                <c:pt idx="0">
                  <c:v>Class 13 - Conservative</c:v>
                </c:pt>
              </c:strCache>
            </c:strRef>
          </c:tx>
          <c:spPr>
            <a:ln>
              <a:prstDash val="dash"/>
            </a:ln>
          </c:spPr>
          <c:marker>
            <c:symbol val="none"/>
          </c:marker>
          <c:dPt>
            <c:idx val="0"/>
            <c:marker>
              <c:symbol val="circ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64-B9C5-4401-A6E8-B581CC48D48F}"/>
              </c:ext>
            </c:extLst>
          </c:dPt>
          <c:xVal>
            <c:numRef>
              <c:f>'ATB Offshore Wind_SEE'!$L$721:$AS$721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Wind_SEE'!$L$760:$AS$760</c:f>
              <c:numCache>
                <c:formatCode>"$"#,##0</c:formatCode>
                <c:ptCount val="34"/>
                <c:pt idx="0">
                  <c:v>165.96800990999421</c:v>
                </c:pt>
                <c:pt idx="1">
                  <c:v>159.9154704137834</c:v>
                </c:pt>
                <c:pt idx="2">
                  <c:v>154.79623086335539</c:v>
                </c:pt>
                <c:pt idx="3">
                  <c:v>150.46821945262366</c:v>
                </c:pt>
                <c:pt idx="4">
                  <c:v>146.67016119520562</c:v>
                </c:pt>
                <c:pt idx="5">
                  <c:v>143.2800825038349</c:v>
                </c:pt>
                <c:pt idx="6">
                  <c:v>140.22811688382905</c:v>
                </c:pt>
                <c:pt idx="7">
                  <c:v>137.46839930222197</c:v>
                </c:pt>
                <c:pt idx="8">
                  <c:v>134.9676861142693</c:v>
                </c:pt>
                <c:pt idx="9">
                  <c:v>132.70001598142645</c:v>
                </c:pt>
                <c:pt idx="10">
                  <c:v>130.64392947377755</c:v>
                </c:pt>
                <c:pt idx="11">
                  <c:v>128.78090319772105</c:v>
                </c:pt>
                <c:pt idx="12">
                  <c:v>127.09441230296324</c:v>
                </c:pt>
                <c:pt idx="13">
                  <c:v>125.56934089362262</c:v>
                </c:pt>
                <c:pt idx="14">
                  <c:v>124.19159590852212</c:v>
                </c:pt>
                <c:pt idx="15">
                  <c:v>122.94784551689365</c:v>
                </c:pt>
                <c:pt idx="16">
                  <c:v>121.82533667665933</c:v>
                </c:pt>
                <c:pt idx="17">
                  <c:v>120.81176468908099</c:v>
                </c:pt>
                <c:pt idx="18">
                  <c:v>119.89517788250454</c:v>
                </c:pt>
                <c:pt idx="19">
                  <c:v>119.06390662128524</c:v>
                </c:pt>
                <c:pt idx="20">
                  <c:v>118.3065095284004</c:v>
                </c:pt>
                <c:pt idx="21">
                  <c:v>117.61173212657104</c:v>
                </c:pt>
                <c:pt idx="22">
                  <c:v>116.96847459445274</c:v>
                </c:pt>
                <c:pt idx="23">
                  <c:v>116.36576631795066</c:v>
                </c:pt>
                <c:pt idx="24">
                  <c:v>115.79274557890768</c:v>
                </c:pt>
                <c:pt idx="25">
                  <c:v>115.23864317783794</c:v>
                </c:pt>
                <c:pt idx="26">
                  <c:v>114.69276910463915</c:v>
                </c:pt>
                <c:pt idx="27">
                  <c:v>114.14450159623811</c:v>
                </c:pt>
                <c:pt idx="28">
                  <c:v>113.58327808203019</c:v>
                </c:pt>
                <c:pt idx="29">
                  <c:v>112.9985876360309</c:v>
                </c:pt>
                <c:pt idx="30">
                  <c:v>112.37996464178894</c:v>
                </c:pt>
                <c:pt idx="31">
                  <c:v>111.71698344116119</c:v>
                </c:pt>
                <c:pt idx="32">
                  <c:v>110.99925378711758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5-B9C5-4401-A6E8-B581CC48D48F}"/>
            </c:ext>
          </c:extLst>
        </c:ser>
        <c:ser>
          <c:idx val="39"/>
          <c:order val="39"/>
          <c:tx>
            <c:strRef>
              <c:f>'ATB Offshore Wind_SEE'!$K$761</c:f>
              <c:strCache>
                <c:ptCount val="1"/>
                <c:pt idx="0">
                  <c:v>Class 14 - Advanced</c:v>
                </c:pt>
              </c:strCache>
            </c:strRef>
          </c:tx>
          <c:spPr>
            <a:ln>
              <a:solidFill>
                <a:srgbClr val="F79646">
                  <a:lumMod val="40000"/>
                  <a:lumOff val="60000"/>
                </a:srgbClr>
              </a:solidFill>
              <a:prstDash val="sysDot"/>
            </a:ln>
          </c:spPr>
          <c:marker>
            <c:symbol val="none"/>
          </c:marker>
          <c:xVal>
            <c:numRef>
              <c:f>'ATB Offshore Wind_SEE'!$L$721:$AS$721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Wind_SEE'!$L$761:$AS$761</c:f>
              <c:numCache>
                <c:formatCode>"$"#,##0</c:formatCode>
                <c:ptCount val="34"/>
                <c:pt idx="0">
                  <c:v>199.65352040843726</c:v>
                </c:pt>
                <c:pt idx="1">
                  <c:v>181.04143391638161</c:v>
                </c:pt>
                <c:pt idx="2">
                  <c:v>165.77833437578872</c:v>
                </c:pt>
                <c:pt idx="3">
                  <c:v>152.43291631155927</c:v>
                </c:pt>
                <c:pt idx="4">
                  <c:v>140.52946318606649</c:v>
                </c:pt>
                <c:pt idx="5">
                  <c:v>129.82979018722205</c:v>
                </c:pt>
                <c:pt idx="6">
                  <c:v>120.18282180877937</c:v>
                </c:pt>
                <c:pt idx="7">
                  <c:v>111.47662131301992</c:v>
                </c:pt>
                <c:pt idx="8">
                  <c:v>103.61939621641351</c:v>
                </c:pt>
                <c:pt idx="9">
                  <c:v>96.530954220232644</c:v>
                </c:pt>
                <c:pt idx="10">
                  <c:v>90.138560114316718</c:v>
                </c:pt>
                <c:pt idx="11">
                  <c:v>84.374848749103847</c:v>
                </c:pt>
                <c:pt idx="12">
                  <c:v>79.176765035250668</c:v>
                </c:pt>
                <c:pt idx="13">
                  <c:v>74.485035193708129</c:v>
                </c:pt>
                <c:pt idx="14">
                  <c:v>70.243913386738882</c:v>
                </c:pt>
                <c:pt idx="15">
                  <c:v>67.890123876388344</c:v>
                </c:pt>
                <c:pt idx="16">
                  <c:v>65.858959203852223</c:v>
                </c:pt>
                <c:pt idx="17">
                  <c:v>64.112816837271765</c:v>
                </c:pt>
                <c:pt idx="18">
                  <c:v>62.61612958242133</c:v>
                </c:pt>
                <c:pt idx="19">
                  <c:v>61.335056832262097</c:v>
                </c:pt>
                <c:pt idx="20">
                  <c:v>60.237200933636842</c:v>
                </c:pt>
                <c:pt idx="21">
                  <c:v>59.291350017978154</c:v>
                </c:pt>
                <c:pt idx="22">
                  <c:v>58.467250573665474</c:v>
                </c:pt>
                <c:pt idx="23">
                  <c:v>57.735413575010746</c:v>
                </c:pt>
                <c:pt idx="24">
                  <c:v>57.066957666725067</c:v>
                </c:pt>
                <c:pt idx="25">
                  <c:v>56.433492197935713</c:v>
                </c:pt>
                <c:pt idx="26">
                  <c:v>55.807042188126047</c:v>
                </c:pt>
                <c:pt idx="27">
                  <c:v>55.160016883482953</c:v>
                </c:pt>
                <c:pt idx="28">
                  <c:v>54.465223648843889</c:v>
                </c:pt>
                <c:pt idx="29">
                  <c:v>53.695929726237772</c:v>
                </c:pt>
                <c:pt idx="30">
                  <c:v>52.825976090981804</c:v>
                </c:pt>
                <c:pt idx="31">
                  <c:v>51.82995058335883</c:v>
                </c:pt>
                <c:pt idx="32">
                  <c:v>50.683432285955128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6-B9C5-4401-A6E8-B581CC48D48F}"/>
            </c:ext>
          </c:extLst>
        </c:ser>
        <c:ser>
          <c:idx val="40"/>
          <c:order val="40"/>
          <c:tx>
            <c:strRef>
              <c:f>'ATB Offshore Wind_SEE'!$K$762</c:f>
              <c:strCache>
                <c:ptCount val="1"/>
                <c:pt idx="0">
                  <c:v>Class 14 - Moderate</c:v>
                </c:pt>
              </c:strCache>
            </c:strRef>
          </c:tx>
          <c:spPr>
            <a:ln>
              <a:solidFill>
                <a:srgbClr val="F79646">
                  <a:lumMod val="40000"/>
                  <a:lumOff val="60000"/>
                </a:srgbClr>
              </a:solidFill>
            </a:ln>
          </c:spPr>
          <c:marker>
            <c:symbol val="none"/>
          </c:marker>
          <c:xVal>
            <c:numRef>
              <c:f>'ATB Offshore Wind_SEE'!$L$721:$AS$721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Wind_SEE'!$L$762:$AS$762</c:f>
              <c:numCache>
                <c:formatCode>"$"#,##0</c:formatCode>
                <c:ptCount val="34"/>
                <c:pt idx="0">
                  <c:v>199.65352040843726</c:v>
                </c:pt>
                <c:pt idx="1">
                  <c:v>184.33251886582775</c:v>
                </c:pt>
                <c:pt idx="2">
                  <c:v>171.77149289287641</c:v>
                </c:pt>
                <c:pt idx="3">
                  <c:v>160.7975178714091</c:v>
                </c:pt>
                <c:pt idx="4">
                  <c:v>151.01698228401546</c:v>
                </c:pt>
                <c:pt idx="5">
                  <c:v>142.23379134489792</c:v>
                </c:pt>
                <c:pt idx="6">
                  <c:v>134.32626989780695</c:v>
                </c:pt>
                <c:pt idx="7">
                  <c:v>127.20730856643867</c:v>
                </c:pt>
                <c:pt idx="8">
                  <c:v>120.80814430268845</c:v>
                </c:pt>
                <c:pt idx="9">
                  <c:v>115.07070779375945</c:v>
                </c:pt>
                <c:pt idx="10">
                  <c:v>109.94361382214529</c:v>
                </c:pt>
                <c:pt idx="11">
                  <c:v>105.37988827363525</c:v>
                </c:pt>
                <c:pt idx="12">
                  <c:v>101.33559780273258</c:v>
                </c:pt>
                <c:pt idx="13">
                  <c:v>97.768981692711705</c:v>
                </c:pt>
                <c:pt idx="14">
                  <c:v>94.639878924826874</c:v>
                </c:pt>
                <c:pt idx="15">
                  <c:v>91.90933687178196</c:v>
                </c:pt>
                <c:pt idx="16">
                  <c:v>89.539336105659643</c:v>
                </c:pt>
                <c:pt idx="17">
                  <c:v>87.492591914990115</c:v>
                </c:pt>
                <c:pt idx="18">
                  <c:v>85.732407957807396</c:v>
                </c:pt>
                <c:pt idx="19">
                  <c:v>84.222566240009712</c:v>
                </c:pt>
                <c:pt idx="20">
                  <c:v>82.927242963527434</c:v>
                </c:pt>
                <c:pt idx="21">
                  <c:v>81.810943160566907</c:v>
                </c:pt>
                <c:pt idx="22">
                  <c:v>80.838449209893795</c:v>
                </c:pt>
                <c:pt idx="23">
                  <c:v>79.974779773760261</c:v>
                </c:pt>
                <c:pt idx="24">
                  <c:v>79.185156669299943</c:v>
                </c:pt>
                <c:pt idx="25">
                  <c:v>78.434977860168885</c:v>
                </c:pt>
                <c:pt idx="26">
                  <c:v>77.689795225312579</c:v>
                </c:pt>
                <c:pt idx="27">
                  <c:v>76.915296097284511</c:v>
                </c:pt>
                <c:pt idx="28">
                  <c:v>76.077287805035354</c:v>
                </c:pt>
                <c:pt idx="29">
                  <c:v>75.141684633682118</c:v>
                </c:pt>
                <c:pt idx="30">
                  <c:v>74.074496745440726</c:v>
                </c:pt>
                <c:pt idx="31">
                  <c:v>72.841820704653699</c:v>
                </c:pt>
                <c:pt idx="32">
                  <c:v>71.40983132468206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7-B9C5-4401-A6E8-B581CC48D48F}"/>
            </c:ext>
          </c:extLst>
        </c:ser>
        <c:ser>
          <c:idx val="41"/>
          <c:order val="41"/>
          <c:tx>
            <c:strRef>
              <c:f>'ATB Offshore Wind_SEE'!$K$763</c:f>
              <c:strCache>
                <c:ptCount val="1"/>
                <c:pt idx="0">
                  <c:v>Class 14 - Conservative</c:v>
                </c:pt>
              </c:strCache>
            </c:strRef>
          </c:tx>
          <c:spPr>
            <a:ln>
              <a:solidFill>
                <a:srgbClr val="F79646">
                  <a:lumMod val="40000"/>
                  <a:lumOff val="60000"/>
                </a:srgbClr>
              </a:solidFill>
              <a:prstDash val="dash"/>
            </a:ln>
          </c:spPr>
          <c:marker>
            <c:symbol val="none"/>
          </c:marker>
          <c:dPt>
            <c:idx val="0"/>
            <c:marker>
              <c:symbol val="circle"/>
              <c:size val="7"/>
              <c:spPr>
                <a:solidFill>
                  <a:srgbClr val="F79646">
                    <a:lumMod val="40000"/>
                    <a:lumOff val="60000"/>
                  </a:srgbClr>
                </a:solidFill>
                <a:ln>
                  <a:solidFill>
                    <a:srgbClr val="F79646">
                      <a:lumMod val="40000"/>
                      <a:lumOff val="60000"/>
                    </a:srgbClr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8-B9C5-4401-A6E8-B581CC48D48F}"/>
              </c:ext>
            </c:extLst>
          </c:dPt>
          <c:xVal>
            <c:numRef>
              <c:f>'ATB Offshore Wind_SEE'!$L$721:$AS$721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Offshore Wind_SEE'!$L$763:$AS$763</c:f>
              <c:numCache>
                <c:formatCode>"$"#,##0</c:formatCode>
                <c:ptCount val="34"/>
                <c:pt idx="0">
                  <c:v>199.65352040843726</c:v>
                </c:pt>
                <c:pt idx="1">
                  <c:v>192.25625674447758</c:v>
                </c:pt>
                <c:pt idx="2">
                  <c:v>185.83646633296371</c:v>
                </c:pt>
                <c:pt idx="3">
                  <c:v>180.34987013341694</c:v>
                </c:pt>
                <c:pt idx="4">
                  <c:v>175.50380412736462</c:v>
                </c:pt>
                <c:pt idx="5">
                  <c:v>171.16031183502091</c:v>
                </c:pt>
                <c:pt idx="6">
                  <c:v>167.23933757487728</c:v>
                </c:pt>
                <c:pt idx="7">
                  <c:v>163.68751125689488</c:v>
                </c:pt>
                <c:pt idx="8">
                  <c:v>160.46550441865639</c:v>
                </c:pt>
                <c:pt idx="9">
                  <c:v>157.54209579269587</c:v>
                </c:pt>
                <c:pt idx="10">
                  <c:v>154.89107956755277</c:v>
                </c:pt>
                <c:pt idx="11">
                  <c:v>152.48952340300386</c:v>
                </c:pt>
                <c:pt idx="12">
                  <c:v>150.31672501540251</c:v>
                </c:pt>
                <c:pt idx="13">
                  <c:v>148.35355565770564</c:v>
                </c:pt>
                <c:pt idx="14">
                  <c:v>146.58202995027736</c:v>
                </c:pt>
                <c:pt idx="15">
                  <c:v>144.98501427926496</c:v>
                </c:pt>
                <c:pt idx="16">
                  <c:v>143.54602332392616</c:v>
                </c:pt>
                <c:pt idx="17">
                  <c:v>142.24907449173685</c:v>
                </c:pt>
                <c:pt idx="18">
                  <c:v>141.07858149172665</c:v>
                </c:pt>
                <c:pt idx="19">
                  <c:v>140.0192750200701</c:v>
                </c:pt>
                <c:pt idx="20">
                  <c:v>139.05614263961198</c:v>
                </c:pt>
                <c:pt idx="21">
                  <c:v>138.17438251243502</c:v>
                </c:pt>
                <c:pt idx="22">
                  <c:v>137.35936730489982</c:v>
                </c:pt>
                <c:pt idx="23">
                  <c:v>136.5966156795086</c:v>
                </c:pt>
                <c:pt idx="24">
                  <c:v>135.87176952535572</c:v>
                </c:pt>
                <c:pt idx="25">
                  <c:v>135.17057558510493</c:v>
                </c:pt>
                <c:pt idx="26">
                  <c:v>134.4788704899249</c:v>
                </c:pt>
                <c:pt idx="27">
                  <c:v>133.78256846459755</c:v>
                </c:pt>
                <c:pt idx="28">
                  <c:v>133.06765114551536</c:v>
                </c:pt>
                <c:pt idx="29">
                  <c:v>132.32015908592888</c:v>
                </c:pt>
                <c:pt idx="30">
                  <c:v>131.5261846200037</c:v>
                </c:pt>
                <c:pt idx="31">
                  <c:v>130.67186582982501</c:v>
                </c:pt>
                <c:pt idx="32">
                  <c:v>129.74338141425875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9-B9C5-4401-A6E8-B581CC48D48F}"/>
            </c:ext>
          </c:extLst>
        </c:ser>
        <c:ser>
          <c:idx val="42"/>
          <c:order val="42"/>
          <c:tx>
            <c:strRef>
              <c:f>'Offshore Wind'!#REF!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C0504D">
                  <a:lumMod val="40000"/>
                  <a:lumOff val="60000"/>
                </a:srgbClr>
              </a:solidFill>
              <a:prstDash val="sysDot"/>
            </a:ln>
          </c:spPr>
          <c:marker>
            <c:symbol val="none"/>
          </c:marker>
          <c:xVal>
            <c:numRef>
              <c:f>'ATB Offshore Wind_SEE'!$L$721:$AS$721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'Offshore Wind'!#REF!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A-B9C5-4401-A6E8-B581CC48D48F}"/>
            </c:ext>
          </c:extLst>
        </c:ser>
        <c:ser>
          <c:idx val="43"/>
          <c:order val="43"/>
          <c:tx>
            <c:strRef>
              <c:f>'Offshore Wind'!#REF!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C0504D">
                  <a:lumMod val="40000"/>
                  <a:lumOff val="60000"/>
                </a:srgbClr>
              </a:solidFill>
            </a:ln>
          </c:spPr>
          <c:marker>
            <c:symbol val="none"/>
          </c:marker>
          <c:xVal>
            <c:numRef>
              <c:f>'ATB Offshore Wind_SEE'!$L$721:$AS$721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'Offshore Wind'!#REF!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B-B9C5-4401-A6E8-B581CC48D48F}"/>
            </c:ext>
          </c:extLst>
        </c:ser>
        <c:ser>
          <c:idx val="44"/>
          <c:order val="44"/>
          <c:tx>
            <c:strRef>
              <c:f>'Offshore Wind'!#REF!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C0504D">
                  <a:lumMod val="40000"/>
                  <a:lumOff val="60000"/>
                </a:srgbClr>
              </a:solidFill>
              <a:prstDash val="dash"/>
            </a:ln>
          </c:spPr>
          <c:marker>
            <c:symbol val="none"/>
          </c:marker>
          <c:dPt>
            <c:idx val="0"/>
            <c:marker>
              <c:symbol val="circle"/>
              <c:size val="7"/>
              <c:spPr>
                <a:solidFill>
                  <a:srgbClr val="C0504D">
                    <a:lumMod val="40000"/>
                    <a:lumOff val="60000"/>
                  </a:srgbClr>
                </a:solidFill>
                <a:ln>
                  <a:solidFill>
                    <a:srgbClr val="C0504D">
                      <a:lumMod val="40000"/>
                      <a:lumOff val="60000"/>
                    </a:srgbClr>
                  </a:solidFill>
                  <a:prstDash val="dash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C-B9C5-4401-A6E8-B581CC48D48F}"/>
              </c:ext>
            </c:extLst>
          </c:dPt>
          <c:xVal>
            <c:numRef>
              <c:f>'ATB Offshore Wind_SEE'!$L$721:$AS$721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'Offshore Wind'!#REF!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D-B9C5-4401-A6E8-B581CC48D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036480"/>
        <c:axId val="88038016"/>
      </c:scatterChart>
      <c:valAx>
        <c:axId val="88036480"/>
        <c:scaling>
          <c:orientation val="minMax"/>
          <c:max val="2050"/>
          <c:min val="2015"/>
        </c:scaling>
        <c:delete val="0"/>
        <c:axPos val="b"/>
        <c:numFmt formatCode="General" sourceLinked="1"/>
        <c:majorTickMark val="out"/>
        <c:minorTickMark val="in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88038016"/>
        <c:crosses val="autoZero"/>
        <c:crossBetween val="midCat"/>
        <c:majorUnit val="5"/>
        <c:minorUnit val="1"/>
      </c:valAx>
      <c:valAx>
        <c:axId val="88038016"/>
        <c:scaling>
          <c:orientation val="minMax"/>
          <c:max val="300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Offshore Wind Levelized</a:t>
                </a:r>
                <a:r>
                  <a:rPr lang="en-US" sz="1400" baseline="0"/>
                  <a:t> Cost of Energy ($/MWh)</a:t>
                </a:r>
                <a:endParaRPr lang="en-US" sz="1400"/>
              </a:p>
            </c:rich>
          </c:tx>
          <c:layout>
            <c:manualLayout>
              <c:xMode val="edge"/>
              <c:yMode val="edge"/>
              <c:x val="2.5948327217144799E-2"/>
              <c:y val="0.20490679891853"/>
            </c:manualLayout>
          </c:layout>
          <c:overlay val="0"/>
        </c:title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88036480"/>
        <c:crosses val="autoZero"/>
        <c:crossBetween val="midCat"/>
        <c:majorUnit val="50"/>
        <c:min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51337340184839941"/>
          <c:y val="7.4778944193206881E-2"/>
          <c:w val="0.48009981699616028"/>
          <c:h val="0.20744064425575018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span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'ATB Offshore Wind_SEE'!$A$722</c:f>
              <c:strCache>
                <c:ptCount val="1"/>
                <c:pt idx="0">
                  <c:v>Conservative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'ATB Offshore Wind_SEE'!$L$721:$AR$721</c:f>
              <c:numCache>
                <c:formatCode>General</c:formatCod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cat>
          <c:val>
            <c:numRef>
              <c:f>'ATB Offshore Wind_SEE'!$L$730:$AR$730</c:f>
              <c:numCache>
                <c:formatCode>"$"#,##0</c:formatCode>
                <c:ptCount val="33"/>
                <c:pt idx="0">
                  <c:v>103.64669630575852</c:v>
                </c:pt>
                <c:pt idx="1">
                  <c:v>99.139196072211277</c:v>
                </c:pt>
                <c:pt idx="2">
                  <c:v>96.168160009952786</c:v>
                </c:pt>
                <c:pt idx="3">
                  <c:v>93.851474067583339</c:v>
                </c:pt>
                <c:pt idx="4">
                  <c:v>91.922050593399334</c:v>
                </c:pt>
                <c:pt idx="5">
                  <c:v>90.259890262796986</c:v>
                </c:pt>
                <c:pt idx="6">
                  <c:v>88.799558466224909</c:v>
                </c:pt>
                <c:pt idx="7">
                  <c:v>87.500594153071162</c:v>
                </c:pt>
                <c:pt idx="8">
                  <c:v>86.335599501639123</c:v>
                </c:pt>
                <c:pt idx="9">
                  <c:v>85.284679371348787</c:v>
                </c:pt>
                <c:pt idx="10">
                  <c:v>84.332557722700159</c:v>
                </c:pt>
                <c:pt idx="11">
                  <c:v>83.466959654894225</c:v>
                </c:pt>
                <c:pt idx="12">
                  <c:v>82.677645966810374</c:v>
                </c:pt>
                <c:pt idx="13">
                  <c:v>81.955807855177667</c:v>
                </c:pt>
                <c:pt idx="14">
                  <c:v>81.293671633543639</c:v>
                </c:pt>
                <c:pt idx="15">
                  <c:v>80.684231636603599</c:v>
                </c:pt>
                <c:pt idx="16">
                  <c:v>80.121064419819405</c:v>
                </c:pt>
                <c:pt idx="17">
                  <c:v>79.598196232819774</c:v>
                </c:pt>
                <c:pt idx="18">
                  <c:v>79.110006406237176</c:v>
                </c:pt>
                <c:pt idx="19">
                  <c:v>78.65115555511025</c:v>
                </c:pt>
                <c:pt idx="20">
                  <c:v>78.216531308761972</c:v>
                </c:pt>
                <c:pt idx="21">
                  <c:v>77.801206660670886</c:v>
                </c:pt>
                <c:pt idx="22">
                  <c:v>77.400407564220018</c:v>
                </c:pt>
                <c:pt idx="23">
                  <c:v>77.009487408781624</c:v>
                </c:pt>
                <c:pt idx="24">
                  <c:v>76.623906688582935</c:v>
                </c:pt>
                <c:pt idx="25">
                  <c:v>76.239216641332447</c:v>
                </c:pt>
                <c:pt idx="26">
                  <c:v>75.851045957428497</c:v>
                </c:pt>
                <c:pt idx="27">
                  <c:v>75.45508988992151</c:v>
                </c:pt>
                <c:pt idx="28">
                  <c:v>75.04710126019819</c:v>
                </c:pt>
                <c:pt idx="29">
                  <c:v>74.622882974351427</c:v>
                </c:pt>
                <c:pt idx="30">
                  <c:v>74.178281753650893</c:v>
                </c:pt>
                <c:pt idx="31">
                  <c:v>73.709182848474398</c:v>
                </c:pt>
                <c:pt idx="32">
                  <c:v>73.21150555474442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35-4478-8038-7C3B94AA17FC}"/>
            </c:ext>
          </c:extLst>
        </c:ser>
        <c:ser>
          <c:idx val="1"/>
          <c:order val="1"/>
          <c:tx>
            <c:strRef>
              <c:f>'ATB Offshore Wind_SEE'!$A$723</c:f>
              <c:strCache>
                <c:ptCount val="1"/>
                <c:pt idx="0">
                  <c:v>Moderate</c:v>
                </c:pt>
              </c:strCache>
            </c:strRef>
          </c:tx>
          <c:spPr>
            <a:ln w="28575" cap="rnd">
              <a:solidFill>
                <a:srgbClr val="808080"/>
              </a:solidFill>
              <a:round/>
            </a:ln>
            <a:effectLst/>
          </c:spPr>
          <c:marker>
            <c:symbol val="none"/>
          </c:marker>
          <c:cat>
            <c:numRef>
              <c:f>'ATB Offshore Wind_SEE'!$L$721:$AR$721</c:f>
              <c:numCache>
                <c:formatCode>General</c:formatCod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cat>
          <c:val>
            <c:numRef>
              <c:f>'ATB Offshore Wind_SEE'!$L$729:$AR$729</c:f>
              <c:numCache>
                <c:formatCode>"$"#,##0</c:formatCode>
                <c:ptCount val="33"/>
                <c:pt idx="0">
                  <c:v>103.64669630575852</c:v>
                </c:pt>
                <c:pt idx="1">
                  <c:v>95.409368275371818</c:v>
                </c:pt>
                <c:pt idx="2">
                  <c:v>89.239738945583184</c:v>
                </c:pt>
                <c:pt idx="3">
                  <c:v>84.086754417380718</c:v>
                </c:pt>
                <c:pt idx="4">
                  <c:v>79.61495226857069</c:v>
                </c:pt>
                <c:pt idx="5">
                  <c:v>75.667276755642206</c:v>
                </c:pt>
                <c:pt idx="6">
                  <c:v>72.153190734836798</c:v>
                </c:pt>
                <c:pt idx="7">
                  <c:v>69.012813751419401</c:v>
                </c:pt>
                <c:pt idx="8">
                  <c:v>66.202436681229358</c:v>
                </c:pt>
                <c:pt idx="9">
                  <c:v>63.687728359296884</c:v>
                </c:pt>
                <c:pt idx="10">
                  <c:v>61.440193927833796</c:v>
                </c:pt>
                <c:pt idx="11">
                  <c:v>59.435175704565182</c:v>
                </c:pt>
                <c:pt idx="12">
                  <c:v>57.650652422146003</c:v>
                </c:pt>
                <c:pt idx="13">
                  <c:v>56.066481003352692</c:v>
                </c:pt>
                <c:pt idx="14">
                  <c:v>54.663897625299427</c:v>
                </c:pt>
                <c:pt idx="15">
                  <c:v>53.425177841653827</c:v>
                </c:pt>
                <c:pt idx="16">
                  <c:v>52.333398123860235</c:v>
                </c:pt>
                <c:pt idx="17">
                  <c:v>51.372264242353886</c:v>
                </c:pt>
                <c:pt idx="18">
                  <c:v>50.525984976434628</c:v>
                </c:pt>
                <c:pt idx="19">
                  <c:v>49.779177342841152</c:v>
                </c:pt>
                <c:pt idx="20">
                  <c:v>49.116794229281986</c:v>
                </c:pt>
                <c:pt idx="21">
                  <c:v>48.524068269941736</c:v>
                </c:pt>
                <c:pt idx="22">
                  <c:v>47.986467703869373</c:v>
                </c:pt>
                <c:pt idx="23">
                  <c:v>47.489661215003416</c:v>
                </c:pt>
                <c:pt idx="24">
                  <c:v>47.019489601470553</c:v>
                </c:pt>
                <c:pt idx="25">
                  <c:v>46.561942705785427</c:v>
                </c:pt>
                <c:pt idx="26">
                  <c:v>46.10314044640711</c:v>
                </c:pt>
                <c:pt idx="27">
                  <c:v>45.629317081897703</c:v>
                </c:pt>
                <c:pt idx="28">
                  <c:v>45.126808048800662</c:v>
                </c:pt>
                <c:pt idx="29">
                  <c:v>44.58203886786896</c:v>
                </c:pt>
                <c:pt idx="30">
                  <c:v>43.981515726960978</c:v>
                </c:pt>
                <c:pt idx="31">
                  <c:v>43.311817434085235</c:v>
                </c:pt>
                <c:pt idx="32">
                  <c:v>42.559588498553943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35-4478-8038-7C3B94AA17FC}"/>
            </c:ext>
          </c:extLst>
        </c:ser>
        <c:ser>
          <c:idx val="2"/>
          <c:order val="2"/>
          <c:tx>
            <c:strRef>
              <c:f>'ATB Offshore Wind_SEE'!$A$724</c:f>
              <c:strCache>
                <c:ptCount val="1"/>
                <c:pt idx="0">
                  <c:v>Advanced</c:v>
                </c:pt>
              </c:strCache>
            </c:strRef>
          </c:tx>
          <c:spPr>
            <a:ln w="28575" cap="rnd">
              <a:solidFill>
                <a:srgbClr val="5E9732"/>
              </a:solidFill>
              <a:round/>
            </a:ln>
            <a:effectLst/>
          </c:spPr>
          <c:marker>
            <c:symbol val="none"/>
          </c:marker>
          <c:cat>
            <c:numRef>
              <c:f>'ATB Offshore Wind_SEE'!$L$721:$AR$721</c:f>
              <c:numCache>
                <c:formatCode>General</c:formatCod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cat>
          <c:val>
            <c:numRef>
              <c:f>'ATB Offshore Wind_SEE'!$L$728:$AR$728</c:f>
              <c:numCache>
                <c:formatCode>"$"#,##0</c:formatCode>
                <c:ptCount val="33"/>
                <c:pt idx="0">
                  <c:v>103.64669630575852</c:v>
                </c:pt>
                <c:pt idx="1">
                  <c:v>93.670642796817347</c:v>
                </c:pt>
                <c:pt idx="2">
                  <c:v>86.1664650979275</c:v>
                </c:pt>
                <c:pt idx="3">
                  <c:v>79.852605064405964</c:v>
                </c:pt>
                <c:pt idx="4">
                  <c:v>74.325307280865616</c:v>
                </c:pt>
                <c:pt idx="5">
                  <c:v>69.397328330324228</c:v>
                </c:pt>
                <c:pt idx="6">
                  <c:v>64.961074921727771</c:v>
                </c:pt>
                <c:pt idx="7">
                  <c:v>60.945061029318559</c:v>
                </c:pt>
                <c:pt idx="8">
                  <c:v>57.296520885661941</c:v>
                </c:pt>
                <c:pt idx="9">
                  <c:v>53.973403438510701</c:v>
                </c:pt>
                <c:pt idx="10">
                  <c:v>50.94031479014005</c:v>
                </c:pt>
                <c:pt idx="11">
                  <c:v>48.166319480098217</c:v>
                </c:pt>
                <c:pt idx="12">
                  <c:v>45.623691867483664</c:v>
                </c:pt>
                <c:pt idx="13">
                  <c:v>43.287183665007518</c:v>
                </c:pt>
                <c:pt idx="14">
                  <c:v>41.133584834495508</c:v>
                </c:pt>
                <c:pt idx="15">
                  <c:v>40.025349407432088</c:v>
                </c:pt>
                <c:pt idx="16">
                  <c:v>39.052850018619331</c:v>
                </c:pt>
                <c:pt idx="17">
                  <c:v>38.19993188152376</c:v>
                </c:pt>
                <c:pt idx="18">
                  <c:v>37.451315249563606</c:v>
                </c:pt>
                <c:pt idx="19">
                  <c:v>36.792444283579286</c:v>
                </c:pt>
                <c:pt idx="20">
                  <c:v>36.209362712619452</c:v>
                </c:pt>
                <c:pt idx="21">
                  <c:v>35.688611041172614</c:v>
                </c:pt>
                <c:pt idx="22">
                  <c:v>35.217141899646016</c:v>
                </c:pt>
                <c:pt idx="23">
                  <c:v>34.782251278588923</c:v>
                </c:pt>
                <c:pt idx="24">
                  <c:v>34.371524102715874</c:v>
                </c:pt>
                <c:pt idx="25">
                  <c:v>33.972793060356182</c:v>
                </c:pt>
                <c:pt idx="26">
                  <c:v>33.574109919393472</c:v>
                </c:pt>
                <c:pt idx="27">
                  <c:v>33.16372880644014</c:v>
                </c:pt>
                <c:pt idx="28">
                  <c:v>32.730101153078117</c:v>
                </c:pt>
                <c:pt idx="29">
                  <c:v>32.261882259237446</c:v>
                </c:pt>
                <c:pt idx="30">
                  <c:v>31.747949721160353</c:v>
                </c:pt>
                <c:pt idx="31">
                  <c:v>31.177434353076745</c:v>
                </c:pt>
                <c:pt idx="32">
                  <c:v>30.539764739682941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35-4478-8038-7C3B94AA1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3522976"/>
        <c:axId val="663519040"/>
      </c:lineChart>
      <c:catAx>
        <c:axId val="66352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519040"/>
        <c:crosses val="autoZero"/>
        <c:auto val="1"/>
        <c:lblAlgn val="ctr"/>
        <c:lblOffset val="100"/>
        <c:noMultiLvlLbl val="0"/>
      </c:catAx>
      <c:valAx>
        <c:axId val="66351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 sz="1400">
                    <a:solidFill>
                      <a:sysClr val="windowText" lastClr="000000"/>
                    </a:solidFill>
                  </a:rPr>
                  <a:t>LCOE (2018$/MWh)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522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'ATB Offshore Wind_SEE'!$A$722</c:f>
              <c:strCache>
                <c:ptCount val="1"/>
                <c:pt idx="0">
                  <c:v>Conservative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'ATB Offshore Wind_SEE'!$L$721:$AR$721</c:f>
              <c:numCache>
                <c:formatCode>General</c:formatCod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cat>
          <c:val>
            <c:numRef>
              <c:f>'ATB Offshore Wind_SEE'!$L$760:$AR$760</c:f>
              <c:numCache>
                <c:formatCode>"$"#,##0</c:formatCode>
                <c:ptCount val="33"/>
                <c:pt idx="0">
                  <c:v>165.96800990999421</c:v>
                </c:pt>
                <c:pt idx="1">
                  <c:v>159.9154704137834</c:v>
                </c:pt>
                <c:pt idx="2">
                  <c:v>154.79623086335539</c:v>
                </c:pt>
                <c:pt idx="3">
                  <c:v>150.46821945262366</c:v>
                </c:pt>
                <c:pt idx="4">
                  <c:v>146.67016119520562</c:v>
                </c:pt>
                <c:pt idx="5">
                  <c:v>143.2800825038349</c:v>
                </c:pt>
                <c:pt idx="6">
                  <c:v>140.22811688382905</c:v>
                </c:pt>
                <c:pt idx="7">
                  <c:v>137.46839930222197</c:v>
                </c:pt>
                <c:pt idx="8">
                  <c:v>134.9676861142693</c:v>
                </c:pt>
                <c:pt idx="9">
                  <c:v>132.70001598142645</c:v>
                </c:pt>
                <c:pt idx="10">
                  <c:v>130.64392947377755</c:v>
                </c:pt>
                <c:pt idx="11">
                  <c:v>128.78090319772105</c:v>
                </c:pt>
                <c:pt idx="12">
                  <c:v>127.09441230296324</c:v>
                </c:pt>
                <c:pt idx="13">
                  <c:v>125.56934089362262</c:v>
                </c:pt>
                <c:pt idx="14">
                  <c:v>124.19159590852212</c:v>
                </c:pt>
                <c:pt idx="15">
                  <c:v>122.94784551689365</c:v>
                </c:pt>
                <c:pt idx="16">
                  <c:v>121.82533667665933</c:v>
                </c:pt>
                <c:pt idx="17">
                  <c:v>120.81176468908099</c:v>
                </c:pt>
                <c:pt idx="18">
                  <c:v>119.89517788250454</c:v>
                </c:pt>
                <c:pt idx="19">
                  <c:v>119.06390662128524</c:v>
                </c:pt>
                <c:pt idx="20">
                  <c:v>118.3065095284004</c:v>
                </c:pt>
                <c:pt idx="21">
                  <c:v>117.61173212657104</c:v>
                </c:pt>
                <c:pt idx="22">
                  <c:v>116.96847459445274</c:v>
                </c:pt>
                <c:pt idx="23">
                  <c:v>116.36576631795066</c:v>
                </c:pt>
                <c:pt idx="24">
                  <c:v>115.79274557890768</c:v>
                </c:pt>
                <c:pt idx="25">
                  <c:v>115.23864317783794</c:v>
                </c:pt>
                <c:pt idx="26">
                  <c:v>114.69276910463915</c:v>
                </c:pt>
                <c:pt idx="27">
                  <c:v>114.14450159623811</c:v>
                </c:pt>
                <c:pt idx="28">
                  <c:v>113.58327808203019</c:v>
                </c:pt>
                <c:pt idx="29">
                  <c:v>112.9985876360309</c:v>
                </c:pt>
                <c:pt idx="30">
                  <c:v>112.37996464178894</c:v>
                </c:pt>
                <c:pt idx="31">
                  <c:v>111.71698344116119</c:v>
                </c:pt>
                <c:pt idx="32">
                  <c:v>110.99925378711758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D3-4260-A5FA-BCA60C87004B}"/>
            </c:ext>
          </c:extLst>
        </c:ser>
        <c:ser>
          <c:idx val="1"/>
          <c:order val="1"/>
          <c:tx>
            <c:strRef>
              <c:f>'ATB Offshore Wind_SEE'!$A$723</c:f>
              <c:strCache>
                <c:ptCount val="1"/>
                <c:pt idx="0">
                  <c:v>Moderate</c:v>
                </c:pt>
              </c:strCache>
            </c:strRef>
          </c:tx>
          <c:spPr>
            <a:ln w="28575" cap="rnd">
              <a:solidFill>
                <a:srgbClr val="808080"/>
              </a:solidFill>
              <a:round/>
            </a:ln>
            <a:effectLst/>
          </c:spPr>
          <c:marker>
            <c:symbol val="none"/>
          </c:marker>
          <c:cat>
            <c:numRef>
              <c:f>'ATB Offshore Wind_SEE'!$L$721:$AR$721</c:f>
              <c:numCache>
                <c:formatCode>General</c:formatCod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cat>
          <c:val>
            <c:numRef>
              <c:f>'ATB Offshore Wind_SEE'!$L$759:$AR$759</c:f>
              <c:numCache>
                <c:formatCode>"$"#,##0</c:formatCode>
                <c:ptCount val="33"/>
                <c:pt idx="0">
                  <c:v>165.96800990999421</c:v>
                </c:pt>
                <c:pt idx="1">
                  <c:v>153.43818292073956</c:v>
                </c:pt>
                <c:pt idx="2">
                  <c:v>143.32438435401892</c:v>
                </c:pt>
                <c:pt idx="3">
                  <c:v>134.55038341081985</c:v>
                </c:pt>
                <c:pt idx="4">
                  <c:v>126.75958713089658</c:v>
                </c:pt>
                <c:pt idx="5">
                  <c:v>119.77740082134252</c:v>
                </c:pt>
                <c:pt idx="6">
                  <c:v>113.49765563575846</c:v>
                </c:pt>
                <c:pt idx="7">
                  <c:v>107.84589453524981</c:v>
                </c:pt>
                <c:pt idx="8">
                  <c:v>102.76445344081803</c:v>
                </c:pt>
                <c:pt idx="9">
                  <c:v>98.205433175696712</c:v>
                </c:pt>
                <c:pt idx="10">
                  <c:v>94.127022870702078</c:v>
                </c:pt>
                <c:pt idx="11">
                  <c:v>90.491419137724904</c:v>
                </c:pt>
                <c:pt idx="12">
                  <c:v>87.26357366401858</c:v>
                </c:pt>
                <c:pt idx="13">
                  <c:v>84.410401128684114</c:v>
                </c:pt>
                <c:pt idx="14">
                  <c:v>81.900257373401075</c:v>
                </c:pt>
                <c:pt idx="15">
                  <c:v>79.702583631272205</c:v>
                </c:pt>
                <c:pt idx="16">
                  <c:v>77.787656780242813</c:v>
                </c:pt>
                <c:pt idx="17">
                  <c:v>76.126409547167455</c:v>
                </c:pt>
                <c:pt idx="18">
                  <c:v>74.69029819038208</c:v>
                </c:pt>
                <c:pt idx="19">
                  <c:v>73.451203217253749</c:v>
                </c:pt>
                <c:pt idx="20">
                  <c:v>72.381353595567035</c:v>
                </c:pt>
                <c:pt idx="21">
                  <c:v>71.453268001539968</c:v>
                </c:pt>
                <c:pt idx="22">
                  <c:v>70.639708639100633</c:v>
                </c:pt>
                <c:pt idx="23">
                  <c:v>69.913644482169815</c:v>
                </c:pt>
                <c:pt idx="24">
                  <c:v>69.2482216812422</c:v>
                </c:pt>
                <c:pt idx="25">
                  <c:v>68.616739487918196</c:v>
                </c:pt>
                <c:pt idx="26">
                  <c:v>67.992630479955395</c:v>
                </c:pt>
                <c:pt idx="27">
                  <c:v>67.34944417462124</c:v>
                </c:pt>
                <c:pt idx="28">
                  <c:v>66.660833338490207</c:v>
                </c:pt>
                <c:pt idx="29">
                  <c:v>65.900542463054464</c:v>
                </c:pt>
                <c:pt idx="30">
                  <c:v>65.04239799494465</c:v>
                </c:pt>
                <c:pt idx="31">
                  <c:v>64.06029999902951</c:v>
                </c:pt>
                <c:pt idx="32">
                  <c:v>62.92821500040845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D3-4260-A5FA-BCA60C87004B}"/>
            </c:ext>
          </c:extLst>
        </c:ser>
        <c:ser>
          <c:idx val="2"/>
          <c:order val="2"/>
          <c:tx>
            <c:strRef>
              <c:f>'ATB Offshore Wind_SEE'!$A$724</c:f>
              <c:strCache>
                <c:ptCount val="1"/>
                <c:pt idx="0">
                  <c:v>Advanced</c:v>
                </c:pt>
              </c:strCache>
            </c:strRef>
          </c:tx>
          <c:spPr>
            <a:ln w="28575" cap="rnd">
              <a:solidFill>
                <a:srgbClr val="5E9732"/>
              </a:solidFill>
              <a:round/>
            </a:ln>
            <a:effectLst/>
          </c:spPr>
          <c:marker>
            <c:symbol val="none"/>
          </c:marker>
          <c:cat>
            <c:numRef>
              <c:f>'ATB Offshore Wind_SEE'!$L$721:$AR$721</c:f>
              <c:numCache>
                <c:formatCode>General</c:formatCod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cat>
          <c:val>
            <c:numRef>
              <c:f>'ATB Offshore Wind_SEE'!$L$758:$AR$758</c:f>
              <c:numCache>
                <c:formatCode>"$"#,##0</c:formatCode>
                <c:ptCount val="33"/>
                <c:pt idx="0">
                  <c:v>165.96800990999421</c:v>
                </c:pt>
                <c:pt idx="1">
                  <c:v>150.74233319660769</c:v>
                </c:pt>
                <c:pt idx="2">
                  <c:v>138.43464696114467</c:v>
                </c:pt>
                <c:pt idx="3">
                  <c:v>127.73157109379308</c:v>
                </c:pt>
                <c:pt idx="4">
                  <c:v>118.20296623285243</c:v>
                </c:pt>
                <c:pt idx="5">
                  <c:v>109.63801647124514</c:v>
                </c:pt>
                <c:pt idx="6">
                  <c:v>101.90640299748546</c:v>
                </c:pt>
                <c:pt idx="7">
                  <c:v>94.914041256340852</c:v>
                </c:pt>
                <c:pt idx="8">
                  <c:v>88.585516541714767</c:v>
                </c:pt>
                <c:pt idx="9">
                  <c:v>82.856136658106053</c:v>
                </c:pt>
                <c:pt idx="10">
                  <c:v>77.668033496519385</c:v>
                </c:pt>
                <c:pt idx="11">
                  <c:v>72.968159323810852</c:v>
                </c:pt>
                <c:pt idx="12">
                  <c:v>68.707234444630657</c:v>
                </c:pt>
                <c:pt idx="13">
                  <c:v>64.839192690474093</c:v>
                </c:pt>
                <c:pt idx="14">
                  <c:v>61.320890928372862</c:v>
                </c:pt>
                <c:pt idx="15">
                  <c:v>59.41636577148887</c:v>
                </c:pt>
                <c:pt idx="16">
                  <c:v>57.765685551254229</c:v>
                </c:pt>
                <c:pt idx="17">
                  <c:v>56.339502323191674</c:v>
                </c:pt>
                <c:pt idx="18">
                  <c:v>55.110095139005857</c:v>
                </c:pt>
                <c:pt idx="19">
                  <c:v>54.051119905346972</c:v>
                </c:pt>
                <c:pt idx="20">
                  <c:v>53.137382271049312</c:v>
                </c:pt>
                <c:pt idx="21">
                  <c:v>52.344633396777439</c:v>
                </c:pt>
                <c:pt idx="22">
                  <c:v>51.649390277713167</c:v>
                </c:pt>
                <c:pt idx="23">
                  <c:v>51.0287829355266</c:v>
                </c:pt>
                <c:pt idx="24">
                  <c:v>50.460430721565743</c:v>
                </c:pt>
                <c:pt idx="25">
                  <c:v>49.922349555507928</c:v>
                </c:pt>
                <c:pt idx="26">
                  <c:v>49.392891466279835</c:v>
                </c:pt>
                <c:pt idx="27">
                  <c:v>48.850717536962897</c:v>
                </c:pt>
                <c:pt idx="28">
                  <c:v>48.274805456966085</c:v>
                </c:pt>
                <c:pt idx="29">
                  <c:v>47.644493499125723</c:v>
                </c:pt>
                <c:pt idx="30">
                  <c:v>46.939564031010796</c:v>
                </c:pt>
                <c:pt idx="31">
                  <c:v>46.140371890136294</c:v>
                </c:pt>
                <c:pt idx="32">
                  <c:v>45.228026551142563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D3-4260-A5FA-BCA60C870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3522976"/>
        <c:axId val="663519040"/>
      </c:lineChart>
      <c:catAx>
        <c:axId val="66352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519040"/>
        <c:crosses val="autoZero"/>
        <c:auto val="1"/>
        <c:lblAlgn val="ctr"/>
        <c:lblOffset val="100"/>
        <c:noMultiLvlLbl val="0"/>
      </c:catAx>
      <c:valAx>
        <c:axId val="66351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 sz="1400">
                    <a:solidFill>
                      <a:sysClr val="windowText" lastClr="000000"/>
                    </a:solidFill>
                  </a:rPr>
                  <a:t>LCOE (2018$/MWh)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522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7270492922501"/>
          <c:y val="0.10003051944088399"/>
          <c:w val="0.85227955031632596"/>
          <c:h val="0.813188213391931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'ATB Land-Based Wind_SEE'!$K$229</c:f>
              <c:strCache>
                <c:ptCount val="1"/>
                <c:pt idx="0">
                  <c:v>Class 1 - Advanced</c:v>
                </c:pt>
              </c:strCache>
            </c:strRef>
          </c:tx>
          <c:spPr>
            <a:ln>
              <a:solidFill>
                <a:schemeClr val="accent6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1-ED4D-4A6F-84ED-774A99EA03D6}"/>
              </c:ext>
            </c:extLst>
          </c:dPt>
          <c:xVal>
            <c:numRef>
              <c:f>'ATB Land-Based Wind_SEE'!$L$228:$AS$228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Wind_SEE'!$L$229:$AS$229</c:f>
              <c:numCache>
                <c:formatCode>"$"#,##0</c:formatCode>
                <c:ptCount val="34"/>
                <c:pt idx="0">
                  <c:v>1789.0790831260429</c:v>
                </c:pt>
                <c:pt idx="1">
                  <c:v>1727.5056440364142</c:v>
                </c:pt>
                <c:pt idx="2">
                  <c:v>1664.5766981633199</c:v>
                </c:pt>
                <c:pt idx="3">
                  <c:v>1600.292245506756</c:v>
                </c:pt>
                <c:pt idx="4">
                  <c:v>1534.6522860667239</c:v>
                </c:pt>
                <c:pt idx="5">
                  <c:v>1467.6568198432249</c:v>
                </c:pt>
                <c:pt idx="6">
                  <c:v>1399.3058468362567</c:v>
                </c:pt>
                <c:pt idx="7">
                  <c:v>1329.599367045822</c:v>
                </c:pt>
                <c:pt idx="8">
                  <c:v>1258.5373804719186</c:v>
                </c:pt>
                <c:pt idx="9">
                  <c:v>1186.1198871145477</c:v>
                </c:pt>
                <c:pt idx="10">
                  <c:v>1112.3468869737085</c:v>
                </c:pt>
                <c:pt idx="11">
                  <c:v>1037.2183800494013</c:v>
                </c:pt>
                <c:pt idx="12">
                  <c:v>960.73436634162658</c:v>
                </c:pt>
                <c:pt idx="13">
                  <c:v>947.73675838051224</c:v>
                </c:pt>
                <c:pt idx="14">
                  <c:v>934.69610247419951</c:v>
                </c:pt>
                <c:pt idx="15">
                  <c:v>921.61239862268894</c:v>
                </c:pt>
                <c:pt idx="16">
                  <c:v>908.48564682597953</c:v>
                </c:pt>
                <c:pt idx="17">
                  <c:v>895.31584708407206</c:v>
                </c:pt>
                <c:pt idx="18">
                  <c:v>882.10299939696642</c:v>
                </c:pt>
                <c:pt idx="19">
                  <c:v>868.84710376466251</c:v>
                </c:pt>
                <c:pt idx="20">
                  <c:v>855.54816018715997</c:v>
                </c:pt>
                <c:pt idx="21">
                  <c:v>842.20616866445982</c:v>
                </c:pt>
                <c:pt idx="22">
                  <c:v>828.82112919656095</c:v>
                </c:pt>
                <c:pt idx="23">
                  <c:v>815.39304178346367</c:v>
                </c:pt>
                <c:pt idx="24">
                  <c:v>801.92190642516834</c:v>
                </c:pt>
                <c:pt idx="25">
                  <c:v>788.40772312167462</c:v>
                </c:pt>
                <c:pt idx="26">
                  <c:v>774.85049187298307</c:v>
                </c:pt>
                <c:pt idx="27">
                  <c:v>761.25021267909233</c:v>
                </c:pt>
                <c:pt idx="28">
                  <c:v>747.60688554000421</c:v>
                </c:pt>
                <c:pt idx="29">
                  <c:v>733.92051045571736</c:v>
                </c:pt>
                <c:pt idx="30">
                  <c:v>720.19108742623234</c:v>
                </c:pt>
                <c:pt idx="31">
                  <c:v>706.41861645154938</c:v>
                </c:pt>
                <c:pt idx="32">
                  <c:v>692.60309753166746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D4D-4A6F-84ED-774A99EA03D6}"/>
            </c:ext>
          </c:extLst>
        </c:ser>
        <c:ser>
          <c:idx val="3"/>
          <c:order val="1"/>
          <c:tx>
            <c:strRef>
              <c:f>'ATB Land-Based Wind_SEE'!$K$230</c:f>
              <c:strCache>
                <c:ptCount val="1"/>
                <c:pt idx="0">
                  <c:v>Class 1 - Moderate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4-ED4D-4A6F-84ED-774A99EA03D6}"/>
              </c:ext>
            </c:extLst>
          </c:dPt>
          <c:xVal>
            <c:numRef>
              <c:f>'ATB Land-Based Wind_SEE'!$L$228:$AS$228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Wind_SEE'!$L$230:$AS$230</c:f>
              <c:numCache>
                <c:formatCode>"$"#,##0</c:formatCode>
                <c:ptCount val="34"/>
                <c:pt idx="0">
                  <c:v>1789.0790831260429</c:v>
                </c:pt>
                <c:pt idx="1">
                  <c:v>1752.3766929537901</c:v>
                </c:pt>
                <c:pt idx="2">
                  <c:v>1715.3367955530027</c:v>
                </c:pt>
                <c:pt idx="3">
                  <c:v>1677.9593909236814</c:v>
                </c:pt>
                <c:pt idx="4">
                  <c:v>1640.244479065823</c:v>
                </c:pt>
                <c:pt idx="5">
                  <c:v>1602.19205997943</c:v>
                </c:pt>
                <c:pt idx="6">
                  <c:v>1563.8021336645018</c:v>
                </c:pt>
                <c:pt idx="7">
                  <c:v>1525.0747001210386</c:v>
                </c:pt>
                <c:pt idx="8">
                  <c:v>1486.0097593490389</c:v>
                </c:pt>
                <c:pt idx="9">
                  <c:v>1446.6073113485052</c:v>
                </c:pt>
                <c:pt idx="10">
                  <c:v>1406.8673561194355</c:v>
                </c:pt>
                <c:pt idx="11">
                  <c:v>1366.7898936618305</c:v>
                </c:pt>
                <c:pt idx="12">
                  <c:v>1326.374923975691</c:v>
                </c:pt>
                <c:pt idx="13">
                  <c:v>1312.6905835193488</c:v>
                </c:pt>
                <c:pt idx="14">
                  <c:v>1298.9876070105047</c:v>
                </c:pt>
                <c:pt idx="15">
                  <c:v>1285.2659944491609</c:v>
                </c:pt>
                <c:pt idx="16">
                  <c:v>1271.5257458353137</c:v>
                </c:pt>
                <c:pt idx="17">
                  <c:v>1257.7668611689667</c:v>
                </c:pt>
                <c:pt idx="18">
                  <c:v>1243.9893404501174</c:v>
                </c:pt>
                <c:pt idx="19">
                  <c:v>1230.1931836787671</c:v>
                </c:pt>
                <c:pt idx="20">
                  <c:v>1216.3783908549158</c:v>
                </c:pt>
                <c:pt idx="21">
                  <c:v>1202.5449619785625</c:v>
                </c:pt>
                <c:pt idx="22">
                  <c:v>1188.6928970497079</c:v>
                </c:pt>
                <c:pt idx="23">
                  <c:v>1174.8221960683518</c:v>
                </c:pt>
                <c:pt idx="24">
                  <c:v>1160.9328590344946</c:v>
                </c:pt>
                <c:pt idx="25">
                  <c:v>1147.0248859481362</c:v>
                </c:pt>
                <c:pt idx="26">
                  <c:v>1133.0982768092763</c:v>
                </c:pt>
                <c:pt idx="27">
                  <c:v>1119.1530316179153</c:v>
                </c:pt>
                <c:pt idx="28">
                  <c:v>1105.1891503740521</c:v>
                </c:pt>
                <c:pt idx="29">
                  <c:v>1091.2066330776884</c:v>
                </c:pt>
                <c:pt idx="30">
                  <c:v>1077.2054797288231</c:v>
                </c:pt>
                <c:pt idx="31">
                  <c:v>1063.1856903274561</c:v>
                </c:pt>
                <c:pt idx="32">
                  <c:v>1049.1472648735873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D4D-4A6F-84ED-774A99EA03D6}"/>
            </c:ext>
          </c:extLst>
        </c:ser>
        <c:ser>
          <c:idx val="4"/>
          <c:order val="2"/>
          <c:tx>
            <c:strRef>
              <c:f>'ATB Land-Based Wind_SEE'!$K$231</c:f>
              <c:strCache>
                <c:ptCount val="1"/>
                <c:pt idx="0">
                  <c:v>Class 1 - Conservative</c:v>
                </c:pt>
              </c:strCache>
            </c:strRef>
          </c:tx>
          <c:spPr>
            <a:ln>
              <a:solidFill>
                <a:schemeClr val="accent6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7-ED4D-4A6F-84ED-774A99EA03D6}"/>
              </c:ext>
            </c:extLst>
          </c:dPt>
          <c:xVal>
            <c:numRef>
              <c:f>'ATB Land-Based Wind_SEE'!$L$228:$AS$228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Wind_SEE'!$L$231:$AS$231</c:f>
              <c:numCache>
                <c:formatCode>"$"#,##0</c:formatCode>
                <c:ptCount val="34"/>
                <c:pt idx="0">
                  <c:v>1789.0790831260429</c:v>
                </c:pt>
                <c:pt idx="1">
                  <c:v>1759.9068562359789</c:v>
                </c:pt>
                <c:pt idx="2">
                  <c:v>1730.8294611660417</c:v>
                </c:pt>
                <c:pt idx="3">
                  <c:v>1701.8468979162283</c:v>
                </c:pt>
                <c:pt idx="4">
                  <c:v>1672.9591664865393</c:v>
                </c:pt>
                <c:pt idx="5">
                  <c:v>1644.1662668769761</c:v>
                </c:pt>
                <c:pt idx="6">
                  <c:v>1615.4681990875374</c:v>
                </c:pt>
                <c:pt idx="7">
                  <c:v>1586.8649631182248</c:v>
                </c:pt>
                <c:pt idx="8">
                  <c:v>1558.3565589690368</c:v>
                </c:pt>
                <c:pt idx="9">
                  <c:v>1529.942986639973</c:v>
                </c:pt>
                <c:pt idx="10">
                  <c:v>1501.6242461310351</c:v>
                </c:pt>
                <c:pt idx="11">
                  <c:v>1473.4003374422216</c:v>
                </c:pt>
                <c:pt idx="12">
                  <c:v>1445.2712605735333</c:v>
                </c:pt>
                <c:pt idx="13">
                  <c:v>1437.2799893206927</c:v>
                </c:pt>
                <c:pt idx="14">
                  <c:v>1429.2837235388115</c:v>
                </c:pt>
                <c:pt idx="15">
                  <c:v>1421.2824632278891</c:v>
                </c:pt>
                <c:pt idx="16">
                  <c:v>1413.2762083879256</c:v>
                </c:pt>
                <c:pt idx="17">
                  <c:v>1405.2649590189201</c:v>
                </c:pt>
                <c:pt idx="18">
                  <c:v>1397.2487151208722</c:v>
                </c:pt>
                <c:pt idx="19">
                  <c:v>1389.2274766937842</c:v>
                </c:pt>
                <c:pt idx="20">
                  <c:v>1381.2012437376545</c:v>
                </c:pt>
                <c:pt idx="21">
                  <c:v>1373.1700162524828</c:v>
                </c:pt>
                <c:pt idx="22">
                  <c:v>1365.1337942382706</c:v>
                </c:pt>
                <c:pt idx="23">
                  <c:v>1357.0925776950164</c:v>
                </c:pt>
                <c:pt idx="24">
                  <c:v>1349.0463666227208</c:v>
                </c:pt>
                <c:pt idx="25">
                  <c:v>1340.9951610213843</c:v>
                </c:pt>
                <c:pt idx="26">
                  <c:v>1332.938960891006</c:v>
                </c:pt>
                <c:pt idx="27">
                  <c:v>1324.8777662315863</c:v>
                </c:pt>
                <c:pt idx="28">
                  <c:v>1316.811577043125</c:v>
                </c:pt>
                <c:pt idx="29">
                  <c:v>1308.7403933256221</c:v>
                </c:pt>
                <c:pt idx="30">
                  <c:v>1300.6642150790776</c:v>
                </c:pt>
                <c:pt idx="31">
                  <c:v>1292.5830423034927</c:v>
                </c:pt>
                <c:pt idx="32">
                  <c:v>1284.4968749988661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D4D-4A6F-84ED-774A99EA03D6}"/>
            </c:ext>
          </c:extLst>
        </c:ser>
        <c:ser>
          <c:idx val="6"/>
          <c:order val="3"/>
          <c:tx>
            <c:strRef>
              <c:f>'ATB Land-Based Wind_SEE'!$K$232</c:f>
              <c:strCache>
                <c:ptCount val="1"/>
                <c:pt idx="0">
                  <c:v>Class 2 - Advanced</c:v>
                </c:pt>
              </c:strCache>
            </c:strRef>
          </c:tx>
          <c:spPr>
            <a:ln>
              <a:solidFill>
                <a:schemeClr val="accent5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A-ED4D-4A6F-84ED-774A99EA03D6}"/>
              </c:ext>
            </c:extLst>
          </c:dPt>
          <c:xVal>
            <c:numRef>
              <c:f>'ATB Land-Based Wind_SEE'!$L$228:$AS$228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Wind_SEE'!$L$232:$AS$232</c:f>
              <c:numCache>
                <c:formatCode>"$"#,##0</c:formatCode>
                <c:ptCount val="34"/>
                <c:pt idx="0">
                  <c:v>1648.9279338233559</c:v>
                </c:pt>
                <c:pt idx="1">
                  <c:v>1594.5499873680674</c:v>
                </c:pt>
                <c:pt idx="2">
                  <c:v>1538.3763842500946</c:v>
                </c:pt>
                <c:pt idx="3">
                  <c:v>1480.407124469438</c:v>
                </c:pt>
                <c:pt idx="4">
                  <c:v>1420.6422080260979</c:v>
                </c:pt>
                <c:pt idx="5">
                  <c:v>1359.0816349200745</c:v>
                </c:pt>
                <c:pt idx="6">
                  <c:v>1295.7254051513676</c:v>
                </c:pt>
                <c:pt idx="7">
                  <c:v>1230.5735187199775</c:v>
                </c:pt>
                <c:pt idx="8">
                  <c:v>1163.6259756259039</c:v>
                </c:pt>
                <c:pt idx="9">
                  <c:v>1094.8827758691471</c:v>
                </c:pt>
                <c:pt idx="10">
                  <c:v>1024.3439194497059</c:v>
                </c:pt>
                <c:pt idx="11">
                  <c:v>952.00940636758173</c:v>
                </c:pt>
                <c:pt idx="12">
                  <c:v>877.87923662277387</c:v>
                </c:pt>
                <c:pt idx="13">
                  <c:v>867.15294921867905</c:v>
                </c:pt>
                <c:pt idx="14">
                  <c:v>856.36714900657591</c:v>
                </c:pt>
                <c:pt idx="15">
                  <c:v>845.52183598646411</c:v>
                </c:pt>
                <c:pt idx="16">
                  <c:v>834.61701015834433</c:v>
                </c:pt>
                <c:pt idx="17">
                  <c:v>823.65267152221645</c:v>
                </c:pt>
                <c:pt idx="18">
                  <c:v>812.62882007807991</c:v>
                </c:pt>
                <c:pt idx="19">
                  <c:v>801.54545582593471</c:v>
                </c:pt>
                <c:pt idx="20">
                  <c:v>790.40257876578141</c:v>
                </c:pt>
                <c:pt idx="21">
                  <c:v>779.20018889762036</c:v>
                </c:pt>
                <c:pt idx="22">
                  <c:v>767.93828622145031</c:v>
                </c:pt>
                <c:pt idx="23">
                  <c:v>756.61687073727251</c:v>
                </c:pt>
                <c:pt idx="24">
                  <c:v>745.23594244508581</c:v>
                </c:pt>
                <c:pt idx="25">
                  <c:v>733.79550134489136</c:v>
                </c:pt>
                <c:pt idx="26">
                  <c:v>722.29554743668825</c:v>
                </c:pt>
                <c:pt idx="27">
                  <c:v>710.73608072047659</c:v>
                </c:pt>
                <c:pt idx="28">
                  <c:v>699.11710119625684</c:v>
                </c:pt>
                <c:pt idx="29">
                  <c:v>687.43860886402888</c:v>
                </c:pt>
                <c:pt idx="30">
                  <c:v>675.7006037237926</c:v>
                </c:pt>
                <c:pt idx="31">
                  <c:v>663.90308577554788</c:v>
                </c:pt>
                <c:pt idx="32">
                  <c:v>652.04605501929495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ED4D-4A6F-84ED-774A99EA03D6}"/>
            </c:ext>
          </c:extLst>
        </c:ser>
        <c:ser>
          <c:idx val="7"/>
          <c:order val="4"/>
          <c:tx>
            <c:strRef>
              <c:f>'ATB Land-Based Wind_SEE'!$K$233</c:f>
              <c:strCache>
                <c:ptCount val="1"/>
                <c:pt idx="0">
                  <c:v>Class 2 - Moderate</c:v>
                </c:pt>
              </c:strCache>
            </c:strRef>
          </c:tx>
          <c:spPr>
            <a:ln>
              <a:solidFill>
                <a:schemeClr val="accent5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D-ED4D-4A6F-84ED-774A99EA03D6}"/>
              </c:ext>
            </c:extLst>
          </c:dPt>
          <c:xVal>
            <c:numRef>
              <c:f>'ATB Land-Based Wind_SEE'!$L$228:$AS$228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Wind_SEE'!$L$233:$AS$233</c:f>
              <c:numCache>
                <c:formatCode>"$"#,##0</c:formatCode>
                <c:ptCount val="34"/>
                <c:pt idx="0">
                  <c:v>1648.9279338233559</c:v>
                </c:pt>
                <c:pt idx="1">
                  <c:v>1618.8544104588586</c:v>
                </c:pt>
                <c:pt idx="2">
                  <c:v>1588.2585045298006</c:v>
                </c:pt>
                <c:pt idx="3">
                  <c:v>1557.1402160361831</c:v>
                </c:pt>
                <c:pt idx="4">
                  <c:v>1525.4995449780017</c:v>
                </c:pt>
                <c:pt idx="5">
                  <c:v>1493.3364913552614</c:v>
                </c:pt>
                <c:pt idx="6">
                  <c:v>1460.6510551679603</c:v>
                </c:pt>
                <c:pt idx="7">
                  <c:v>1427.4432364160975</c:v>
                </c:pt>
                <c:pt idx="8">
                  <c:v>1393.7130350996733</c:v>
                </c:pt>
                <c:pt idx="9">
                  <c:v>1359.4604512186886</c:v>
                </c:pt>
                <c:pt idx="10">
                  <c:v>1324.6854847731433</c:v>
                </c:pt>
                <c:pt idx="11">
                  <c:v>1289.3881357630362</c:v>
                </c:pt>
                <c:pt idx="12">
                  <c:v>1253.5684041883685</c:v>
                </c:pt>
                <c:pt idx="13">
                  <c:v>1240.8439346941223</c:v>
                </c:pt>
                <c:pt idx="14">
                  <c:v>1228.0923403495308</c:v>
                </c:pt>
                <c:pt idx="15">
                  <c:v>1215.3136211545952</c:v>
                </c:pt>
                <c:pt idx="16">
                  <c:v>1202.5077771093149</c:v>
                </c:pt>
                <c:pt idx="17">
                  <c:v>1189.6748082136908</c:v>
                </c:pt>
                <c:pt idx="18">
                  <c:v>1176.8147144677209</c:v>
                </c:pt>
                <c:pt idx="19">
                  <c:v>1163.9274958714072</c:v>
                </c:pt>
                <c:pt idx="20">
                  <c:v>1151.0131524247488</c:v>
                </c:pt>
                <c:pt idx="21">
                  <c:v>1138.0716841277456</c:v>
                </c:pt>
                <c:pt idx="22">
                  <c:v>1125.1030909803978</c:v>
                </c:pt>
                <c:pt idx="23">
                  <c:v>1112.1073729827058</c:v>
                </c:pt>
                <c:pt idx="24">
                  <c:v>1099.0845301346692</c:v>
                </c:pt>
                <c:pt idx="25">
                  <c:v>1086.0345624362872</c:v>
                </c:pt>
                <c:pt idx="26">
                  <c:v>1072.9574698875617</c:v>
                </c:pt>
                <c:pt idx="27">
                  <c:v>1059.8532524884913</c:v>
                </c:pt>
                <c:pt idx="28">
                  <c:v>1046.7219102390761</c:v>
                </c:pt>
                <c:pt idx="29">
                  <c:v>1033.5634431393166</c:v>
                </c:pt>
                <c:pt idx="30">
                  <c:v>1020.3778511892123</c:v>
                </c:pt>
                <c:pt idx="31">
                  <c:v>1007.1651343887634</c:v>
                </c:pt>
                <c:pt idx="32">
                  <c:v>993.92529273797038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ED4D-4A6F-84ED-774A99EA03D6}"/>
            </c:ext>
          </c:extLst>
        </c:ser>
        <c:ser>
          <c:idx val="9"/>
          <c:order val="5"/>
          <c:tx>
            <c:strRef>
              <c:f>'ATB Land-Based Wind_SEE'!$K$234</c:f>
              <c:strCache>
                <c:ptCount val="1"/>
                <c:pt idx="0">
                  <c:v>Class 2 - Conservative</c:v>
                </c:pt>
              </c:strCache>
            </c:strRef>
          </c:tx>
          <c:spPr>
            <a:ln>
              <a:solidFill>
                <a:schemeClr val="accent5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0-ED4D-4A6F-84ED-774A99EA03D6}"/>
              </c:ext>
            </c:extLst>
          </c:dPt>
          <c:xVal>
            <c:numRef>
              <c:f>'ATB Land-Based Wind_SEE'!$L$228:$AS$228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Wind_SEE'!$L$234:$AS$234</c:f>
              <c:numCache>
                <c:formatCode>"$"#,##0</c:formatCode>
                <c:ptCount val="34"/>
                <c:pt idx="0">
                  <c:v>1648.9279338233559</c:v>
                </c:pt>
                <c:pt idx="1">
                  <c:v>1624.8438607381527</c:v>
                </c:pt>
                <c:pt idx="2">
                  <c:v>1600.7659970195391</c:v>
                </c:pt>
                <c:pt idx="3">
                  <c:v>1576.694342667513</c:v>
                </c:pt>
                <c:pt idx="4">
                  <c:v>1552.6288976820758</c:v>
                </c:pt>
                <c:pt idx="5">
                  <c:v>1528.5696620632273</c:v>
                </c:pt>
                <c:pt idx="6">
                  <c:v>1504.5166358109677</c:v>
                </c:pt>
                <c:pt idx="7">
                  <c:v>1480.4698189252963</c:v>
                </c:pt>
                <c:pt idx="8">
                  <c:v>1456.4292114062139</c:v>
                </c:pt>
                <c:pt idx="9">
                  <c:v>1432.3948132537205</c:v>
                </c:pt>
                <c:pt idx="10">
                  <c:v>1408.3666244678152</c:v>
                </c:pt>
                <c:pt idx="11">
                  <c:v>1384.3446450484987</c:v>
                </c:pt>
                <c:pt idx="12">
                  <c:v>1360.3288749957705</c:v>
                </c:pt>
                <c:pt idx="13">
                  <c:v>1352.813687021219</c:v>
                </c:pt>
                <c:pt idx="14">
                  <c:v>1345.2911977026349</c:v>
                </c:pt>
                <c:pt idx="15">
                  <c:v>1337.7614070400168</c:v>
                </c:pt>
                <c:pt idx="16">
                  <c:v>1330.2243150333661</c:v>
                </c:pt>
                <c:pt idx="17">
                  <c:v>1322.6799216826832</c:v>
                </c:pt>
                <c:pt idx="18">
                  <c:v>1315.1282269879669</c:v>
                </c:pt>
                <c:pt idx="19">
                  <c:v>1307.5692309492176</c:v>
                </c:pt>
                <c:pt idx="20">
                  <c:v>1300.0029335664353</c:v>
                </c:pt>
                <c:pt idx="21">
                  <c:v>1292.4293348396195</c:v>
                </c:pt>
                <c:pt idx="22">
                  <c:v>1284.8484347687715</c:v>
                </c:pt>
                <c:pt idx="23">
                  <c:v>1277.2602333538903</c:v>
                </c:pt>
                <c:pt idx="24">
                  <c:v>1269.6647305949766</c:v>
                </c:pt>
                <c:pt idx="25">
                  <c:v>1262.061926492029</c:v>
                </c:pt>
                <c:pt idx="26">
                  <c:v>1254.4518210450492</c:v>
                </c:pt>
                <c:pt idx="27">
                  <c:v>1246.8344142540357</c:v>
                </c:pt>
                <c:pt idx="28">
                  <c:v>1239.20970611899</c:v>
                </c:pt>
                <c:pt idx="29">
                  <c:v>1231.577696639911</c:v>
                </c:pt>
                <c:pt idx="30">
                  <c:v>1223.9383858167992</c:v>
                </c:pt>
                <c:pt idx="31">
                  <c:v>1216.291773649654</c:v>
                </c:pt>
                <c:pt idx="32">
                  <c:v>1208.6378601384763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ED4D-4A6F-84ED-774A99EA03D6}"/>
            </c:ext>
          </c:extLst>
        </c:ser>
        <c:ser>
          <c:idx val="10"/>
          <c:order val="6"/>
          <c:tx>
            <c:strRef>
              <c:f>'ATB Land-Based Wind_SEE'!$K$235</c:f>
              <c:strCache>
                <c:ptCount val="1"/>
                <c:pt idx="0">
                  <c:v>Class 3 - Advanced</c:v>
                </c:pt>
              </c:strCache>
            </c:strRef>
          </c:tx>
          <c:spPr>
            <a:ln>
              <a:solidFill>
                <a:schemeClr val="accent4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4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3-ED4D-4A6F-84ED-774A99EA03D6}"/>
              </c:ext>
            </c:extLst>
          </c:dPt>
          <c:xVal>
            <c:numRef>
              <c:f>'ATB Land-Based Wind_SEE'!$L$228:$AS$228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Wind_SEE'!$L$235:$AS$235</c:f>
              <c:numCache>
                <c:formatCode>"$"#,##0</c:formatCode>
                <c:ptCount val="34"/>
                <c:pt idx="0">
                  <c:v>1603.9125336265736</c:v>
                </c:pt>
                <c:pt idx="1">
                  <c:v>1554.8561107598207</c:v>
                </c:pt>
                <c:pt idx="2">
                  <c:v>1503.7185330051452</c:v>
                </c:pt>
                <c:pt idx="3">
                  <c:v>1450.4998003625508</c:v>
                </c:pt>
                <c:pt idx="4">
                  <c:v>1395.1999128320354</c:v>
                </c:pt>
                <c:pt idx="5">
                  <c:v>1337.8188704135996</c:v>
                </c:pt>
                <c:pt idx="6">
                  <c:v>1278.3566731072431</c:v>
                </c:pt>
                <c:pt idx="7">
                  <c:v>1216.8133209129662</c:v>
                </c:pt>
                <c:pt idx="8">
                  <c:v>1153.1888138307686</c:v>
                </c:pt>
                <c:pt idx="9">
                  <c:v>1087.4831518606511</c:v>
                </c:pt>
                <c:pt idx="10">
                  <c:v>1019.6963350026122</c:v>
                </c:pt>
                <c:pt idx="11">
                  <c:v>949.82836325665346</c:v>
                </c:pt>
                <c:pt idx="12">
                  <c:v>877.87923662277387</c:v>
                </c:pt>
                <c:pt idx="13">
                  <c:v>867.31837308224385</c:v>
                </c:pt>
                <c:pt idx="14">
                  <c:v>856.67616034651178</c:v>
                </c:pt>
                <c:pt idx="15">
                  <c:v>845.95259841557629</c:v>
                </c:pt>
                <c:pt idx="16">
                  <c:v>835.14768728943784</c:v>
                </c:pt>
                <c:pt idx="17">
                  <c:v>824.26142696809666</c:v>
                </c:pt>
                <c:pt idx="18">
                  <c:v>813.29381745155229</c:v>
                </c:pt>
                <c:pt idx="19">
                  <c:v>802.24485873980598</c:v>
                </c:pt>
                <c:pt idx="20">
                  <c:v>791.1145508328558</c:v>
                </c:pt>
                <c:pt idx="21">
                  <c:v>779.90289373070311</c:v>
                </c:pt>
                <c:pt idx="22">
                  <c:v>768.60988743334804</c:v>
                </c:pt>
                <c:pt idx="23">
                  <c:v>757.23553194078897</c:v>
                </c:pt>
                <c:pt idx="24">
                  <c:v>745.77982725302763</c:v>
                </c:pt>
                <c:pt idx="25">
                  <c:v>734.24277337006345</c:v>
                </c:pt>
                <c:pt idx="26">
                  <c:v>722.62437029189618</c:v>
                </c:pt>
                <c:pt idx="27">
                  <c:v>710.92461801852619</c:v>
                </c:pt>
                <c:pt idx="28">
                  <c:v>699.14351654995323</c:v>
                </c:pt>
                <c:pt idx="29">
                  <c:v>687.2810658861772</c:v>
                </c:pt>
                <c:pt idx="30">
                  <c:v>675.33726602719844</c:v>
                </c:pt>
                <c:pt idx="31">
                  <c:v>663.31211697301717</c:v>
                </c:pt>
                <c:pt idx="32">
                  <c:v>651.20561872363226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ED4D-4A6F-84ED-774A99EA03D6}"/>
            </c:ext>
          </c:extLst>
        </c:ser>
        <c:ser>
          <c:idx val="12"/>
          <c:order val="7"/>
          <c:tx>
            <c:strRef>
              <c:f>'ATB Land-Based Wind_SEE'!$K$236</c:f>
              <c:strCache>
                <c:ptCount val="1"/>
                <c:pt idx="0">
                  <c:v>Class 3 - Moderate</c:v>
                </c:pt>
              </c:strCache>
            </c:strRef>
          </c:tx>
          <c:spPr>
            <a:ln>
              <a:solidFill>
                <a:schemeClr val="accent4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4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6-ED4D-4A6F-84ED-774A99EA03D6}"/>
              </c:ext>
            </c:extLst>
          </c:dPt>
          <c:xVal>
            <c:numRef>
              <c:f>'ATB Land-Based Wind_SEE'!$L$228:$AS$228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Wind_SEE'!$L$236:$AS$236</c:f>
              <c:numCache>
                <c:formatCode>"$"#,##0</c:formatCode>
                <c:ptCount val="34"/>
                <c:pt idx="0">
                  <c:v>1603.9125336265736</c:v>
                </c:pt>
                <c:pt idx="1">
                  <c:v>1578.3702972687026</c:v>
                </c:pt>
                <c:pt idx="2">
                  <c:v>1552.1638594995632</c:v>
                </c:pt>
                <c:pt idx="3">
                  <c:v>1525.2932203191549</c:v>
                </c:pt>
                <c:pt idx="4">
                  <c:v>1497.7583797274772</c:v>
                </c:pt>
                <c:pt idx="5">
                  <c:v>1469.5593377245305</c:v>
                </c:pt>
                <c:pt idx="6">
                  <c:v>1440.6960943103145</c:v>
                </c:pt>
                <c:pt idx="7">
                  <c:v>1411.1686494848298</c:v>
                </c:pt>
                <c:pt idx="8">
                  <c:v>1380.9770032480756</c:v>
                </c:pt>
                <c:pt idx="9">
                  <c:v>1350.1211556000526</c:v>
                </c:pt>
                <c:pt idx="10">
                  <c:v>1318.6011065407604</c:v>
                </c:pt>
                <c:pt idx="11">
                  <c:v>1286.4168560701989</c:v>
                </c:pt>
                <c:pt idx="12">
                  <c:v>1253.5684041883685</c:v>
                </c:pt>
                <c:pt idx="13">
                  <c:v>1240.9499340399229</c:v>
                </c:pt>
                <c:pt idx="14">
                  <c:v>1228.2946237389806</c:v>
                </c:pt>
                <c:pt idx="15">
                  <c:v>1215.6024732855399</c:v>
                </c:pt>
                <c:pt idx="16">
                  <c:v>1202.8734826796017</c:v>
                </c:pt>
                <c:pt idx="17">
                  <c:v>1190.1076519211656</c:v>
                </c:pt>
                <c:pt idx="18">
                  <c:v>1177.3049810102332</c:v>
                </c:pt>
                <c:pt idx="19">
                  <c:v>1164.4654699468024</c:v>
                </c:pt>
                <c:pt idx="20">
                  <c:v>1151.5891187308739</c:v>
                </c:pt>
                <c:pt idx="21">
                  <c:v>1138.6759273624482</c:v>
                </c:pt>
                <c:pt idx="22">
                  <c:v>1125.7258958415255</c:v>
                </c:pt>
                <c:pt idx="23">
                  <c:v>1112.7390241681046</c:v>
                </c:pt>
                <c:pt idx="24">
                  <c:v>1099.7153123421861</c:v>
                </c:pt>
                <c:pt idx="25">
                  <c:v>1086.6547603637705</c:v>
                </c:pt>
                <c:pt idx="26">
                  <c:v>1073.5573682328575</c:v>
                </c:pt>
                <c:pt idx="27">
                  <c:v>1060.423135949447</c:v>
                </c:pt>
                <c:pt idx="28">
                  <c:v>1047.2520635135386</c:v>
                </c:pt>
                <c:pt idx="29">
                  <c:v>1034.0441509251332</c:v>
                </c:pt>
                <c:pt idx="30">
                  <c:v>1020.7993981842295</c:v>
                </c:pt>
                <c:pt idx="31">
                  <c:v>1007.517805290829</c:v>
                </c:pt>
                <c:pt idx="32">
                  <c:v>994.19937224493049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ED4D-4A6F-84ED-774A99EA03D6}"/>
            </c:ext>
          </c:extLst>
        </c:ser>
        <c:ser>
          <c:idx val="13"/>
          <c:order val="8"/>
          <c:tx>
            <c:strRef>
              <c:f>'ATB Land-Based Wind_SEE'!$K$237</c:f>
              <c:strCache>
                <c:ptCount val="1"/>
                <c:pt idx="0">
                  <c:v>Class 3 - Conservative</c:v>
                </c:pt>
              </c:strCache>
            </c:strRef>
          </c:tx>
          <c:spPr>
            <a:ln>
              <a:solidFill>
                <a:schemeClr val="accent4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4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9-ED4D-4A6F-84ED-774A99EA03D6}"/>
              </c:ext>
            </c:extLst>
          </c:dPt>
          <c:xVal>
            <c:numRef>
              <c:f>'ATB Land-Based Wind_SEE'!$L$228:$AS$228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Wind_SEE'!$L$237:$AS$237</c:f>
              <c:numCache>
                <c:formatCode>"$"#,##0</c:formatCode>
                <c:ptCount val="34"/>
                <c:pt idx="0">
                  <c:v>1603.9125336265736</c:v>
                </c:pt>
                <c:pt idx="1">
                  <c:v>1583.9601091326763</c:v>
                </c:pt>
                <c:pt idx="2">
                  <c:v>1563.9447366887184</c:v>
                </c:pt>
                <c:pt idx="3">
                  <c:v>1543.8664162946989</c:v>
                </c:pt>
                <c:pt idx="4">
                  <c:v>1523.7251479506185</c:v>
                </c:pt>
                <c:pt idx="5">
                  <c:v>1503.5209316564758</c:v>
                </c:pt>
                <c:pt idx="6">
                  <c:v>1483.2537674122732</c:v>
                </c:pt>
                <c:pt idx="7">
                  <c:v>1462.9236552180082</c:v>
                </c:pt>
                <c:pt idx="8">
                  <c:v>1442.5305950736836</c:v>
                </c:pt>
                <c:pt idx="9">
                  <c:v>1422.0745869792972</c:v>
                </c:pt>
                <c:pt idx="10">
                  <c:v>1401.5556309348499</c:v>
                </c:pt>
                <c:pt idx="11">
                  <c:v>1380.9737269403408</c:v>
                </c:pt>
                <c:pt idx="12">
                  <c:v>1360.3288749957705</c:v>
                </c:pt>
                <c:pt idx="13">
                  <c:v>1352.5904776495152</c:v>
                </c:pt>
                <c:pt idx="14">
                  <c:v>1344.8418788789738</c:v>
                </c:pt>
                <c:pt idx="15">
                  <c:v>1337.0830786841473</c:v>
                </c:pt>
                <c:pt idx="16">
                  <c:v>1329.3140770650355</c:v>
                </c:pt>
                <c:pt idx="17">
                  <c:v>1321.5348740216373</c:v>
                </c:pt>
                <c:pt idx="18">
                  <c:v>1313.7454695539543</c:v>
                </c:pt>
                <c:pt idx="19">
                  <c:v>1305.9458636619863</c:v>
                </c:pt>
                <c:pt idx="20">
                  <c:v>1298.1360563457313</c:v>
                </c:pt>
                <c:pt idx="21">
                  <c:v>1290.3160476051926</c:v>
                </c:pt>
                <c:pt idx="22">
                  <c:v>1282.4858374403677</c:v>
                </c:pt>
                <c:pt idx="23">
                  <c:v>1274.6454258512565</c:v>
                </c:pt>
                <c:pt idx="24">
                  <c:v>1266.7948128378607</c:v>
                </c:pt>
                <c:pt idx="25">
                  <c:v>1258.9339984001797</c:v>
                </c:pt>
                <c:pt idx="26">
                  <c:v>1251.0629825382123</c:v>
                </c:pt>
                <c:pt idx="27">
                  <c:v>1243.1817652519603</c:v>
                </c:pt>
                <c:pt idx="28">
                  <c:v>1235.290346541422</c:v>
                </c:pt>
                <c:pt idx="29">
                  <c:v>1227.3887264065991</c:v>
                </c:pt>
                <c:pt idx="30">
                  <c:v>1219.4769048474907</c:v>
                </c:pt>
                <c:pt idx="31">
                  <c:v>1211.5548818640957</c:v>
                </c:pt>
                <c:pt idx="32">
                  <c:v>1203.6226574564162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ED4D-4A6F-84ED-774A99EA03D6}"/>
            </c:ext>
          </c:extLst>
        </c:ser>
        <c:ser>
          <c:idx val="1"/>
          <c:order val="9"/>
          <c:tx>
            <c:strRef>
              <c:f>'ATB Land-Based Wind_SEE'!$K$238</c:f>
              <c:strCache>
                <c:ptCount val="1"/>
                <c:pt idx="0">
                  <c:v>Class 4 - Advanced</c:v>
                </c:pt>
              </c:strCache>
            </c:strRef>
          </c:tx>
          <c:spPr>
            <a:ln>
              <a:solidFill>
                <a:schemeClr val="accent3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3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C-ED4D-4A6F-84ED-774A99EA03D6}"/>
              </c:ext>
            </c:extLst>
          </c:dPt>
          <c:xVal>
            <c:numRef>
              <c:f>'ATB Land-Based Wind_SEE'!$L$228:$AS$228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Wind_SEE'!$L$238:$AS$238</c:f>
              <c:numCache>
                <c:formatCode>"$"#,##0</c:formatCode>
                <c:ptCount val="34"/>
                <c:pt idx="0">
                  <c:v>1589.9392397410318</c:v>
                </c:pt>
                <c:pt idx="1">
                  <c:v>1543.1513946390814</c:v>
                </c:pt>
                <c:pt idx="2">
                  <c:v>1494.0816425387254</c:v>
                </c:pt>
                <c:pt idx="3">
                  <c:v>1442.7299834399614</c:v>
                </c:pt>
                <c:pt idx="4">
                  <c:v>1389.0964173427903</c:v>
                </c:pt>
                <c:pt idx="5">
                  <c:v>1333.1809442472129</c:v>
                </c:pt>
                <c:pt idx="6">
                  <c:v>1274.9835641532279</c:v>
                </c:pt>
                <c:pt idx="7">
                  <c:v>1214.5042770608361</c:v>
                </c:pt>
                <c:pt idx="8">
                  <c:v>1151.7430829700377</c:v>
                </c:pt>
                <c:pt idx="9">
                  <c:v>1086.699981880832</c:v>
                </c:pt>
                <c:pt idx="10">
                  <c:v>1019.3749737932199</c:v>
                </c:pt>
                <c:pt idx="11">
                  <c:v>949.76805870720034</c:v>
                </c:pt>
                <c:pt idx="12">
                  <c:v>877.87923662277387</c:v>
                </c:pt>
                <c:pt idx="13">
                  <c:v>867.66201590791718</c:v>
                </c:pt>
                <c:pt idx="14">
                  <c:v>857.34150158327952</c:v>
                </c:pt>
                <c:pt idx="15">
                  <c:v>846.91769364886079</c:v>
                </c:pt>
                <c:pt idx="16">
                  <c:v>836.39059210466087</c:v>
                </c:pt>
                <c:pt idx="17">
                  <c:v>825.76019695068021</c:v>
                </c:pt>
                <c:pt idx="18">
                  <c:v>815.02650818691825</c:v>
                </c:pt>
                <c:pt idx="19">
                  <c:v>804.18952581337533</c:v>
                </c:pt>
                <c:pt idx="20">
                  <c:v>793.24924983005189</c:v>
                </c:pt>
                <c:pt idx="21">
                  <c:v>782.20568023694671</c:v>
                </c:pt>
                <c:pt idx="22">
                  <c:v>771.05881703406067</c:v>
                </c:pt>
                <c:pt idx="23">
                  <c:v>759.80866022139367</c:v>
                </c:pt>
                <c:pt idx="24">
                  <c:v>748.45520979894559</c:v>
                </c:pt>
                <c:pt idx="25">
                  <c:v>736.99846576671666</c:v>
                </c:pt>
                <c:pt idx="26">
                  <c:v>725.43842812470666</c:v>
                </c:pt>
                <c:pt idx="27">
                  <c:v>713.77509687291501</c:v>
                </c:pt>
                <c:pt idx="28">
                  <c:v>702.00847201134343</c:v>
                </c:pt>
                <c:pt idx="29">
                  <c:v>690.13855353998997</c:v>
                </c:pt>
                <c:pt idx="30">
                  <c:v>678.16534145885589</c:v>
                </c:pt>
                <c:pt idx="31">
                  <c:v>666.08883576794062</c:v>
                </c:pt>
                <c:pt idx="32">
                  <c:v>653.90903646724416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ED4D-4A6F-84ED-774A99EA03D6}"/>
            </c:ext>
          </c:extLst>
        </c:ser>
        <c:ser>
          <c:idx val="5"/>
          <c:order val="10"/>
          <c:tx>
            <c:strRef>
              <c:f>'ATB Land-Based Wind_SEE'!$K$239</c:f>
              <c:strCache>
                <c:ptCount val="1"/>
                <c:pt idx="0">
                  <c:v>Class 4 - Moderate</c:v>
                </c:pt>
              </c:strCache>
            </c:strRef>
          </c:tx>
          <c:spPr>
            <a:ln>
              <a:solidFill>
                <a:schemeClr val="accent3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3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F-ED4D-4A6F-84ED-774A99EA03D6}"/>
              </c:ext>
            </c:extLst>
          </c:dPt>
          <c:xVal>
            <c:numRef>
              <c:f>'ATB Land-Based Wind_SEE'!$L$228:$AS$228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Wind_SEE'!$L$239:$AS$239</c:f>
              <c:numCache>
                <c:formatCode>"$"#,##0</c:formatCode>
                <c:ptCount val="34"/>
                <c:pt idx="0">
                  <c:v>1589.9392397410318</c:v>
                </c:pt>
                <c:pt idx="1">
                  <c:v>1566.0704277378973</c:v>
                </c:pt>
                <c:pt idx="2">
                  <c:v>1541.444871923929</c:v>
                </c:pt>
                <c:pt idx="3">
                  <c:v>1516.0625722991272</c:v>
                </c:pt>
                <c:pt idx="4">
                  <c:v>1489.9235288634904</c:v>
                </c:pt>
                <c:pt idx="5">
                  <c:v>1463.0277416170197</c:v>
                </c:pt>
                <c:pt idx="6">
                  <c:v>1435.3752105597152</c:v>
                </c:pt>
                <c:pt idx="7">
                  <c:v>1406.9659356915754</c:v>
                </c:pt>
                <c:pt idx="8">
                  <c:v>1377.7999170126031</c:v>
                </c:pt>
                <c:pt idx="9">
                  <c:v>1347.8771545227955</c:v>
                </c:pt>
                <c:pt idx="10">
                  <c:v>1317.1976482221535</c:v>
                </c:pt>
                <c:pt idx="11">
                  <c:v>1285.7613981106781</c:v>
                </c:pt>
                <c:pt idx="12">
                  <c:v>1253.5684041883685</c:v>
                </c:pt>
                <c:pt idx="13">
                  <c:v>1241.4077015149232</c:v>
                </c:pt>
                <c:pt idx="14">
                  <c:v>1229.2009852870897</c:v>
                </c:pt>
                <c:pt idx="15">
                  <c:v>1216.9482555048676</c:v>
                </c:pt>
                <c:pt idx="16">
                  <c:v>1204.6495121682567</c:v>
                </c:pt>
                <c:pt idx="17">
                  <c:v>1192.3047552772582</c:v>
                </c:pt>
                <c:pt idx="18">
                  <c:v>1179.9139848318705</c:v>
                </c:pt>
                <c:pt idx="19">
                  <c:v>1167.4772008320938</c:v>
                </c:pt>
                <c:pt idx="20">
                  <c:v>1154.9944032779297</c:v>
                </c:pt>
                <c:pt idx="21">
                  <c:v>1142.4655921693757</c:v>
                </c:pt>
                <c:pt idx="22">
                  <c:v>1129.8907675064345</c:v>
                </c:pt>
                <c:pt idx="23">
                  <c:v>1117.2699292891048</c:v>
                </c:pt>
                <c:pt idx="24">
                  <c:v>1104.6030775173863</c:v>
                </c:pt>
                <c:pt idx="25">
                  <c:v>1091.8902121912788</c:v>
                </c:pt>
                <c:pt idx="26">
                  <c:v>1079.1313333107832</c:v>
                </c:pt>
                <c:pt idx="27">
                  <c:v>1066.3264408758992</c:v>
                </c:pt>
                <c:pt idx="28">
                  <c:v>1053.4755348866267</c:v>
                </c:pt>
                <c:pt idx="29">
                  <c:v>1040.5786153429658</c:v>
                </c:pt>
                <c:pt idx="30">
                  <c:v>1027.6356822449163</c:v>
                </c:pt>
                <c:pt idx="31">
                  <c:v>1014.6467355924777</c:v>
                </c:pt>
                <c:pt idx="32">
                  <c:v>1001.6117753856515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ED4D-4A6F-84ED-774A99EA03D6}"/>
            </c:ext>
          </c:extLst>
        </c:ser>
        <c:ser>
          <c:idx val="8"/>
          <c:order val="11"/>
          <c:tx>
            <c:strRef>
              <c:f>'ATB Land-Based Wind_SEE'!$K$240</c:f>
              <c:strCache>
                <c:ptCount val="1"/>
                <c:pt idx="0">
                  <c:v>Class 4 - Conservative</c:v>
                </c:pt>
              </c:strCache>
            </c:strRef>
          </c:tx>
          <c:spPr>
            <a:ln>
              <a:solidFill>
                <a:schemeClr val="accent3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3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22-ED4D-4A6F-84ED-774A99EA03D6}"/>
              </c:ext>
            </c:extLst>
          </c:dPt>
          <c:xVal>
            <c:numRef>
              <c:f>'ATB Land-Based Wind_SEE'!$L$228:$AS$228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Wind_SEE'!$L$240:$AS$240</c:f>
              <c:numCache>
                <c:formatCode>"$"#,##0</c:formatCode>
                <c:ptCount val="34"/>
                <c:pt idx="0">
                  <c:v>1589.9392397410318</c:v>
                </c:pt>
                <c:pt idx="1">
                  <c:v>1571.3776233025123</c:v>
                </c:pt>
                <c:pt idx="2">
                  <c:v>1552.7119012960677</c:v>
                </c:pt>
                <c:pt idx="3">
                  <c:v>1533.9420737216983</c:v>
                </c:pt>
                <c:pt idx="4">
                  <c:v>1515.0681405794051</c:v>
                </c:pt>
                <c:pt idx="5">
                  <c:v>1496.0901018691866</c:v>
                </c:pt>
                <c:pt idx="6">
                  <c:v>1477.0079575910438</c:v>
                </c:pt>
                <c:pt idx="7">
                  <c:v>1457.8217077449765</c:v>
                </c:pt>
                <c:pt idx="8">
                  <c:v>1438.5313523309846</c:v>
                </c:pt>
                <c:pt idx="9">
                  <c:v>1419.136891349068</c:v>
                </c:pt>
                <c:pt idx="10">
                  <c:v>1399.6383247992267</c:v>
                </c:pt>
                <c:pt idx="11">
                  <c:v>1380.0356526814612</c:v>
                </c:pt>
                <c:pt idx="12">
                  <c:v>1360.3288749957705</c:v>
                </c:pt>
                <c:pt idx="13">
                  <c:v>1352.8373725794836</c:v>
                </c:pt>
                <c:pt idx="14">
                  <c:v>1345.3331229181686</c:v>
                </c:pt>
                <c:pt idx="15">
                  <c:v>1337.8161260118275</c:v>
                </c:pt>
                <c:pt idx="16">
                  <c:v>1330.2863818604583</c:v>
                </c:pt>
                <c:pt idx="17">
                  <c:v>1322.7438904640612</c:v>
                </c:pt>
                <c:pt idx="18">
                  <c:v>1315.1886518226381</c:v>
                </c:pt>
                <c:pt idx="19">
                  <c:v>1307.6206659361885</c:v>
                </c:pt>
                <c:pt idx="20">
                  <c:v>1300.0399328047101</c:v>
                </c:pt>
                <c:pt idx="21">
                  <c:v>1292.4464524282055</c:v>
                </c:pt>
                <c:pt idx="22">
                  <c:v>1284.8402248066729</c:v>
                </c:pt>
                <c:pt idx="23">
                  <c:v>1277.2212499401144</c:v>
                </c:pt>
                <c:pt idx="24">
                  <c:v>1269.5895278285275</c:v>
                </c:pt>
                <c:pt idx="25">
                  <c:v>1261.9450584719136</c:v>
                </c:pt>
                <c:pt idx="26">
                  <c:v>1254.287841870273</c:v>
                </c:pt>
                <c:pt idx="27">
                  <c:v>1246.617878023605</c:v>
                </c:pt>
                <c:pt idx="28">
                  <c:v>1238.9351669319094</c:v>
                </c:pt>
                <c:pt idx="29">
                  <c:v>1231.2397085951866</c:v>
                </c:pt>
                <c:pt idx="30">
                  <c:v>1223.5315030134373</c:v>
                </c:pt>
                <c:pt idx="31">
                  <c:v>1215.8105501866601</c:v>
                </c:pt>
                <c:pt idx="32">
                  <c:v>1208.0768501148564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ED4D-4A6F-84ED-774A99EA03D6}"/>
            </c:ext>
          </c:extLst>
        </c:ser>
        <c:ser>
          <c:idx val="11"/>
          <c:order val="12"/>
          <c:tx>
            <c:strRef>
              <c:f>'ATB Land-Based Wind_SEE'!$K$241</c:f>
              <c:strCache>
                <c:ptCount val="1"/>
                <c:pt idx="0">
                  <c:v>Class 5 - Advanced</c:v>
                </c:pt>
              </c:strCache>
            </c:strRef>
          </c:tx>
          <c:spPr>
            <a:ln>
              <a:solidFill>
                <a:schemeClr val="accent2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2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25-ED4D-4A6F-84ED-774A99EA03D6}"/>
              </c:ext>
            </c:extLst>
          </c:dPt>
          <c:xVal>
            <c:numRef>
              <c:f>'ATB Land-Based Wind_SEE'!$L$228:$AS$228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Wind_SEE'!$L$241:$AS$241</c:f>
              <c:numCache>
                <c:formatCode>"$"#,##0</c:formatCode>
                <c:ptCount val="34"/>
                <c:pt idx="0">
                  <c:v>1640.0138957471543</c:v>
                </c:pt>
                <c:pt idx="1">
                  <c:v>1590.8296100304769</c:v>
                </c:pt>
                <c:pt idx="2">
                  <c:v>1539.0404268816142</c:v>
                </c:pt>
                <c:pt idx="3">
                  <c:v>1484.6463463005646</c:v>
                </c:pt>
                <c:pt idx="4">
                  <c:v>1427.64736828733</c:v>
                </c:pt>
                <c:pt idx="5">
                  <c:v>1368.0434928419108</c:v>
                </c:pt>
                <c:pt idx="6">
                  <c:v>1305.8347199643051</c:v>
                </c:pt>
                <c:pt idx="7">
                  <c:v>1241.0210496545135</c:v>
                </c:pt>
                <c:pt idx="8">
                  <c:v>1173.6024819125371</c:v>
                </c:pt>
                <c:pt idx="9">
                  <c:v>1103.5790167383741</c:v>
                </c:pt>
                <c:pt idx="10">
                  <c:v>1030.9506541320268</c:v>
                </c:pt>
                <c:pt idx="11">
                  <c:v>955.71739409349289</c:v>
                </c:pt>
                <c:pt idx="12">
                  <c:v>877.87923662277387</c:v>
                </c:pt>
                <c:pt idx="13">
                  <c:v>868.69659079284463</c:v>
                </c:pt>
                <c:pt idx="14">
                  <c:v>859.39219920779294</c:v>
                </c:pt>
                <c:pt idx="15">
                  <c:v>849.96606186761915</c:v>
                </c:pt>
                <c:pt idx="16">
                  <c:v>840.41817877232313</c:v>
                </c:pt>
                <c:pt idx="17">
                  <c:v>830.74854992190456</c:v>
                </c:pt>
                <c:pt idx="18">
                  <c:v>820.9571753163633</c:v>
                </c:pt>
                <c:pt idx="19">
                  <c:v>811.0440549557004</c:v>
                </c:pt>
                <c:pt idx="20">
                  <c:v>801.00918883991483</c:v>
                </c:pt>
                <c:pt idx="21">
                  <c:v>790.85257696900703</c:v>
                </c:pt>
                <c:pt idx="22">
                  <c:v>780.57421934297679</c:v>
                </c:pt>
                <c:pt idx="23">
                  <c:v>770.17411596182399</c:v>
                </c:pt>
                <c:pt idx="24">
                  <c:v>759.65226682554953</c:v>
                </c:pt>
                <c:pt idx="25">
                  <c:v>749.00867193415263</c:v>
                </c:pt>
                <c:pt idx="26">
                  <c:v>738.2433312876334</c:v>
                </c:pt>
                <c:pt idx="27">
                  <c:v>727.35624488599126</c:v>
                </c:pt>
                <c:pt idx="28">
                  <c:v>716.34741272922724</c:v>
                </c:pt>
                <c:pt idx="29">
                  <c:v>705.21683481734112</c:v>
                </c:pt>
                <c:pt idx="30">
                  <c:v>693.96451115033187</c:v>
                </c:pt>
                <c:pt idx="31">
                  <c:v>682.59044172820143</c:v>
                </c:pt>
                <c:pt idx="32">
                  <c:v>671.09462655094762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ED4D-4A6F-84ED-774A99EA03D6}"/>
            </c:ext>
          </c:extLst>
        </c:ser>
        <c:ser>
          <c:idx val="14"/>
          <c:order val="13"/>
          <c:tx>
            <c:strRef>
              <c:f>'ATB Land-Based Wind_SEE'!$K$242</c:f>
              <c:strCache>
                <c:ptCount val="1"/>
                <c:pt idx="0">
                  <c:v>Class 5 - Moderate</c:v>
                </c:pt>
              </c:strCache>
            </c:strRef>
          </c:tx>
          <c:spPr>
            <a:ln>
              <a:solidFill>
                <a:schemeClr val="accent2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2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28-ED4D-4A6F-84ED-774A99EA03D6}"/>
              </c:ext>
            </c:extLst>
          </c:dPt>
          <c:xVal>
            <c:numRef>
              <c:f>'ATB Land-Based Wind_SEE'!$L$228:$AS$228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Wind_SEE'!$L$242:$AS$242</c:f>
              <c:numCache>
                <c:formatCode>"$"#,##0</c:formatCode>
                <c:ptCount val="34"/>
                <c:pt idx="0">
                  <c:v>1640.0138957471543</c:v>
                </c:pt>
                <c:pt idx="1">
                  <c:v>1612.897576545259</c:v>
                </c:pt>
                <c:pt idx="2">
                  <c:v>1584.8562624776671</c:v>
                </c:pt>
                <c:pt idx="3">
                  <c:v>1555.889953544377</c:v>
                </c:pt>
                <c:pt idx="4">
                  <c:v>1525.9986497453892</c:v>
                </c:pt>
                <c:pt idx="5">
                  <c:v>1495.1823510807035</c:v>
                </c:pt>
                <c:pt idx="6">
                  <c:v>1463.4410575503205</c:v>
                </c:pt>
                <c:pt idx="7">
                  <c:v>1430.7747691542393</c:v>
                </c:pt>
                <c:pt idx="8">
                  <c:v>1397.1834858924603</c:v>
                </c:pt>
                <c:pt idx="9">
                  <c:v>1362.6672077649844</c:v>
                </c:pt>
                <c:pt idx="10">
                  <c:v>1327.22593477181</c:v>
                </c:pt>
                <c:pt idx="11">
                  <c:v>1290.8596669129381</c:v>
                </c:pt>
                <c:pt idx="12">
                  <c:v>1253.5684041883685</c:v>
                </c:pt>
                <c:pt idx="13">
                  <c:v>1243.535527256847</c:v>
                </c:pt>
                <c:pt idx="14">
                  <c:v>1233.4524806723846</c:v>
                </c:pt>
                <c:pt idx="15">
                  <c:v>1223.3192644349822</c:v>
                </c:pt>
                <c:pt idx="16">
                  <c:v>1213.1358785446389</c:v>
                </c:pt>
                <c:pt idx="17">
                  <c:v>1202.9023230013556</c:v>
                </c:pt>
                <c:pt idx="18">
                  <c:v>1192.6185978051321</c:v>
                </c:pt>
                <c:pt idx="19">
                  <c:v>1182.2847029559682</c:v>
                </c:pt>
                <c:pt idx="20">
                  <c:v>1171.9006384538636</c:v>
                </c:pt>
                <c:pt idx="21">
                  <c:v>1161.4664042988188</c:v>
                </c:pt>
                <c:pt idx="22">
                  <c:v>1150.9820004908333</c:v>
                </c:pt>
                <c:pt idx="23">
                  <c:v>1140.4474270299083</c:v>
                </c:pt>
                <c:pt idx="24">
                  <c:v>1129.862683916042</c:v>
                </c:pt>
                <c:pt idx="25">
                  <c:v>1119.2277711492359</c:v>
                </c:pt>
                <c:pt idx="26">
                  <c:v>1108.5426887294896</c:v>
                </c:pt>
                <c:pt idx="27">
                  <c:v>1097.8074366568026</c:v>
                </c:pt>
                <c:pt idx="28">
                  <c:v>1087.0220149311751</c:v>
                </c:pt>
                <c:pt idx="29">
                  <c:v>1076.1864235526077</c:v>
                </c:pt>
                <c:pt idx="30">
                  <c:v>1065.3006625211001</c:v>
                </c:pt>
                <c:pt idx="31">
                  <c:v>1054.3647318366513</c:v>
                </c:pt>
                <c:pt idx="32">
                  <c:v>1043.3786314992626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ED4D-4A6F-84ED-774A99EA03D6}"/>
            </c:ext>
          </c:extLst>
        </c:ser>
        <c:ser>
          <c:idx val="15"/>
          <c:order val="14"/>
          <c:tx>
            <c:strRef>
              <c:f>'ATB Land-Based Wind_SEE'!$K$243</c:f>
              <c:strCache>
                <c:ptCount val="1"/>
                <c:pt idx="0">
                  <c:v>Class 5 - Conservative</c:v>
                </c:pt>
              </c:strCache>
            </c:strRef>
          </c:tx>
          <c:spPr>
            <a:ln>
              <a:solidFill>
                <a:schemeClr val="accent2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2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2B-ED4D-4A6F-84ED-774A99EA03D6}"/>
              </c:ext>
            </c:extLst>
          </c:dPt>
          <c:xVal>
            <c:numRef>
              <c:f>'ATB Land-Based Wind_SEE'!$L$228:$AS$228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Wind_SEE'!$L$243:$AS$243</c:f>
              <c:numCache>
                <c:formatCode>"$"#,##0</c:formatCode>
                <c:ptCount val="34"/>
                <c:pt idx="0">
                  <c:v>1640.0138957471543</c:v>
                </c:pt>
                <c:pt idx="1">
                  <c:v>1617.6282963568146</c:v>
                </c:pt>
                <c:pt idx="2">
                  <c:v>1595.0751541169711</c:v>
                </c:pt>
                <c:pt idx="3">
                  <c:v>1572.3544690276215</c:v>
                </c:pt>
                <c:pt idx="4">
                  <c:v>1549.4662410887674</c:v>
                </c:pt>
                <c:pt idx="5">
                  <c:v>1526.4104703004098</c:v>
                </c:pt>
                <c:pt idx="6">
                  <c:v>1503.1871566625466</c:v>
                </c:pt>
                <c:pt idx="7">
                  <c:v>1479.7963001751789</c:v>
                </c:pt>
                <c:pt idx="8">
                  <c:v>1456.237900838307</c:v>
                </c:pt>
                <c:pt idx="9">
                  <c:v>1432.5119586519302</c:v>
                </c:pt>
                <c:pt idx="10">
                  <c:v>1408.6184736160478</c:v>
                </c:pt>
                <c:pt idx="11">
                  <c:v>1384.557445730662</c:v>
                </c:pt>
                <c:pt idx="12">
                  <c:v>1360.3288749957705</c:v>
                </c:pt>
                <c:pt idx="13">
                  <c:v>1355.1569505858829</c:v>
                </c:pt>
                <c:pt idx="14">
                  <c:v>1349.9728416175924</c:v>
                </c:pt>
                <c:pt idx="15">
                  <c:v>1344.7765480908984</c:v>
                </c:pt>
                <c:pt idx="16">
                  <c:v>1339.5680700058017</c:v>
                </c:pt>
                <c:pt idx="17">
                  <c:v>1334.3474073623026</c:v>
                </c:pt>
                <c:pt idx="18">
                  <c:v>1329.1145601604001</c:v>
                </c:pt>
                <c:pt idx="19">
                  <c:v>1323.8695284000944</c:v>
                </c:pt>
                <c:pt idx="20">
                  <c:v>1318.6123120813859</c:v>
                </c:pt>
                <c:pt idx="21">
                  <c:v>1313.3429112042747</c:v>
                </c:pt>
                <c:pt idx="22">
                  <c:v>1308.0613257687601</c:v>
                </c:pt>
                <c:pt idx="23">
                  <c:v>1302.767555774843</c:v>
                </c:pt>
                <c:pt idx="24">
                  <c:v>1297.4616012225226</c:v>
                </c:pt>
                <c:pt idx="25">
                  <c:v>1292.1434621117999</c:v>
                </c:pt>
                <c:pt idx="26">
                  <c:v>1286.813138442674</c:v>
                </c:pt>
                <c:pt idx="27">
                  <c:v>1281.4706302151451</c:v>
                </c:pt>
                <c:pt idx="28">
                  <c:v>1276.1159374292126</c:v>
                </c:pt>
                <c:pt idx="29">
                  <c:v>1270.7490600848782</c:v>
                </c:pt>
                <c:pt idx="30">
                  <c:v>1265.3699981821401</c:v>
                </c:pt>
                <c:pt idx="31">
                  <c:v>1259.9787517209993</c:v>
                </c:pt>
                <c:pt idx="32">
                  <c:v>1254.5753207014559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ED4D-4A6F-84ED-774A99EA03D6}"/>
            </c:ext>
          </c:extLst>
        </c:ser>
        <c:ser>
          <c:idx val="16"/>
          <c:order val="15"/>
          <c:tx>
            <c:strRef>
              <c:f>'ATB Land-Based Wind_SEE'!$K$244</c:f>
              <c:strCache>
                <c:ptCount val="1"/>
                <c:pt idx="0">
                  <c:v>Class 6 - Advanced</c:v>
                </c:pt>
              </c:strCache>
            </c:strRef>
          </c:tx>
          <c:spPr>
            <a:ln>
              <a:solidFill>
                <a:srgbClr val="7030A0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7030A0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2E-ED4D-4A6F-84ED-774A99EA03D6}"/>
              </c:ext>
            </c:extLst>
          </c:dPt>
          <c:xVal>
            <c:numRef>
              <c:f>'ATB Land-Based Wind_SEE'!$L$228:$AS$228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Wind_SEE'!$L$244:$AS$244</c:f>
              <c:numCache>
                <c:formatCode>"$"#,##0</c:formatCode>
                <c:ptCount val="34"/>
                <c:pt idx="0">
                  <c:v>1749.1992574379324</c:v>
                </c:pt>
                <c:pt idx="1">
                  <c:v>1697.8374760909808</c:v>
                </c:pt>
                <c:pt idx="2">
                  <c:v>1643.4171628065126</c:v>
                </c:pt>
                <c:pt idx="3">
                  <c:v>1585.938317584528</c:v>
                </c:pt>
                <c:pt idx="4">
                  <c:v>1525.4009404250266</c:v>
                </c:pt>
                <c:pt idx="5">
                  <c:v>1461.8050313280087</c:v>
                </c:pt>
                <c:pt idx="6">
                  <c:v>1395.1505902934753</c:v>
                </c:pt>
                <c:pt idx="7">
                  <c:v>1325.4376173214248</c:v>
                </c:pt>
                <c:pt idx="8">
                  <c:v>1252.6661124118575</c:v>
                </c:pt>
                <c:pt idx="9">
                  <c:v>1176.8360755647741</c:v>
                </c:pt>
                <c:pt idx="10">
                  <c:v>1097.9475067801739</c:v>
                </c:pt>
                <c:pt idx="11">
                  <c:v>1016.0004060580579</c:v>
                </c:pt>
                <c:pt idx="12">
                  <c:v>930.99477339842497</c:v>
                </c:pt>
                <c:pt idx="13">
                  <c:v>920.90777482996884</c:v>
                </c:pt>
                <c:pt idx="14">
                  <c:v>910.66648937402681</c:v>
                </c:pt>
                <c:pt idx="15">
                  <c:v>900.27091703059898</c:v>
                </c:pt>
                <c:pt idx="16">
                  <c:v>889.72105779968456</c:v>
                </c:pt>
                <c:pt idx="17">
                  <c:v>879.01691168128502</c:v>
                </c:pt>
                <c:pt idx="18">
                  <c:v>868.15847867539924</c:v>
                </c:pt>
                <c:pt idx="19">
                  <c:v>857.14575878202754</c:v>
                </c:pt>
                <c:pt idx="20">
                  <c:v>845.97875200117016</c:v>
                </c:pt>
                <c:pt idx="21">
                  <c:v>834.65745833282642</c:v>
                </c:pt>
                <c:pt idx="22">
                  <c:v>823.181877776997</c:v>
                </c:pt>
                <c:pt idx="23">
                  <c:v>811.55201033368189</c:v>
                </c:pt>
                <c:pt idx="24">
                  <c:v>799.76785600288076</c:v>
                </c:pt>
                <c:pt idx="25">
                  <c:v>787.82941478459361</c:v>
                </c:pt>
                <c:pt idx="26">
                  <c:v>775.73668667882077</c:v>
                </c:pt>
                <c:pt idx="27">
                  <c:v>763.48967168556169</c:v>
                </c:pt>
                <c:pt idx="28">
                  <c:v>751.08836980481692</c:v>
                </c:pt>
                <c:pt idx="29">
                  <c:v>738.53278103658636</c:v>
                </c:pt>
                <c:pt idx="30">
                  <c:v>725.82290538086954</c:v>
                </c:pt>
                <c:pt idx="31">
                  <c:v>712.9587428376675</c:v>
                </c:pt>
                <c:pt idx="32">
                  <c:v>699.94029340697875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ED4D-4A6F-84ED-774A99EA03D6}"/>
            </c:ext>
          </c:extLst>
        </c:ser>
        <c:ser>
          <c:idx val="17"/>
          <c:order val="16"/>
          <c:tx>
            <c:strRef>
              <c:f>'ATB Land-Based Wind_SEE'!$K$245</c:f>
              <c:strCache>
                <c:ptCount val="1"/>
                <c:pt idx="0">
                  <c:v>Class 6 - Moderate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7030A0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31-ED4D-4A6F-84ED-774A99EA03D6}"/>
              </c:ext>
            </c:extLst>
          </c:dPt>
          <c:xVal>
            <c:numRef>
              <c:f>'ATB Land-Based Wind_SEE'!$L$228:$AS$228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Wind_SEE'!$L$245:$AS$245</c:f>
              <c:numCache>
                <c:formatCode>"$"#,##0</c:formatCode>
                <c:ptCount val="34"/>
                <c:pt idx="0">
                  <c:v>1749.1992574379324</c:v>
                </c:pt>
                <c:pt idx="1">
                  <c:v>1734.26171777638</c:v>
                </c:pt>
                <c:pt idx="2">
                  <c:v>1718.3519865217979</c:v>
                </c:pt>
                <c:pt idx="3">
                  <c:v>1701.4700636741882</c:v>
                </c:pt>
                <c:pt idx="4">
                  <c:v>1683.6159492335487</c:v>
                </c:pt>
                <c:pt idx="5">
                  <c:v>1664.7896431998809</c:v>
                </c:pt>
                <c:pt idx="6">
                  <c:v>1644.9911455731853</c:v>
                </c:pt>
                <c:pt idx="7">
                  <c:v>1624.2204563534606</c:v>
                </c:pt>
                <c:pt idx="8">
                  <c:v>1602.4775755407072</c:v>
                </c:pt>
                <c:pt idx="9">
                  <c:v>1579.7625031349246</c:v>
                </c:pt>
                <c:pt idx="10">
                  <c:v>1556.0752391361143</c:v>
                </c:pt>
                <c:pt idx="11">
                  <c:v>1531.4157835442743</c:v>
                </c:pt>
                <c:pt idx="12">
                  <c:v>1505.7841363594064</c:v>
                </c:pt>
                <c:pt idx="13">
                  <c:v>1488.1253649455512</c:v>
                </c:pt>
                <c:pt idx="14">
                  <c:v>1470.3783265393381</c:v>
                </c:pt>
                <c:pt idx="15">
                  <c:v>1452.543021140769</c:v>
                </c:pt>
                <c:pt idx="16">
                  <c:v>1434.619448749844</c:v>
                </c:pt>
                <c:pt idx="17">
                  <c:v>1416.6076093665624</c:v>
                </c:pt>
                <c:pt idx="18">
                  <c:v>1398.5075029909235</c:v>
                </c:pt>
                <c:pt idx="19">
                  <c:v>1380.319129622929</c:v>
                </c:pt>
                <c:pt idx="20">
                  <c:v>1362.0424892625765</c:v>
                </c:pt>
                <c:pt idx="21">
                  <c:v>1343.6775819098684</c:v>
                </c:pt>
                <c:pt idx="22">
                  <c:v>1325.2244075648036</c:v>
                </c:pt>
                <c:pt idx="23">
                  <c:v>1306.6829662273822</c:v>
                </c:pt>
                <c:pt idx="24">
                  <c:v>1288.0532578976049</c:v>
                </c:pt>
                <c:pt idx="25">
                  <c:v>1269.33528257547</c:v>
                </c:pt>
                <c:pt idx="26">
                  <c:v>1250.5290402609792</c:v>
                </c:pt>
                <c:pt idx="27">
                  <c:v>1231.6345309541318</c:v>
                </c:pt>
                <c:pt idx="28">
                  <c:v>1212.6517546549278</c:v>
                </c:pt>
                <c:pt idx="29">
                  <c:v>1193.5807113633671</c:v>
                </c:pt>
                <c:pt idx="30">
                  <c:v>1174.4214010794501</c:v>
                </c:pt>
                <c:pt idx="31">
                  <c:v>1155.1738238031769</c:v>
                </c:pt>
                <c:pt idx="32">
                  <c:v>1135.8379795345463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2-ED4D-4A6F-84ED-774A99EA03D6}"/>
            </c:ext>
          </c:extLst>
        </c:ser>
        <c:ser>
          <c:idx val="18"/>
          <c:order val="17"/>
          <c:tx>
            <c:strRef>
              <c:f>'ATB Land-Based Wind_SEE'!$K$246</c:f>
              <c:strCache>
                <c:ptCount val="1"/>
                <c:pt idx="0">
                  <c:v>Class 6 - Conservative</c:v>
                </c:pt>
              </c:strCache>
            </c:strRef>
          </c:tx>
          <c:spPr>
            <a:ln>
              <a:solidFill>
                <a:srgbClr val="7030A0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7030A0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34-ED4D-4A6F-84ED-774A99EA03D6}"/>
              </c:ext>
            </c:extLst>
          </c:dPt>
          <c:xVal>
            <c:numRef>
              <c:f>'ATB Land-Based Wind_SEE'!$L$228:$AS$228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Wind_SEE'!$L$246:$AS$246</c:f>
              <c:numCache>
                <c:formatCode>"$"#,##0</c:formatCode>
                <c:ptCount val="34"/>
                <c:pt idx="0">
                  <c:v>1749.1992574379324</c:v>
                </c:pt>
                <c:pt idx="1">
                  <c:v>1735.3499361430104</c:v>
                </c:pt>
                <c:pt idx="2">
                  <c:v>1721.3309340498524</c:v>
                </c:pt>
                <c:pt idx="3">
                  <c:v>1707.1422511584583</c:v>
                </c:pt>
                <c:pt idx="4">
                  <c:v>1692.7838874688282</c:v>
                </c:pt>
                <c:pt idx="5">
                  <c:v>1678.2558429809612</c:v>
                </c:pt>
                <c:pt idx="6">
                  <c:v>1663.5581176948585</c:v>
                </c:pt>
                <c:pt idx="7">
                  <c:v>1648.6907116105208</c:v>
                </c:pt>
                <c:pt idx="8">
                  <c:v>1633.653624727946</c:v>
                </c:pt>
                <c:pt idx="9">
                  <c:v>1618.4468570471347</c:v>
                </c:pt>
                <c:pt idx="10">
                  <c:v>1603.0704085680879</c:v>
                </c:pt>
                <c:pt idx="11">
                  <c:v>1587.5242792908059</c:v>
                </c:pt>
                <c:pt idx="12">
                  <c:v>1571.8084692152863</c:v>
                </c:pt>
                <c:pt idx="13">
                  <c:v>1560.6730962523052</c:v>
                </c:pt>
                <c:pt idx="14">
                  <c:v>1549.5123317199655</c:v>
                </c:pt>
                <c:pt idx="15">
                  <c:v>1538.326175618269</c:v>
                </c:pt>
                <c:pt idx="16">
                  <c:v>1527.1146279472146</c:v>
                </c:pt>
                <c:pt idx="17">
                  <c:v>1515.8776887068013</c:v>
                </c:pt>
                <c:pt idx="18">
                  <c:v>1504.6153578970311</c:v>
                </c:pt>
                <c:pt idx="19">
                  <c:v>1493.3276355179028</c:v>
                </c:pt>
                <c:pt idx="20">
                  <c:v>1482.0145215694163</c:v>
                </c:pt>
                <c:pt idx="21">
                  <c:v>1470.6760160515728</c:v>
                </c:pt>
                <c:pt idx="22">
                  <c:v>1459.3121189643712</c:v>
                </c:pt>
                <c:pt idx="23">
                  <c:v>1447.9228303078114</c:v>
                </c:pt>
                <c:pt idx="24">
                  <c:v>1436.5081500818942</c:v>
                </c:pt>
                <c:pt idx="25">
                  <c:v>1425.0680782866191</c:v>
                </c:pt>
                <c:pt idx="26">
                  <c:v>1413.6026149219856</c:v>
                </c:pt>
                <c:pt idx="27">
                  <c:v>1402.1117599879949</c:v>
                </c:pt>
                <c:pt idx="28">
                  <c:v>1390.5955134846465</c:v>
                </c:pt>
                <c:pt idx="29">
                  <c:v>1379.0538754119398</c:v>
                </c:pt>
                <c:pt idx="30">
                  <c:v>1367.4868457698751</c:v>
                </c:pt>
                <c:pt idx="31">
                  <c:v>1355.8944245584532</c:v>
                </c:pt>
                <c:pt idx="32">
                  <c:v>1344.2766117776735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5-ED4D-4A6F-84ED-774A99EA03D6}"/>
            </c:ext>
          </c:extLst>
        </c:ser>
        <c:ser>
          <c:idx val="19"/>
          <c:order val="18"/>
          <c:tx>
            <c:strRef>
              <c:f>'ATB Land-Based Wind_SEE'!$K$247</c:f>
              <c:strCache>
                <c:ptCount val="1"/>
                <c:pt idx="0">
                  <c:v>Class 7 - Advanced</c:v>
                </c:pt>
              </c:strCache>
            </c:strRef>
          </c:tx>
          <c:spPr>
            <a:ln>
              <a:solidFill>
                <a:srgbClr val="002060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2060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37-ED4D-4A6F-84ED-774A99EA03D6}"/>
              </c:ext>
            </c:extLst>
          </c:dPt>
          <c:xVal>
            <c:numRef>
              <c:f>'ATB Land-Based Wind_SEE'!$L$228:$AS$228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Wind_SEE'!$L$247:$AS$247</c:f>
              <c:numCache>
                <c:formatCode>"$"#,##0</c:formatCode>
                <c:ptCount val="34"/>
                <c:pt idx="0">
                  <c:v>1968.3328444567583</c:v>
                </c:pt>
                <c:pt idx="1">
                  <c:v>1903.6502959649563</c:v>
                </c:pt>
                <c:pt idx="2">
                  <c:v>1835.0109673344159</c:v>
                </c:pt>
                <c:pt idx="3">
                  <c:v>1762.4148585651376</c:v>
                </c:pt>
                <c:pt idx="4">
                  <c:v>1685.8619696571218</c:v>
                </c:pt>
                <c:pt idx="5">
                  <c:v>1605.3523006103678</c:v>
                </c:pt>
                <c:pt idx="6">
                  <c:v>1520.8858514248757</c:v>
                </c:pt>
                <c:pt idx="7">
                  <c:v>1432.4626221006454</c:v>
                </c:pt>
                <c:pt idx="8">
                  <c:v>1340.0826126376774</c:v>
                </c:pt>
                <c:pt idx="9">
                  <c:v>1243.7458230359714</c:v>
                </c:pt>
                <c:pt idx="10">
                  <c:v>1143.4522532955268</c:v>
                </c:pt>
                <c:pt idx="11">
                  <c:v>1039.2019034163454</c:v>
                </c:pt>
                <c:pt idx="12">
                  <c:v>930.99477339842497</c:v>
                </c:pt>
                <c:pt idx="13">
                  <c:v>923.53326557974719</c:v>
                </c:pt>
                <c:pt idx="14">
                  <c:v>915.9108395732012</c:v>
                </c:pt>
                <c:pt idx="15">
                  <c:v>908.12749537878847</c:v>
                </c:pt>
                <c:pt idx="16">
                  <c:v>900.18323299650831</c:v>
                </c:pt>
                <c:pt idx="17">
                  <c:v>892.07805242636039</c:v>
                </c:pt>
                <c:pt idx="18">
                  <c:v>883.81195366834561</c:v>
                </c:pt>
                <c:pt idx="19">
                  <c:v>875.38493672246318</c:v>
                </c:pt>
                <c:pt idx="20">
                  <c:v>866.7970015887131</c:v>
                </c:pt>
                <c:pt idx="21">
                  <c:v>858.04814826709628</c:v>
                </c:pt>
                <c:pt idx="22">
                  <c:v>849.1383767576117</c:v>
                </c:pt>
                <c:pt idx="23">
                  <c:v>840.06768706025969</c:v>
                </c:pt>
                <c:pt idx="24">
                  <c:v>830.83607917504037</c:v>
                </c:pt>
                <c:pt idx="25">
                  <c:v>821.44355310195374</c:v>
                </c:pt>
                <c:pt idx="26">
                  <c:v>811.89010884100026</c:v>
                </c:pt>
                <c:pt idx="27">
                  <c:v>802.17574639217821</c:v>
                </c:pt>
                <c:pt idx="28">
                  <c:v>792.30046575548965</c:v>
                </c:pt>
                <c:pt idx="29">
                  <c:v>782.26426693093367</c:v>
                </c:pt>
                <c:pt idx="30">
                  <c:v>772.06714991851004</c:v>
                </c:pt>
                <c:pt idx="31">
                  <c:v>761.70911471821898</c:v>
                </c:pt>
                <c:pt idx="32">
                  <c:v>751.1901613300605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8-ED4D-4A6F-84ED-774A99EA03D6}"/>
            </c:ext>
          </c:extLst>
        </c:ser>
        <c:ser>
          <c:idx val="20"/>
          <c:order val="19"/>
          <c:tx>
            <c:strRef>
              <c:f>'ATB Land-Based Wind_SEE'!$K$248</c:f>
              <c:strCache>
                <c:ptCount val="1"/>
                <c:pt idx="0">
                  <c:v>Class 7 - Moderate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2060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3A-ED4D-4A6F-84ED-774A99EA03D6}"/>
              </c:ext>
            </c:extLst>
          </c:dPt>
          <c:xVal>
            <c:numRef>
              <c:f>'ATB Land-Based Wind_SEE'!$L$228:$AS$228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Wind_SEE'!$L$248:$AS$248</c:f>
              <c:numCache>
                <c:formatCode>"$"#,##0</c:formatCode>
                <c:ptCount val="34"/>
                <c:pt idx="0">
                  <c:v>1968.3328444567583</c:v>
                </c:pt>
                <c:pt idx="1">
                  <c:v>1937.2455810026663</c:v>
                </c:pt>
                <c:pt idx="2">
                  <c:v>1904.8022335084495</c:v>
                </c:pt>
                <c:pt idx="3">
                  <c:v>1871.0028019741087</c:v>
                </c:pt>
                <c:pt idx="4">
                  <c:v>1835.8472863996419</c:v>
                </c:pt>
                <c:pt idx="5">
                  <c:v>1799.3356867850512</c:v>
                </c:pt>
                <c:pt idx="6">
                  <c:v>1761.4680031303342</c:v>
                </c:pt>
                <c:pt idx="7">
                  <c:v>1722.2442354354919</c:v>
                </c:pt>
                <c:pt idx="8">
                  <c:v>1681.6643837005256</c:v>
                </c:pt>
                <c:pt idx="9">
                  <c:v>1639.7284479254329</c:v>
                </c:pt>
                <c:pt idx="10">
                  <c:v>1596.4364281102162</c:v>
                </c:pt>
                <c:pt idx="11">
                  <c:v>1551.7883242548742</c:v>
                </c:pt>
                <c:pt idx="12">
                  <c:v>1505.7841363594064</c:v>
                </c:pt>
                <c:pt idx="13">
                  <c:v>1494.2006723700006</c:v>
                </c:pt>
                <c:pt idx="14">
                  <c:v>1482.5385707743649</c:v>
                </c:pt>
                <c:pt idx="15">
                  <c:v>1470.7978315724979</c:v>
                </c:pt>
                <c:pt idx="16">
                  <c:v>1458.9784547644017</c:v>
                </c:pt>
                <c:pt idx="17">
                  <c:v>1447.0804403500749</c:v>
                </c:pt>
                <c:pt idx="18">
                  <c:v>1435.103788329518</c:v>
                </c:pt>
                <c:pt idx="19">
                  <c:v>1423.0484987027316</c:v>
                </c:pt>
                <c:pt idx="20">
                  <c:v>1410.9145714697142</c:v>
                </c:pt>
                <c:pt idx="21">
                  <c:v>1398.7020066304669</c:v>
                </c:pt>
                <c:pt idx="22">
                  <c:v>1386.4108041849888</c:v>
                </c:pt>
                <c:pt idx="23">
                  <c:v>1374.0409641332817</c:v>
                </c:pt>
                <c:pt idx="24">
                  <c:v>1361.5924864753438</c:v>
                </c:pt>
                <c:pt idx="25">
                  <c:v>1349.0653712111759</c:v>
                </c:pt>
                <c:pt idx="26">
                  <c:v>1336.4596183407775</c:v>
                </c:pt>
                <c:pt idx="27">
                  <c:v>1323.7752278641494</c:v>
                </c:pt>
                <c:pt idx="28">
                  <c:v>1311.0121997812907</c:v>
                </c:pt>
                <c:pt idx="29">
                  <c:v>1298.1705340922022</c:v>
                </c:pt>
                <c:pt idx="30">
                  <c:v>1285.2502307968832</c:v>
                </c:pt>
                <c:pt idx="31">
                  <c:v>1272.2512898953344</c:v>
                </c:pt>
                <c:pt idx="32">
                  <c:v>1259.1737113875556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B-ED4D-4A6F-84ED-774A99EA03D6}"/>
            </c:ext>
          </c:extLst>
        </c:ser>
        <c:ser>
          <c:idx val="21"/>
          <c:order val="20"/>
          <c:tx>
            <c:strRef>
              <c:f>'ATB Land-Based Wind_SEE'!$K$249</c:f>
              <c:strCache>
                <c:ptCount val="1"/>
                <c:pt idx="0">
                  <c:v>Class 7 - Conservative</c:v>
                </c:pt>
              </c:strCache>
            </c:strRef>
          </c:tx>
          <c:spPr>
            <a:ln>
              <a:solidFill>
                <a:srgbClr val="002060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2060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3D-ED4D-4A6F-84ED-774A99EA03D6}"/>
              </c:ext>
            </c:extLst>
          </c:dPt>
          <c:xVal>
            <c:numRef>
              <c:f>'ATB Land-Based Wind_SEE'!$L$228:$AS$228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Wind_SEE'!$L$249:$AS$249</c:f>
              <c:numCache>
                <c:formatCode>"$"#,##0</c:formatCode>
                <c:ptCount val="34"/>
                <c:pt idx="0">
                  <c:v>1968.3328444567583</c:v>
                </c:pt>
                <c:pt idx="1">
                  <c:v>1937.3269374232025</c:v>
                </c:pt>
                <c:pt idx="2">
                  <c:v>1905.9505229526956</c:v>
                </c:pt>
                <c:pt idx="3">
                  <c:v>1874.2036010452359</c:v>
                </c:pt>
                <c:pt idx="4">
                  <c:v>1842.086171700827</c:v>
                </c:pt>
                <c:pt idx="5">
                  <c:v>1809.5982349194644</c:v>
                </c:pt>
                <c:pt idx="6">
                  <c:v>1776.7397907011516</c:v>
                </c:pt>
                <c:pt idx="7">
                  <c:v>1743.5108390458863</c:v>
                </c:pt>
                <c:pt idx="8">
                  <c:v>1709.9113799536697</c:v>
                </c:pt>
                <c:pt idx="9">
                  <c:v>1675.9414134245017</c:v>
                </c:pt>
                <c:pt idx="10">
                  <c:v>1641.6009394583814</c:v>
                </c:pt>
                <c:pt idx="11">
                  <c:v>1606.8899580553102</c:v>
                </c:pt>
                <c:pt idx="12">
                  <c:v>1571.8084692152863</c:v>
                </c:pt>
                <c:pt idx="13">
                  <c:v>1568.725480699668</c:v>
                </c:pt>
                <c:pt idx="14">
                  <c:v>1565.6290241439549</c:v>
                </c:pt>
                <c:pt idx="15">
                  <c:v>1562.519099548146</c:v>
                </c:pt>
                <c:pt idx="16">
                  <c:v>1559.3957069122414</c:v>
                </c:pt>
                <c:pt idx="17">
                  <c:v>1556.258846236243</c:v>
                </c:pt>
                <c:pt idx="18">
                  <c:v>1553.1085175201474</c:v>
                </c:pt>
                <c:pt idx="19">
                  <c:v>1549.9447207639582</c:v>
                </c:pt>
                <c:pt idx="20">
                  <c:v>1546.7674559676727</c:v>
                </c:pt>
                <c:pt idx="21">
                  <c:v>1543.576723131293</c:v>
                </c:pt>
                <c:pt idx="22">
                  <c:v>1540.3725222548171</c:v>
                </c:pt>
                <c:pt idx="23">
                  <c:v>1537.1548533382463</c:v>
                </c:pt>
                <c:pt idx="24">
                  <c:v>1533.9237163815803</c:v>
                </c:pt>
                <c:pt idx="25">
                  <c:v>1530.6791113848185</c:v>
                </c:pt>
                <c:pt idx="26">
                  <c:v>1527.4210383479615</c:v>
                </c:pt>
                <c:pt idx="27">
                  <c:v>1524.14949727101</c:v>
                </c:pt>
                <c:pt idx="28">
                  <c:v>1520.8644881539626</c:v>
                </c:pt>
                <c:pt idx="29">
                  <c:v>1517.5660109968198</c:v>
                </c:pt>
                <c:pt idx="30">
                  <c:v>1514.2540657995823</c:v>
                </c:pt>
                <c:pt idx="31">
                  <c:v>1510.928652562249</c:v>
                </c:pt>
                <c:pt idx="32">
                  <c:v>1507.5897712848209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E-ED4D-4A6F-84ED-774A99EA03D6}"/>
            </c:ext>
          </c:extLst>
        </c:ser>
        <c:ser>
          <c:idx val="22"/>
          <c:order val="21"/>
          <c:tx>
            <c:strRef>
              <c:f>'ATB Land-Based Wind_SEE'!$K$250</c:f>
              <c:strCache>
                <c:ptCount val="1"/>
                <c:pt idx="0">
                  <c:v>Class 8 - Advanced</c:v>
                </c:pt>
              </c:strCache>
            </c:strRef>
          </c:tx>
          <c:spPr>
            <a:ln>
              <a:solidFill>
                <a:srgbClr val="0070C0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70C0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40-ED4D-4A6F-84ED-774A99EA03D6}"/>
              </c:ext>
            </c:extLst>
          </c:dPt>
          <c:xVal>
            <c:numRef>
              <c:f>'ATB Land-Based Wind_SEE'!$L$228:$AS$228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Wind_SEE'!$L$250:$AS$250</c:f>
              <c:numCache>
                <c:formatCode>"$"#,##0</c:formatCode>
                <c:ptCount val="34"/>
                <c:pt idx="0">
                  <c:v>2289.7377863791853</c:v>
                </c:pt>
                <c:pt idx="1">
                  <c:v>2226.8150253565373</c:v>
                </c:pt>
                <c:pt idx="2">
                  <c:v>2159.4071661255075</c:v>
                </c:pt>
                <c:pt idx="3">
                  <c:v>2087.5142086860988</c:v>
                </c:pt>
                <c:pt idx="4">
                  <c:v>2011.1361530383099</c:v>
                </c:pt>
                <c:pt idx="5">
                  <c:v>1930.2729991821402</c:v>
                </c:pt>
                <c:pt idx="6">
                  <c:v>1844.9247471175911</c:v>
                </c:pt>
                <c:pt idx="7">
                  <c:v>1755.0913968446609</c:v>
                </c:pt>
                <c:pt idx="8">
                  <c:v>1660.7729483633509</c:v>
                </c:pt>
                <c:pt idx="9">
                  <c:v>1561.9694016736614</c:v>
                </c:pt>
                <c:pt idx="10">
                  <c:v>1458.6807567755911</c:v>
                </c:pt>
                <c:pt idx="11">
                  <c:v>1350.9070136691405</c:v>
                </c:pt>
                <c:pt idx="12">
                  <c:v>1238.6481723543097</c:v>
                </c:pt>
                <c:pt idx="13">
                  <c:v>1225.2416282874888</c:v>
                </c:pt>
                <c:pt idx="14">
                  <c:v>1211.5821765594444</c:v>
                </c:pt>
                <c:pt idx="15">
                  <c:v>1197.6698171701771</c:v>
                </c:pt>
                <c:pt idx="16">
                  <c:v>1183.5045501196862</c:v>
                </c:pt>
                <c:pt idx="17">
                  <c:v>1169.0863754079724</c:v>
                </c:pt>
                <c:pt idx="18">
                  <c:v>1154.4152930350353</c:v>
                </c:pt>
                <c:pt idx="19">
                  <c:v>1139.4913030008752</c:v>
                </c:pt>
                <c:pt idx="20">
                  <c:v>1124.3144053054914</c:v>
                </c:pt>
                <c:pt idx="21">
                  <c:v>1108.8845999488844</c:v>
                </c:pt>
                <c:pt idx="22">
                  <c:v>1093.2018869310548</c:v>
                </c:pt>
                <c:pt idx="23">
                  <c:v>1077.2662662520015</c:v>
                </c:pt>
                <c:pt idx="24">
                  <c:v>1061.0777379117251</c:v>
                </c:pt>
                <c:pt idx="25">
                  <c:v>1044.6363019102257</c:v>
                </c:pt>
                <c:pt idx="26">
                  <c:v>1027.9419582475027</c:v>
                </c:pt>
                <c:pt idx="27">
                  <c:v>1010.9947069235571</c:v>
                </c:pt>
                <c:pt idx="28">
                  <c:v>993.79454793838818</c:v>
                </c:pt>
                <c:pt idx="29">
                  <c:v>976.34148129199559</c:v>
                </c:pt>
                <c:pt idx="30">
                  <c:v>958.63550698438019</c:v>
                </c:pt>
                <c:pt idx="31">
                  <c:v>940.67662501554196</c:v>
                </c:pt>
                <c:pt idx="32">
                  <c:v>922.46483538547977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1-ED4D-4A6F-84ED-774A99EA03D6}"/>
            </c:ext>
          </c:extLst>
        </c:ser>
        <c:ser>
          <c:idx val="23"/>
          <c:order val="22"/>
          <c:tx>
            <c:strRef>
              <c:f>'ATB Land-Based Wind_SEE'!$K$251</c:f>
              <c:strCache>
                <c:ptCount val="1"/>
                <c:pt idx="0">
                  <c:v>Class 8 - Moderate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70C0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43-ED4D-4A6F-84ED-774A99EA03D6}"/>
              </c:ext>
            </c:extLst>
          </c:dPt>
          <c:xVal>
            <c:numRef>
              <c:f>'ATB Land-Based Wind_SEE'!$L$228:$AS$228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Wind_SEE'!$L$251:$AS$251</c:f>
              <c:numCache>
                <c:formatCode>"$"#,##0</c:formatCode>
                <c:ptCount val="34"/>
                <c:pt idx="0">
                  <c:v>2289.7377863791853</c:v>
                </c:pt>
                <c:pt idx="1">
                  <c:v>2266.554168778644</c:v>
                </c:pt>
                <c:pt idx="2">
                  <c:v>2241.9878392094383</c:v>
                </c:pt>
                <c:pt idx="3">
                  <c:v>2216.0387976715683</c:v>
                </c:pt>
                <c:pt idx="4">
                  <c:v>2188.7070441650349</c:v>
                </c:pt>
                <c:pt idx="5">
                  <c:v>2159.992578689837</c:v>
                </c:pt>
                <c:pt idx="6">
                  <c:v>2129.8954012459744</c:v>
                </c:pt>
                <c:pt idx="7">
                  <c:v>2098.4155118334479</c:v>
                </c:pt>
                <c:pt idx="8">
                  <c:v>2065.5529104522579</c:v>
                </c:pt>
                <c:pt idx="9">
                  <c:v>2031.3075971024034</c:v>
                </c:pt>
                <c:pt idx="10">
                  <c:v>1995.6795717838831</c:v>
                </c:pt>
                <c:pt idx="11">
                  <c:v>1958.6688344967001</c:v>
                </c:pt>
                <c:pt idx="12">
                  <c:v>1920.275385240853</c:v>
                </c:pt>
                <c:pt idx="13">
                  <c:v>1898.3068226973783</c:v>
                </c:pt>
                <c:pt idx="14">
                  <c:v>1876.196706349682</c:v>
                </c:pt>
                <c:pt idx="15">
                  <c:v>1853.9450361977622</c:v>
                </c:pt>
                <c:pt idx="16">
                  <c:v>1831.5518122416211</c:v>
                </c:pt>
                <c:pt idx="17">
                  <c:v>1809.0170344812586</c:v>
                </c:pt>
                <c:pt idx="18">
                  <c:v>1786.3407029166738</c:v>
                </c:pt>
                <c:pt idx="19">
                  <c:v>1763.5228175478676</c:v>
                </c:pt>
                <c:pt idx="20">
                  <c:v>1740.5633783748378</c:v>
                </c:pt>
                <c:pt idx="21">
                  <c:v>1717.4623853975866</c:v>
                </c:pt>
                <c:pt idx="22">
                  <c:v>1694.2198386161135</c:v>
                </c:pt>
                <c:pt idx="23">
                  <c:v>1670.8357380304185</c:v>
                </c:pt>
                <c:pt idx="24">
                  <c:v>1647.310083640501</c:v>
                </c:pt>
                <c:pt idx="25">
                  <c:v>1623.6428754463623</c:v>
                </c:pt>
                <c:pt idx="26">
                  <c:v>1599.8341134480011</c:v>
                </c:pt>
                <c:pt idx="27">
                  <c:v>1575.8837976454176</c:v>
                </c:pt>
                <c:pt idx="28">
                  <c:v>1551.7919280386129</c:v>
                </c:pt>
                <c:pt idx="29">
                  <c:v>1527.5585046275855</c:v>
                </c:pt>
                <c:pt idx="30">
                  <c:v>1503.1835274123362</c:v>
                </c:pt>
                <c:pt idx="31">
                  <c:v>1478.666996392865</c:v>
                </c:pt>
                <c:pt idx="32">
                  <c:v>1454.0089115691712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4-ED4D-4A6F-84ED-774A99EA03D6}"/>
            </c:ext>
          </c:extLst>
        </c:ser>
        <c:ser>
          <c:idx val="24"/>
          <c:order val="23"/>
          <c:tx>
            <c:strRef>
              <c:f>'ATB Land-Based Wind_SEE'!$K$252</c:f>
              <c:strCache>
                <c:ptCount val="1"/>
                <c:pt idx="0">
                  <c:v>Class 8 - Conservative</c:v>
                </c:pt>
              </c:strCache>
            </c:strRef>
          </c:tx>
          <c:spPr>
            <a:ln>
              <a:solidFill>
                <a:srgbClr val="0070C0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70C0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46-ED4D-4A6F-84ED-774A99EA03D6}"/>
              </c:ext>
            </c:extLst>
          </c:dPt>
          <c:xVal>
            <c:numRef>
              <c:f>'ATB Land-Based Wind_SEE'!$L$228:$AS$228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Wind_SEE'!$L$252:$AS$252</c:f>
              <c:numCache>
                <c:formatCode>"$"#,##0</c:formatCode>
                <c:ptCount val="34"/>
                <c:pt idx="0">
                  <c:v>2289.7377863791853</c:v>
                </c:pt>
                <c:pt idx="1">
                  <c:v>2274.828998554055</c:v>
                </c:pt>
                <c:pt idx="2">
                  <c:v>2259.6391444280998</c:v>
                </c:pt>
                <c:pt idx="3">
                  <c:v>2244.1682240013197</c:v>
                </c:pt>
                <c:pt idx="4">
                  <c:v>2228.4162372737142</c:v>
                </c:pt>
                <c:pt idx="5">
                  <c:v>2212.3831842452837</c:v>
                </c:pt>
                <c:pt idx="6">
                  <c:v>2196.0690649160269</c:v>
                </c:pt>
                <c:pt idx="7">
                  <c:v>2179.4738792859462</c:v>
                </c:pt>
                <c:pt idx="8">
                  <c:v>2162.59762735504</c:v>
                </c:pt>
                <c:pt idx="9">
                  <c:v>2145.4403091233089</c:v>
                </c:pt>
                <c:pt idx="10">
                  <c:v>2128.0019245907529</c:v>
                </c:pt>
                <c:pt idx="11">
                  <c:v>2110.282473757371</c:v>
                </c:pt>
                <c:pt idx="12">
                  <c:v>2092.2819566231638</c:v>
                </c:pt>
                <c:pt idx="13">
                  <c:v>2075.0478445949157</c:v>
                </c:pt>
                <c:pt idx="14">
                  <c:v>2057.7648536896486</c:v>
                </c:pt>
                <c:pt idx="15">
                  <c:v>2040.4329839073653</c:v>
                </c:pt>
                <c:pt idx="16">
                  <c:v>2023.0522352480648</c:v>
                </c:pt>
                <c:pt idx="17">
                  <c:v>2005.622607711746</c:v>
                </c:pt>
                <c:pt idx="18">
                  <c:v>1988.1441012984105</c:v>
                </c:pt>
                <c:pt idx="19">
                  <c:v>1970.6167160080579</c:v>
                </c:pt>
                <c:pt idx="20">
                  <c:v>1953.0404518406876</c:v>
                </c:pt>
                <c:pt idx="21">
                  <c:v>1935.4153087963002</c:v>
                </c:pt>
                <c:pt idx="22">
                  <c:v>1917.7412868748952</c:v>
                </c:pt>
                <c:pt idx="23">
                  <c:v>1900.0183860764726</c:v>
                </c:pt>
                <c:pt idx="24">
                  <c:v>1882.2466064010334</c:v>
                </c:pt>
                <c:pt idx="25">
                  <c:v>1864.4259478485762</c:v>
                </c:pt>
                <c:pt idx="26">
                  <c:v>1846.5564104191023</c:v>
                </c:pt>
                <c:pt idx="27">
                  <c:v>1828.6379941126106</c:v>
                </c:pt>
                <c:pt idx="28">
                  <c:v>1810.6706989291017</c:v>
                </c:pt>
                <c:pt idx="29">
                  <c:v>1792.6545248685754</c:v>
                </c:pt>
                <c:pt idx="30">
                  <c:v>1774.5894719310318</c:v>
                </c:pt>
                <c:pt idx="31">
                  <c:v>1756.4755401164709</c:v>
                </c:pt>
                <c:pt idx="32">
                  <c:v>1738.3127294248932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7-ED4D-4A6F-84ED-774A99EA03D6}"/>
            </c:ext>
          </c:extLst>
        </c:ser>
        <c:ser>
          <c:idx val="25"/>
          <c:order val="24"/>
          <c:tx>
            <c:strRef>
              <c:f>'ATB Land-Based Wind_SEE'!$K$253</c:f>
              <c:strCache>
                <c:ptCount val="1"/>
                <c:pt idx="0">
                  <c:v>Class 9 - Advanced</c:v>
                </c:pt>
              </c:strCache>
            </c:strRef>
          </c:tx>
          <c:spPr>
            <a:ln>
              <a:solidFill>
                <a:srgbClr val="00B0F0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B0F0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49-ED4D-4A6F-84ED-774A99EA03D6}"/>
              </c:ext>
            </c:extLst>
          </c:dPt>
          <c:xVal>
            <c:numRef>
              <c:f>'ATB Land-Based Wind_SEE'!$L$228:$AS$228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Wind_SEE'!$L$253:$AS$253</c:f>
              <c:numCache>
                <c:formatCode>"$"#,##0</c:formatCode>
                <c:ptCount val="34"/>
                <c:pt idx="0">
                  <c:v>2788.1825889086385</c:v>
                </c:pt>
                <c:pt idx="1">
                  <c:v>2694.5209700250771</c:v>
                </c:pt>
                <c:pt idx="2">
                  <c:v>2594.4109422028537</c:v>
                </c:pt>
                <c:pt idx="3">
                  <c:v>2487.8525054419706</c:v>
                </c:pt>
                <c:pt idx="4">
                  <c:v>2374.8456597424279</c:v>
                </c:pt>
                <c:pt idx="5">
                  <c:v>2255.3904051042246</c:v>
                </c:pt>
                <c:pt idx="6">
                  <c:v>2129.4867415273598</c:v>
                </c:pt>
                <c:pt idx="7">
                  <c:v>1997.1346690118355</c:v>
                </c:pt>
                <c:pt idx="8">
                  <c:v>1858.3341875576518</c:v>
                </c:pt>
                <c:pt idx="9">
                  <c:v>1713.0852971648064</c:v>
                </c:pt>
                <c:pt idx="10">
                  <c:v>1561.3879978333023</c:v>
                </c:pt>
                <c:pt idx="11">
                  <c:v>1403.242289563136</c:v>
                </c:pt>
                <c:pt idx="12">
                  <c:v>1238.6481723543097</c:v>
                </c:pt>
                <c:pt idx="13">
                  <c:v>1230.9244253491395</c:v>
                </c:pt>
                <c:pt idx="14">
                  <c:v>1222.967833262654</c:v>
                </c:pt>
                <c:pt idx="15">
                  <c:v>1214.7783960948514</c:v>
                </c:pt>
                <c:pt idx="16">
                  <c:v>1206.3561138457326</c:v>
                </c:pt>
                <c:pt idx="17">
                  <c:v>1197.7009865152968</c:v>
                </c:pt>
                <c:pt idx="18">
                  <c:v>1188.8130141035454</c:v>
                </c:pt>
                <c:pt idx="19">
                  <c:v>1179.6921966104771</c:v>
                </c:pt>
                <c:pt idx="20">
                  <c:v>1170.3385340360931</c:v>
                </c:pt>
                <c:pt idx="21">
                  <c:v>1160.7520263803915</c:v>
                </c:pt>
                <c:pt idx="22">
                  <c:v>1150.9326736433752</c:v>
                </c:pt>
                <c:pt idx="23">
                  <c:v>1140.8804758250415</c:v>
                </c:pt>
                <c:pt idx="24">
                  <c:v>1130.5954329253918</c:v>
                </c:pt>
                <c:pt idx="25">
                  <c:v>1120.0775449444254</c:v>
                </c:pt>
                <c:pt idx="26">
                  <c:v>1109.3268118821429</c:v>
                </c:pt>
                <c:pt idx="27">
                  <c:v>1098.3432337385443</c:v>
                </c:pt>
                <c:pt idx="28">
                  <c:v>1087.1268105136289</c:v>
                </c:pt>
                <c:pt idx="29">
                  <c:v>1075.6775422073972</c:v>
                </c:pt>
                <c:pt idx="30">
                  <c:v>1063.9954288198496</c:v>
                </c:pt>
                <c:pt idx="31">
                  <c:v>1052.0804703509853</c:v>
                </c:pt>
                <c:pt idx="32">
                  <c:v>1039.9326668008048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A-ED4D-4A6F-84ED-774A99EA03D6}"/>
            </c:ext>
          </c:extLst>
        </c:ser>
        <c:ser>
          <c:idx val="26"/>
          <c:order val="25"/>
          <c:tx>
            <c:strRef>
              <c:f>'ATB Land-Based Wind_SEE'!$K$254</c:f>
              <c:strCache>
                <c:ptCount val="1"/>
                <c:pt idx="0">
                  <c:v>Class 9 - Moderate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B0F0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4C-ED4D-4A6F-84ED-774A99EA03D6}"/>
              </c:ext>
            </c:extLst>
          </c:dPt>
          <c:xVal>
            <c:numRef>
              <c:f>'ATB Land-Based Wind_SEE'!$L$228:$AS$228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Wind_SEE'!$L$254:$AS$254</c:f>
              <c:numCache>
                <c:formatCode>"$"#,##0</c:formatCode>
                <c:ptCount val="34"/>
                <c:pt idx="0">
                  <c:v>2788.1825889086385</c:v>
                </c:pt>
                <c:pt idx="1">
                  <c:v>2729.5036571020401</c:v>
                </c:pt>
                <c:pt idx="2">
                  <c:v>2668.3435128410688</c:v>
                </c:pt>
                <c:pt idx="3">
                  <c:v>2604.7021561257238</c:v>
                </c:pt>
                <c:pt idx="4">
                  <c:v>2538.5795869560075</c:v>
                </c:pt>
                <c:pt idx="5">
                  <c:v>2469.9758053319179</c:v>
                </c:pt>
                <c:pt idx="6">
                  <c:v>2398.890811253455</c:v>
                </c:pt>
                <c:pt idx="7">
                  <c:v>2325.3246047206189</c:v>
                </c:pt>
                <c:pt idx="8">
                  <c:v>2249.2771857334124</c:v>
                </c:pt>
                <c:pt idx="9">
                  <c:v>2170.7485542918312</c:v>
                </c:pt>
                <c:pt idx="10">
                  <c:v>2089.7387103958781</c:v>
                </c:pt>
                <c:pt idx="11">
                  <c:v>2006.2476540455507</c:v>
                </c:pt>
                <c:pt idx="12">
                  <c:v>1920.275385240853</c:v>
                </c:pt>
                <c:pt idx="13">
                  <c:v>1912.710429392529</c:v>
                </c:pt>
                <c:pt idx="14">
                  <c:v>1905.0570049777559</c:v>
                </c:pt>
                <c:pt idx="15">
                  <c:v>1897.3151119965337</c:v>
                </c:pt>
                <c:pt idx="16">
                  <c:v>1889.4847504488632</c:v>
                </c:pt>
                <c:pt idx="17">
                  <c:v>1881.565920334742</c:v>
                </c:pt>
                <c:pt idx="18">
                  <c:v>1873.5586216541733</c:v>
                </c:pt>
                <c:pt idx="19">
                  <c:v>1865.4628544071547</c:v>
                </c:pt>
                <c:pt idx="20">
                  <c:v>1857.2786185936873</c:v>
                </c:pt>
                <c:pt idx="21">
                  <c:v>1849.0059142137704</c:v>
                </c:pt>
                <c:pt idx="22">
                  <c:v>1840.6447412674054</c:v>
                </c:pt>
                <c:pt idx="23">
                  <c:v>1832.1950997545903</c:v>
                </c:pt>
                <c:pt idx="24">
                  <c:v>1823.6569896753269</c:v>
                </c:pt>
                <c:pt idx="25">
                  <c:v>1815.0304110296138</c:v>
                </c:pt>
                <c:pt idx="26">
                  <c:v>1806.315363817452</c:v>
                </c:pt>
                <c:pt idx="27">
                  <c:v>1797.5118480388419</c:v>
                </c:pt>
                <c:pt idx="28">
                  <c:v>1788.619863693782</c:v>
                </c:pt>
                <c:pt idx="29">
                  <c:v>1779.6394107822721</c:v>
                </c:pt>
                <c:pt idx="30">
                  <c:v>1770.5704893043146</c:v>
                </c:pt>
                <c:pt idx="31">
                  <c:v>1761.4130992599075</c:v>
                </c:pt>
                <c:pt idx="32">
                  <c:v>1752.1672406490507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D-ED4D-4A6F-84ED-774A99EA03D6}"/>
            </c:ext>
          </c:extLst>
        </c:ser>
        <c:ser>
          <c:idx val="27"/>
          <c:order val="26"/>
          <c:tx>
            <c:strRef>
              <c:f>'ATB Land-Based Wind_SEE'!$K$255</c:f>
              <c:strCache>
                <c:ptCount val="1"/>
                <c:pt idx="0">
                  <c:v>Class 9 - Conservative</c:v>
                </c:pt>
              </c:strCache>
            </c:strRef>
          </c:tx>
          <c:spPr>
            <a:ln>
              <a:solidFill>
                <a:srgbClr val="00B0F0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B0F0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4F-ED4D-4A6F-84ED-774A99EA03D6}"/>
              </c:ext>
            </c:extLst>
          </c:dPt>
          <c:xVal>
            <c:numRef>
              <c:f>'ATB Land-Based Wind_SEE'!$L$228:$AS$228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Wind_SEE'!$L$255:$AS$255</c:f>
              <c:numCache>
                <c:formatCode>"$"#,##0</c:formatCode>
                <c:ptCount val="34"/>
                <c:pt idx="0">
                  <c:v>2788.1825889086385</c:v>
                </c:pt>
                <c:pt idx="1">
                  <c:v>2734.3023614699437</c:v>
                </c:pt>
                <c:pt idx="2">
                  <c:v>2679.6745900460792</c:v>
                </c:pt>
                <c:pt idx="3">
                  <c:v>2624.299274637046</c:v>
                </c:pt>
                <c:pt idx="4">
                  <c:v>2568.176415242845</c:v>
                </c:pt>
                <c:pt idx="5">
                  <c:v>2511.3060118634744</c:v>
                </c:pt>
                <c:pt idx="6">
                  <c:v>2453.6880644989346</c:v>
                </c:pt>
                <c:pt idx="7">
                  <c:v>2395.322573149228</c:v>
                </c:pt>
                <c:pt idx="8">
                  <c:v>2336.2095378143526</c:v>
                </c:pt>
                <c:pt idx="9">
                  <c:v>2276.3489584943086</c:v>
                </c:pt>
                <c:pt idx="10">
                  <c:v>2215.7408351890958</c:v>
                </c:pt>
                <c:pt idx="11">
                  <c:v>2154.3851678987144</c:v>
                </c:pt>
                <c:pt idx="12">
                  <c:v>2092.2819566231638</c:v>
                </c:pt>
                <c:pt idx="13">
                  <c:v>2092.4020799539003</c:v>
                </c:pt>
                <c:pt idx="14">
                  <c:v>2092.5103925901753</c:v>
                </c:pt>
                <c:pt idx="15">
                  <c:v>2092.6068945319862</c:v>
                </c:pt>
                <c:pt idx="16">
                  <c:v>2092.6915857793342</c:v>
                </c:pt>
                <c:pt idx="17">
                  <c:v>2092.7644663322194</c:v>
                </c:pt>
                <c:pt idx="18">
                  <c:v>2092.8255361906427</c:v>
                </c:pt>
                <c:pt idx="19">
                  <c:v>2092.8747953546022</c:v>
                </c:pt>
                <c:pt idx="20">
                  <c:v>2092.9122438240993</c:v>
                </c:pt>
                <c:pt idx="21">
                  <c:v>2092.9378815991331</c:v>
                </c:pt>
                <c:pt idx="22">
                  <c:v>2092.9517086797036</c:v>
                </c:pt>
                <c:pt idx="23">
                  <c:v>2092.9537250658123</c:v>
                </c:pt>
                <c:pt idx="24">
                  <c:v>2092.9439307574562</c:v>
                </c:pt>
                <c:pt idx="25">
                  <c:v>2092.92232575464</c:v>
                </c:pt>
                <c:pt idx="26">
                  <c:v>2092.8889100573597</c:v>
                </c:pt>
                <c:pt idx="27">
                  <c:v>2092.843683665616</c:v>
                </c:pt>
                <c:pt idx="28">
                  <c:v>2092.7866465794091</c:v>
                </c:pt>
                <c:pt idx="29">
                  <c:v>2092.7177987987407</c:v>
                </c:pt>
                <c:pt idx="30">
                  <c:v>2092.6371403236085</c:v>
                </c:pt>
                <c:pt idx="31">
                  <c:v>2092.5446711540139</c:v>
                </c:pt>
                <c:pt idx="32">
                  <c:v>2092.4403912899561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0-ED4D-4A6F-84ED-774A99EA03D6}"/>
            </c:ext>
          </c:extLst>
        </c:ser>
        <c:ser>
          <c:idx val="28"/>
          <c:order val="27"/>
          <c:tx>
            <c:strRef>
              <c:f>'ATB Land-Based Wind_SEE'!$K$256</c:f>
              <c:strCache>
                <c:ptCount val="1"/>
                <c:pt idx="0">
                  <c:v>Class 10 - Advanced</c:v>
                </c:pt>
              </c:strCache>
            </c:strRef>
          </c:tx>
          <c:spPr>
            <a:ln>
              <a:solidFill>
                <a:srgbClr val="00B050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B050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52-ED4D-4A6F-84ED-774A99EA03D6}"/>
              </c:ext>
            </c:extLst>
          </c:dPt>
          <c:xVal>
            <c:numRef>
              <c:f>'ATB Land-Based Wind_SEE'!$L$228:$AS$228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Wind_SEE'!$L$256:$AS$256</c:f>
              <c:numCache>
                <c:formatCode>"$"#,##0</c:formatCode>
                <c:ptCount val="34"/>
                <c:pt idx="0">
                  <c:v>2922.8977316299088</c:v>
                </c:pt>
                <c:pt idx="1">
                  <c:v>2809.8248249830285</c:v>
                </c:pt>
                <c:pt idx="2">
                  <c:v>2688.9545592661034</c:v>
                </c:pt>
                <c:pt idx="3">
                  <c:v>2560.286934479132</c:v>
                </c:pt>
                <c:pt idx="4">
                  <c:v>2423.8219506221158</c:v>
                </c:pt>
                <c:pt idx="5">
                  <c:v>2279.559607695056</c:v>
                </c:pt>
                <c:pt idx="6">
                  <c:v>2127.4999056979495</c:v>
                </c:pt>
                <c:pt idx="7">
                  <c:v>1967.6428446307993</c:v>
                </c:pt>
                <c:pt idx="8">
                  <c:v>1799.988424493602</c:v>
                </c:pt>
                <c:pt idx="9">
                  <c:v>1624.5366452863611</c:v>
                </c:pt>
                <c:pt idx="10">
                  <c:v>1441.2875070090749</c:v>
                </c:pt>
                <c:pt idx="11">
                  <c:v>1250.2410096617432</c:v>
                </c:pt>
                <c:pt idx="12">
                  <c:v>1051.3971532443666</c:v>
                </c:pt>
                <c:pt idx="13">
                  <c:v>1043.8911030308022</c:v>
                </c:pt>
                <c:pt idx="14">
                  <c:v>1036.1333297588083</c:v>
                </c:pt>
                <c:pt idx="15">
                  <c:v>1028.1238334283848</c:v>
                </c:pt>
                <c:pt idx="16">
                  <c:v>1019.8626140395318</c:v>
                </c:pt>
                <c:pt idx="17">
                  <c:v>1011.3496715922495</c:v>
                </c:pt>
                <c:pt idx="18">
                  <c:v>1002.5850060865376</c:v>
                </c:pt>
                <c:pt idx="19">
                  <c:v>993.56861752239593</c:v>
                </c:pt>
                <c:pt idx="20">
                  <c:v>984.30050589982511</c:v>
                </c:pt>
                <c:pt idx="21">
                  <c:v>974.78067121882532</c:v>
                </c:pt>
                <c:pt idx="22">
                  <c:v>965.0091134793953</c:v>
                </c:pt>
                <c:pt idx="23">
                  <c:v>954.98583268153618</c:v>
                </c:pt>
                <c:pt idx="24">
                  <c:v>944.71082882524775</c:v>
                </c:pt>
                <c:pt idx="25">
                  <c:v>934.18410191052908</c:v>
                </c:pt>
                <c:pt idx="26">
                  <c:v>923.40565193738189</c:v>
                </c:pt>
                <c:pt idx="27">
                  <c:v>912.37547890580481</c:v>
                </c:pt>
                <c:pt idx="28">
                  <c:v>901.09358281579796</c:v>
                </c:pt>
                <c:pt idx="29">
                  <c:v>889.55996366736179</c:v>
                </c:pt>
                <c:pt idx="30">
                  <c:v>877.77462146049606</c:v>
                </c:pt>
                <c:pt idx="31">
                  <c:v>865.73755619520171</c:v>
                </c:pt>
                <c:pt idx="32">
                  <c:v>853.448767871477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3-ED4D-4A6F-84ED-774A99EA03D6}"/>
            </c:ext>
          </c:extLst>
        </c:ser>
        <c:ser>
          <c:idx val="29"/>
          <c:order val="28"/>
          <c:tx>
            <c:strRef>
              <c:f>'ATB Land-Based Wind_SEE'!$K$257</c:f>
              <c:strCache>
                <c:ptCount val="1"/>
                <c:pt idx="0">
                  <c:v>Class 10 - Moderate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B050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55-ED4D-4A6F-84ED-774A99EA03D6}"/>
              </c:ext>
            </c:extLst>
          </c:dPt>
          <c:xVal>
            <c:numRef>
              <c:f>'ATB Land-Based Wind_SEE'!$L$228:$AS$228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Wind_SEE'!$L$257:$AS$257</c:f>
              <c:numCache>
                <c:formatCode>"$"#,##0</c:formatCode>
                <c:ptCount val="34"/>
                <c:pt idx="0">
                  <c:v>2922.8977316299088</c:v>
                </c:pt>
                <c:pt idx="1">
                  <c:v>2867.2364421930092</c:v>
                </c:pt>
                <c:pt idx="2">
                  <c:v>2809.2506120698072</c:v>
                </c:pt>
                <c:pt idx="3">
                  <c:v>2748.9402412602999</c:v>
                </c:pt>
                <c:pt idx="4">
                  <c:v>2686.3053297644879</c:v>
                </c:pt>
                <c:pt idx="5">
                  <c:v>2621.3458775823715</c:v>
                </c:pt>
                <c:pt idx="6">
                  <c:v>2554.0618847139517</c:v>
                </c:pt>
                <c:pt idx="7">
                  <c:v>2484.4533511592263</c:v>
                </c:pt>
                <c:pt idx="8">
                  <c:v>2412.5202769181965</c:v>
                </c:pt>
                <c:pt idx="9">
                  <c:v>2338.2626619908624</c:v>
                </c:pt>
                <c:pt idx="10">
                  <c:v>2261.6805063772235</c:v>
                </c:pt>
                <c:pt idx="11">
                  <c:v>2182.7738100772804</c:v>
                </c:pt>
                <c:pt idx="12">
                  <c:v>2101.5425730910333</c:v>
                </c:pt>
                <c:pt idx="13">
                  <c:v>2086.3681307629349</c:v>
                </c:pt>
                <c:pt idx="14">
                  <c:v>2071.0485559253748</c:v>
                </c:pt>
                <c:pt idx="15">
                  <c:v>2055.5838485783588</c:v>
                </c:pt>
                <c:pt idx="16">
                  <c:v>2039.9740087218829</c:v>
                </c:pt>
                <c:pt idx="17">
                  <c:v>2024.2190363559487</c:v>
                </c:pt>
                <c:pt idx="18">
                  <c:v>2008.3189314805556</c:v>
                </c:pt>
                <c:pt idx="19">
                  <c:v>1992.2736940957029</c:v>
                </c:pt>
                <c:pt idx="20">
                  <c:v>1976.0833242013916</c:v>
                </c:pt>
                <c:pt idx="21">
                  <c:v>1959.7478217976222</c:v>
                </c:pt>
                <c:pt idx="22">
                  <c:v>1943.2671868843922</c:v>
                </c:pt>
                <c:pt idx="23">
                  <c:v>1926.6414194617048</c:v>
                </c:pt>
                <c:pt idx="24">
                  <c:v>1909.8705195295584</c:v>
                </c:pt>
                <c:pt idx="25">
                  <c:v>1892.9544870879524</c:v>
                </c:pt>
                <c:pt idx="26">
                  <c:v>1875.8933221368877</c:v>
                </c:pt>
                <c:pt idx="27">
                  <c:v>1858.6870246763649</c:v>
                </c:pt>
                <c:pt idx="28">
                  <c:v>1841.3355947063824</c:v>
                </c:pt>
                <c:pt idx="29">
                  <c:v>1823.8390322269413</c:v>
                </c:pt>
                <c:pt idx="30">
                  <c:v>1806.1973372380417</c:v>
                </c:pt>
                <c:pt idx="31">
                  <c:v>1788.4105097396832</c:v>
                </c:pt>
                <c:pt idx="32">
                  <c:v>1770.4785497318646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6-ED4D-4A6F-84ED-774A99EA03D6}"/>
            </c:ext>
          </c:extLst>
        </c:ser>
        <c:ser>
          <c:idx val="2"/>
          <c:order val="29"/>
          <c:tx>
            <c:strRef>
              <c:f>'ATB Land-Based Wind_SEE'!$K$258</c:f>
              <c:strCache>
                <c:ptCount val="1"/>
                <c:pt idx="0">
                  <c:v>Class 10 - Conservative</c:v>
                </c:pt>
              </c:strCache>
            </c:strRef>
          </c:tx>
          <c:spPr>
            <a:ln>
              <a:solidFill>
                <a:srgbClr val="00B050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B050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58-ED4D-4A6F-84ED-774A99EA03D6}"/>
              </c:ext>
            </c:extLst>
          </c:dPt>
          <c:xVal>
            <c:numRef>
              <c:f>'ATB Land-Based Wind_SEE'!$L$228:$AS$228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Wind_SEE'!$L$258:$AS$258</c:f>
              <c:numCache>
                <c:formatCode>"$"#,##0</c:formatCode>
                <c:ptCount val="34"/>
                <c:pt idx="0">
                  <c:v>2922.8977316299088</c:v>
                </c:pt>
                <c:pt idx="1">
                  <c:v>2872.7659837767001</c:v>
                </c:pt>
                <c:pt idx="2">
                  <c:v>2822.0661179194421</c:v>
                </c:pt>
                <c:pt idx="3">
                  <c:v>2770.798134058135</c:v>
                </c:pt>
                <c:pt idx="4">
                  <c:v>2718.9620321927796</c:v>
                </c:pt>
                <c:pt idx="5">
                  <c:v>2666.5578123233754</c:v>
                </c:pt>
                <c:pt idx="6">
                  <c:v>2613.5854744499229</c:v>
                </c:pt>
                <c:pt idx="7">
                  <c:v>2560.0450185724226</c:v>
                </c:pt>
                <c:pt idx="8">
                  <c:v>2505.9364446908726</c:v>
                </c:pt>
                <c:pt idx="9">
                  <c:v>2451.2597528052738</c:v>
                </c:pt>
                <c:pt idx="10">
                  <c:v>2396.0149429156263</c:v>
                </c:pt>
                <c:pt idx="11">
                  <c:v>2340.2020150219305</c:v>
                </c:pt>
                <c:pt idx="12">
                  <c:v>2283.8209691241864</c:v>
                </c:pt>
                <c:pt idx="13">
                  <c:v>2275.0693688316087</c:v>
                </c:pt>
                <c:pt idx="14">
                  <c:v>2266.278768570809</c:v>
                </c:pt>
                <c:pt idx="15">
                  <c:v>2257.4491683417891</c:v>
                </c:pt>
                <c:pt idx="16">
                  <c:v>2248.5805681445495</c:v>
                </c:pt>
                <c:pt idx="17">
                  <c:v>2239.6729679790892</c:v>
                </c:pt>
                <c:pt idx="18">
                  <c:v>2230.7263678454096</c:v>
                </c:pt>
                <c:pt idx="19">
                  <c:v>2221.7407677435085</c:v>
                </c:pt>
                <c:pt idx="20">
                  <c:v>2212.7161676733867</c:v>
                </c:pt>
                <c:pt idx="21">
                  <c:v>2203.6525676350461</c:v>
                </c:pt>
                <c:pt idx="22">
                  <c:v>2194.5499676284826</c:v>
                </c:pt>
                <c:pt idx="23">
                  <c:v>2185.4083676537002</c:v>
                </c:pt>
                <c:pt idx="24">
                  <c:v>2176.2277677106977</c:v>
                </c:pt>
                <c:pt idx="25">
                  <c:v>2167.0081677994749</c:v>
                </c:pt>
                <c:pt idx="26">
                  <c:v>2157.7495679200315</c:v>
                </c:pt>
                <c:pt idx="27">
                  <c:v>2148.451968072367</c:v>
                </c:pt>
                <c:pt idx="28">
                  <c:v>2139.1153682564823</c:v>
                </c:pt>
                <c:pt idx="29">
                  <c:v>2129.7397684723778</c:v>
                </c:pt>
                <c:pt idx="30">
                  <c:v>2120.3251687200527</c:v>
                </c:pt>
                <c:pt idx="31">
                  <c:v>2110.8715689995056</c:v>
                </c:pt>
                <c:pt idx="32">
                  <c:v>2101.3789693107406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9-ED4D-4A6F-84ED-774A99EA0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443712"/>
        <c:axId val="159368320"/>
      </c:scatterChart>
      <c:valAx>
        <c:axId val="147443712"/>
        <c:scaling>
          <c:orientation val="minMax"/>
          <c:max val="2050"/>
          <c:min val="2015"/>
        </c:scaling>
        <c:delete val="0"/>
        <c:axPos val="b"/>
        <c:numFmt formatCode="General" sourceLinked="1"/>
        <c:majorTickMark val="out"/>
        <c:minorTickMark val="in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59368320"/>
        <c:crosses val="autoZero"/>
        <c:crossBetween val="midCat"/>
        <c:majorUnit val="5"/>
        <c:minorUnit val="1"/>
      </c:valAx>
      <c:valAx>
        <c:axId val="159368320"/>
        <c:scaling>
          <c:orientation val="minMax"/>
          <c:max val="3000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Land-based Wind CAPEX</a:t>
                </a:r>
                <a:r>
                  <a:rPr lang="en-US" sz="1400" baseline="0"/>
                  <a:t> </a:t>
                </a:r>
                <a:r>
                  <a:rPr lang="en-US" sz="1400"/>
                  <a:t>($/kW)</a:t>
                </a:r>
              </a:p>
            </c:rich>
          </c:tx>
          <c:layout>
            <c:manualLayout>
              <c:xMode val="edge"/>
              <c:yMode val="edge"/>
              <c:x val="2.3528043307116001E-2"/>
              <c:y val="0.312595223384733"/>
            </c:manualLayout>
          </c:layout>
          <c:overlay val="0"/>
        </c:title>
        <c:numFmt formatCode="#,##0_);\(#,##0\)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47443712"/>
        <c:crosses val="autoZero"/>
        <c:crossBetween val="midCat"/>
      </c:valAx>
    </c:plotArea>
    <c:legend>
      <c:legendPos val="t"/>
      <c:layout>
        <c:manualLayout>
          <c:xMode val="edge"/>
          <c:yMode val="edge"/>
          <c:x val="0.3085790863884012"/>
          <c:y val="0.11030901109718236"/>
          <c:w val="0.61508646082683205"/>
          <c:h val="0.1623543968062999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span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960674221243301"/>
          <c:y val="1.8635170603674499E-2"/>
          <c:w val="0.80515353938003498"/>
          <c:h val="0.813188213391931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'ATB Land-Based Wind_SEE'!$K$325</c:f>
              <c:strCache>
                <c:ptCount val="1"/>
                <c:pt idx="0">
                  <c:v>Class 1 - Advanced</c:v>
                </c:pt>
              </c:strCache>
            </c:strRef>
          </c:tx>
          <c:spPr>
            <a:ln>
              <a:solidFill>
                <a:schemeClr val="accent6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1-7678-4EB4-B933-0ECE5B7C9DA1}"/>
              </c:ext>
            </c:extLst>
          </c:dPt>
          <c:xVal>
            <c:numRef>
              <c:f>'ATB Land-Based Wind_SEE'!$L$324:$AS$324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Wind_SEE'!$L$325:$AS$325</c:f>
              <c:numCache>
                <c:formatCode>"$"#,##0_);\("$"#,##0\)</c:formatCode>
                <c:ptCount val="34"/>
                <c:pt idx="0">
                  <c:v>43.205384615384602</c:v>
                </c:pt>
                <c:pt idx="1">
                  <c:v>42.469935897435882</c:v>
                </c:pt>
                <c:pt idx="2">
                  <c:v>41.734487179487168</c:v>
                </c:pt>
                <c:pt idx="3">
                  <c:v>40.999038461538454</c:v>
                </c:pt>
                <c:pt idx="4">
                  <c:v>40.263589743589733</c:v>
                </c:pt>
                <c:pt idx="5">
                  <c:v>39.52814102564102</c:v>
                </c:pt>
                <c:pt idx="6">
                  <c:v>38.792692307692299</c:v>
                </c:pt>
                <c:pt idx="7">
                  <c:v>38.057243589743585</c:v>
                </c:pt>
                <c:pt idx="8">
                  <c:v>37.321794871794872</c:v>
                </c:pt>
                <c:pt idx="9">
                  <c:v>36.586346153846151</c:v>
                </c:pt>
                <c:pt idx="10">
                  <c:v>35.85089743589743</c:v>
                </c:pt>
                <c:pt idx="11">
                  <c:v>35.115448717948716</c:v>
                </c:pt>
                <c:pt idx="12">
                  <c:v>34.380000000000003</c:v>
                </c:pt>
                <c:pt idx="13">
                  <c:v>33.8643</c:v>
                </c:pt>
                <c:pt idx="14">
                  <c:v>33.348599999999998</c:v>
                </c:pt>
                <c:pt idx="15">
                  <c:v>32.832900000000002</c:v>
                </c:pt>
                <c:pt idx="16">
                  <c:v>32.3172</c:v>
                </c:pt>
                <c:pt idx="17">
                  <c:v>31.801500000000004</c:v>
                </c:pt>
                <c:pt idx="18">
                  <c:v>31.285800000000002</c:v>
                </c:pt>
                <c:pt idx="19">
                  <c:v>30.770100000000003</c:v>
                </c:pt>
                <c:pt idx="20">
                  <c:v>30.254400000000004</c:v>
                </c:pt>
                <c:pt idx="21">
                  <c:v>29.738700000000001</c:v>
                </c:pt>
                <c:pt idx="22">
                  <c:v>29.223000000000003</c:v>
                </c:pt>
                <c:pt idx="23">
                  <c:v>28.707299999999996</c:v>
                </c:pt>
                <c:pt idx="24">
                  <c:v>28.191600000000001</c:v>
                </c:pt>
                <c:pt idx="25">
                  <c:v>27.675900000000002</c:v>
                </c:pt>
                <c:pt idx="26">
                  <c:v>27.160199999999996</c:v>
                </c:pt>
                <c:pt idx="27">
                  <c:v>26.644500000000001</c:v>
                </c:pt>
                <c:pt idx="28">
                  <c:v>26.128800000000002</c:v>
                </c:pt>
                <c:pt idx="29">
                  <c:v>25.613099999999996</c:v>
                </c:pt>
                <c:pt idx="30">
                  <c:v>25.0974</c:v>
                </c:pt>
                <c:pt idx="31">
                  <c:v>24.581699999999998</c:v>
                </c:pt>
                <c:pt idx="32">
                  <c:v>24.065999999999999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678-4EB4-B933-0ECE5B7C9DA1}"/>
            </c:ext>
          </c:extLst>
        </c:ser>
        <c:ser>
          <c:idx val="2"/>
          <c:order val="1"/>
          <c:tx>
            <c:strRef>
              <c:f>'ATB Land-Based Wind_SEE'!$K$326</c:f>
              <c:strCache>
                <c:ptCount val="1"/>
                <c:pt idx="0">
                  <c:v>Class 1 - Moderate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4-7678-4EB4-B933-0ECE5B7C9DA1}"/>
              </c:ext>
            </c:extLst>
          </c:dPt>
          <c:xVal>
            <c:numRef>
              <c:f>'ATB Land-Based Wind_SEE'!$L$324:$AS$324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Wind_SEE'!$L$326:$AS$326</c:f>
              <c:numCache>
                <c:formatCode>"$"#,##0_);\("$"#,##0\)</c:formatCode>
                <c:ptCount val="34"/>
                <c:pt idx="0">
                  <c:v>43.205384615384602</c:v>
                </c:pt>
                <c:pt idx="1">
                  <c:v>42.850769230769224</c:v>
                </c:pt>
                <c:pt idx="2">
                  <c:v>42.496153846153838</c:v>
                </c:pt>
                <c:pt idx="3">
                  <c:v>42.141538461538453</c:v>
                </c:pt>
                <c:pt idx="4">
                  <c:v>41.786923076923067</c:v>
                </c:pt>
                <c:pt idx="5">
                  <c:v>41.432307692307681</c:v>
                </c:pt>
                <c:pt idx="6">
                  <c:v>41.077692307692303</c:v>
                </c:pt>
                <c:pt idx="7">
                  <c:v>40.723076923076924</c:v>
                </c:pt>
                <c:pt idx="8">
                  <c:v>40.368461538461538</c:v>
                </c:pt>
                <c:pt idx="9">
                  <c:v>40.013846153846153</c:v>
                </c:pt>
                <c:pt idx="10">
                  <c:v>39.659230769230767</c:v>
                </c:pt>
                <c:pt idx="11">
                  <c:v>39.304615384615389</c:v>
                </c:pt>
                <c:pt idx="12">
                  <c:v>38.950000000000003</c:v>
                </c:pt>
                <c:pt idx="13">
                  <c:v>38.657875000000004</c:v>
                </c:pt>
                <c:pt idx="14">
                  <c:v>38.365750000000006</c:v>
                </c:pt>
                <c:pt idx="15">
                  <c:v>38.073625000000007</c:v>
                </c:pt>
                <c:pt idx="16">
                  <c:v>37.781500000000008</c:v>
                </c:pt>
                <c:pt idx="17">
                  <c:v>37.489375000000003</c:v>
                </c:pt>
                <c:pt idx="18">
                  <c:v>37.197250000000004</c:v>
                </c:pt>
                <c:pt idx="19">
                  <c:v>36.905124999999998</c:v>
                </c:pt>
                <c:pt idx="20">
                  <c:v>36.613</c:v>
                </c:pt>
                <c:pt idx="21">
                  <c:v>36.320875000000001</c:v>
                </c:pt>
                <c:pt idx="22">
                  <c:v>36.028750000000002</c:v>
                </c:pt>
                <c:pt idx="23">
                  <c:v>35.736625000000004</c:v>
                </c:pt>
                <c:pt idx="24">
                  <c:v>35.444500000000005</c:v>
                </c:pt>
                <c:pt idx="25">
                  <c:v>35.152375000000006</c:v>
                </c:pt>
                <c:pt idx="26">
                  <c:v>34.860250000000001</c:v>
                </c:pt>
                <c:pt idx="27">
                  <c:v>34.568124999999995</c:v>
                </c:pt>
                <c:pt idx="28">
                  <c:v>34.275999999999996</c:v>
                </c:pt>
                <c:pt idx="29">
                  <c:v>33.983874999999998</c:v>
                </c:pt>
                <c:pt idx="30">
                  <c:v>33.691749999999999</c:v>
                </c:pt>
                <c:pt idx="31">
                  <c:v>33.399625</c:v>
                </c:pt>
                <c:pt idx="32">
                  <c:v>33.107500000000002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678-4EB4-B933-0ECE5B7C9DA1}"/>
            </c:ext>
          </c:extLst>
        </c:ser>
        <c:ser>
          <c:idx val="3"/>
          <c:order val="2"/>
          <c:tx>
            <c:strRef>
              <c:f>'ATB Land-Based Wind_SEE'!$K$327</c:f>
              <c:strCache>
                <c:ptCount val="1"/>
                <c:pt idx="0">
                  <c:v>Class 1 - Conservative</c:v>
                </c:pt>
              </c:strCache>
            </c:strRef>
          </c:tx>
          <c:spPr>
            <a:ln>
              <a:solidFill>
                <a:schemeClr val="accent6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6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7-7678-4EB4-B933-0ECE5B7C9DA1}"/>
              </c:ext>
            </c:extLst>
          </c:dPt>
          <c:xVal>
            <c:numRef>
              <c:f>'ATB Land-Based Wind_SEE'!$L$324:$AS$324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Wind_SEE'!$L$327:$AS$327</c:f>
              <c:numCache>
                <c:formatCode>"$"#,##0_);\("$"#,##0\)</c:formatCode>
                <c:ptCount val="34"/>
                <c:pt idx="0">
                  <c:v>43.205384615384602</c:v>
                </c:pt>
                <c:pt idx="1">
                  <c:v>43.205769230769221</c:v>
                </c:pt>
                <c:pt idx="2">
                  <c:v>43.206153846153832</c:v>
                </c:pt>
                <c:pt idx="3">
                  <c:v>43.206538461538457</c:v>
                </c:pt>
                <c:pt idx="4">
                  <c:v>43.206923076923069</c:v>
                </c:pt>
                <c:pt idx="5">
                  <c:v>43.207307692307687</c:v>
                </c:pt>
                <c:pt idx="6">
                  <c:v>43.207692307692298</c:v>
                </c:pt>
                <c:pt idx="7">
                  <c:v>43.208076923076923</c:v>
                </c:pt>
                <c:pt idx="8">
                  <c:v>43.208461538461535</c:v>
                </c:pt>
                <c:pt idx="9">
                  <c:v>43.208846153846146</c:v>
                </c:pt>
                <c:pt idx="10">
                  <c:v>43.209230769230771</c:v>
                </c:pt>
                <c:pt idx="11">
                  <c:v>43.209615384615383</c:v>
                </c:pt>
                <c:pt idx="12">
                  <c:v>43.21</c:v>
                </c:pt>
                <c:pt idx="13">
                  <c:v>43.101974999999996</c:v>
                </c:pt>
                <c:pt idx="14">
                  <c:v>42.993949999999998</c:v>
                </c:pt>
                <c:pt idx="15">
                  <c:v>42.885925</c:v>
                </c:pt>
                <c:pt idx="16">
                  <c:v>42.777900000000002</c:v>
                </c:pt>
                <c:pt idx="17">
                  <c:v>42.669875000000005</c:v>
                </c:pt>
                <c:pt idx="18">
                  <c:v>42.561850000000007</c:v>
                </c:pt>
                <c:pt idx="19">
                  <c:v>42.453825000000002</c:v>
                </c:pt>
                <c:pt idx="20">
                  <c:v>42.345799999999997</c:v>
                </c:pt>
                <c:pt idx="21">
                  <c:v>42.237774999999999</c:v>
                </c:pt>
                <c:pt idx="22">
                  <c:v>42.129750000000001</c:v>
                </c:pt>
                <c:pt idx="23">
                  <c:v>42.021725000000004</c:v>
                </c:pt>
                <c:pt idx="24">
                  <c:v>41.913700000000006</c:v>
                </c:pt>
                <c:pt idx="25">
                  <c:v>41.805675000000001</c:v>
                </c:pt>
                <c:pt idx="26">
                  <c:v>41.697649999999996</c:v>
                </c:pt>
                <c:pt idx="27">
                  <c:v>41.589624999999998</c:v>
                </c:pt>
                <c:pt idx="28">
                  <c:v>41.4816</c:v>
                </c:pt>
                <c:pt idx="29">
                  <c:v>41.373575000000002</c:v>
                </c:pt>
                <c:pt idx="30">
                  <c:v>41.265550000000005</c:v>
                </c:pt>
                <c:pt idx="31">
                  <c:v>41.157525000000007</c:v>
                </c:pt>
                <c:pt idx="32">
                  <c:v>41.049500000000002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678-4EB4-B933-0ECE5B7C9DA1}"/>
            </c:ext>
          </c:extLst>
        </c:ser>
        <c:ser>
          <c:idx val="4"/>
          <c:order val="3"/>
          <c:tx>
            <c:strRef>
              <c:f>'ATB Land-Based Wind_SEE'!$K$328</c:f>
              <c:strCache>
                <c:ptCount val="1"/>
                <c:pt idx="0">
                  <c:v>Class 2 - Advanced</c:v>
                </c:pt>
              </c:strCache>
            </c:strRef>
          </c:tx>
          <c:spPr>
            <a:ln>
              <a:solidFill>
                <a:schemeClr val="accent5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A-7678-4EB4-B933-0ECE5B7C9DA1}"/>
              </c:ext>
            </c:extLst>
          </c:dPt>
          <c:xVal>
            <c:numRef>
              <c:f>'ATB Land-Based Wind_SEE'!$L$324:$AS$324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Wind_SEE'!$L$328:$AS$328</c:f>
              <c:numCache>
                <c:formatCode>"$"#,##0_);\("$"#,##0\)</c:formatCode>
                <c:ptCount val="34"/>
                <c:pt idx="0">
                  <c:v>43.205384615384602</c:v>
                </c:pt>
                <c:pt idx="1">
                  <c:v>42.469935897435882</c:v>
                </c:pt>
                <c:pt idx="2">
                  <c:v>41.734487179487168</c:v>
                </c:pt>
                <c:pt idx="3">
                  <c:v>40.999038461538454</c:v>
                </c:pt>
                <c:pt idx="4">
                  <c:v>40.263589743589733</c:v>
                </c:pt>
                <c:pt idx="5">
                  <c:v>39.52814102564102</c:v>
                </c:pt>
                <c:pt idx="6">
                  <c:v>38.792692307692299</c:v>
                </c:pt>
                <c:pt idx="7">
                  <c:v>38.057243589743585</c:v>
                </c:pt>
                <c:pt idx="8">
                  <c:v>37.321794871794872</c:v>
                </c:pt>
                <c:pt idx="9">
                  <c:v>36.586346153846151</c:v>
                </c:pt>
                <c:pt idx="10">
                  <c:v>35.85089743589743</c:v>
                </c:pt>
                <c:pt idx="11">
                  <c:v>35.115448717948716</c:v>
                </c:pt>
                <c:pt idx="12">
                  <c:v>34.380000000000003</c:v>
                </c:pt>
                <c:pt idx="13">
                  <c:v>33.8643</c:v>
                </c:pt>
                <c:pt idx="14">
                  <c:v>33.348599999999998</c:v>
                </c:pt>
                <c:pt idx="15">
                  <c:v>32.832900000000002</c:v>
                </c:pt>
                <c:pt idx="16">
                  <c:v>32.3172</c:v>
                </c:pt>
                <c:pt idx="17">
                  <c:v>31.801500000000004</c:v>
                </c:pt>
                <c:pt idx="18">
                  <c:v>31.285800000000002</c:v>
                </c:pt>
                <c:pt idx="19">
                  <c:v>30.770100000000003</c:v>
                </c:pt>
                <c:pt idx="20">
                  <c:v>30.254400000000004</c:v>
                </c:pt>
                <c:pt idx="21">
                  <c:v>29.738700000000001</c:v>
                </c:pt>
                <c:pt idx="22">
                  <c:v>29.223000000000003</c:v>
                </c:pt>
                <c:pt idx="23">
                  <c:v>28.707299999999996</c:v>
                </c:pt>
                <c:pt idx="24">
                  <c:v>28.191600000000001</c:v>
                </c:pt>
                <c:pt idx="25">
                  <c:v>27.675900000000002</c:v>
                </c:pt>
                <c:pt idx="26">
                  <c:v>27.160199999999996</c:v>
                </c:pt>
                <c:pt idx="27">
                  <c:v>26.644500000000001</c:v>
                </c:pt>
                <c:pt idx="28">
                  <c:v>26.128800000000002</c:v>
                </c:pt>
                <c:pt idx="29">
                  <c:v>25.613099999999996</c:v>
                </c:pt>
                <c:pt idx="30">
                  <c:v>25.0974</c:v>
                </c:pt>
                <c:pt idx="31">
                  <c:v>24.581699999999998</c:v>
                </c:pt>
                <c:pt idx="32">
                  <c:v>24.065999999999999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7678-4EB4-B933-0ECE5B7C9DA1}"/>
            </c:ext>
          </c:extLst>
        </c:ser>
        <c:ser>
          <c:idx val="6"/>
          <c:order val="4"/>
          <c:tx>
            <c:strRef>
              <c:f>'ATB Land-Based Wind_SEE'!$K$329</c:f>
              <c:strCache>
                <c:ptCount val="1"/>
                <c:pt idx="0">
                  <c:v>Class 2 - Moderate</c:v>
                </c:pt>
              </c:strCache>
            </c:strRef>
          </c:tx>
          <c:spPr>
            <a:ln>
              <a:solidFill>
                <a:schemeClr val="accent5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solid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0D-7678-4EB4-B933-0ECE5B7C9DA1}"/>
              </c:ext>
            </c:extLst>
          </c:dPt>
          <c:xVal>
            <c:numRef>
              <c:f>'ATB Land-Based Wind_SEE'!$L$324:$AS$324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Wind_SEE'!$L$329:$AS$329</c:f>
              <c:numCache>
                <c:formatCode>"$"#,##0_);\("$"#,##0\)</c:formatCode>
                <c:ptCount val="34"/>
                <c:pt idx="0">
                  <c:v>43.205384615384602</c:v>
                </c:pt>
                <c:pt idx="1">
                  <c:v>42.850769230769224</c:v>
                </c:pt>
                <c:pt idx="2">
                  <c:v>42.496153846153838</c:v>
                </c:pt>
                <c:pt idx="3">
                  <c:v>42.141538461538453</c:v>
                </c:pt>
                <c:pt idx="4">
                  <c:v>41.786923076923067</c:v>
                </c:pt>
                <c:pt idx="5">
                  <c:v>41.432307692307681</c:v>
                </c:pt>
                <c:pt idx="6">
                  <c:v>41.077692307692303</c:v>
                </c:pt>
                <c:pt idx="7">
                  <c:v>40.723076923076924</c:v>
                </c:pt>
                <c:pt idx="8">
                  <c:v>40.368461538461538</c:v>
                </c:pt>
                <c:pt idx="9">
                  <c:v>40.013846153846153</c:v>
                </c:pt>
                <c:pt idx="10">
                  <c:v>39.659230769230767</c:v>
                </c:pt>
                <c:pt idx="11">
                  <c:v>39.304615384615389</c:v>
                </c:pt>
                <c:pt idx="12">
                  <c:v>38.950000000000003</c:v>
                </c:pt>
                <c:pt idx="13">
                  <c:v>38.657875000000004</c:v>
                </c:pt>
                <c:pt idx="14">
                  <c:v>38.365750000000006</c:v>
                </c:pt>
                <c:pt idx="15">
                  <c:v>38.073625000000007</c:v>
                </c:pt>
                <c:pt idx="16">
                  <c:v>37.781500000000008</c:v>
                </c:pt>
                <c:pt idx="17">
                  <c:v>37.489375000000003</c:v>
                </c:pt>
                <c:pt idx="18">
                  <c:v>37.197250000000004</c:v>
                </c:pt>
                <c:pt idx="19">
                  <c:v>36.905124999999998</c:v>
                </c:pt>
                <c:pt idx="20">
                  <c:v>36.613</c:v>
                </c:pt>
                <c:pt idx="21">
                  <c:v>36.320875000000001</c:v>
                </c:pt>
                <c:pt idx="22">
                  <c:v>36.028750000000002</c:v>
                </c:pt>
                <c:pt idx="23">
                  <c:v>35.736625000000004</c:v>
                </c:pt>
                <c:pt idx="24">
                  <c:v>35.444500000000005</c:v>
                </c:pt>
                <c:pt idx="25">
                  <c:v>35.152375000000006</c:v>
                </c:pt>
                <c:pt idx="26">
                  <c:v>34.860250000000001</c:v>
                </c:pt>
                <c:pt idx="27">
                  <c:v>34.568124999999995</c:v>
                </c:pt>
                <c:pt idx="28">
                  <c:v>34.275999999999996</c:v>
                </c:pt>
                <c:pt idx="29">
                  <c:v>33.983874999999998</c:v>
                </c:pt>
                <c:pt idx="30">
                  <c:v>33.691749999999999</c:v>
                </c:pt>
                <c:pt idx="31">
                  <c:v>33.399625</c:v>
                </c:pt>
                <c:pt idx="32">
                  <c:v>33.107500000000002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7678-4EB4-B933-0ECE5B7C9DA1}"/>
            </c:ext>
          </c:extLst>
        </c:ser>
        <c:ser>
          <c:idx val="7"/>
          <c:order val="5"/>
          <c:tx>
            <c:strRef>
              <c:f>'ATB Land-Based Wind_SEE'!$K$330</c:f>
              <c:strCache>
                <c:ptCount val="1"/>
                <c:pt idx="0">
                  <c:v>Class 2 - Conservative</c:v>
                </c:pt>
              </c:strCache>
            </c:strRef>
          </c:tx>
          <c:spPr>
            <a:ln>
              <a:solidFill>
                <a:schemeClr val="accent5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5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0-7678-4EB4-B933-0ECE5B7C9DA1}"/>
              </c:ext>
            </c:extLst>
          </c:dPt>
          <c:xVal>
            <c:numRef>
              <c:f>'ATB Land-Based Wind_SEE'!$L$324:$AS$324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Wind_SEE'!$L$330:$AS$330</c:f>
              <c:numCache>
                <c:formatCode>"$"#,##0_);\("$"#,##0\)</c:formatCode>
                <c:ptCount val="34"/>
                <c:pt idx="0">
                  <c:v>43.205384615384602</c:v>
                </c:pt>
                <c:pt idx="1">
                  <c:v>43.205769230769221</c:v>
                </c:pt>
                <c:pt idx="2">
                  <c:v>43.206153846153832</c:v>
                </c:pt>
                <c:pt idx="3">
                  <c:v>43.206538461538457</c:v>
                </c:pt>
                <c:pt idx="4">
                  <c:v>43.206923076923069</c:v>
                </c:pt>
                <c:pt idx="5">
                  <c:v>43.207307692307687</c:v>
                </c:pt>
                <c:pt idx="6">
                  <c:v>43.207692307692298</c:v>
                </c:pt>
                <c:pt idx="7">
                  <c:v>43.208076923076923</c:v>
                </c:pt>
                <c:pt idx="8">
                  <c:v>43.208461538461535</c:v>
                </c:pt>
                <c:pt idx="9">
                  <c:v>43.208846153846146</c:v>
                </c:pt>
                <c:pt idx="10">
                  <c:v>43.209230769230771</c:v>
                </c:pt>
                <c:pt idx="11">
                  <c:v>43.209615384615383</c:v>
                </c:pt>
                <c:pt idx="12">
                  <c:v>43.21</c:v>
                </c:pt>
                <c:pt idx="13">
                  <c:v>43.101974999999996</c:v>
                </c:pt>
                <c:pt idx="14">
                  <c:v>42.993949999999998</c:v>
                </c:pt>
                <c:pt idx="15">
                  <c:v>42.885925</c:v>
                </c:pt>
                <c:pt idx="16">
                  <c:v>42.777900000000002</c:v>
                </c:pt>
                <c:pt idx="17">
                  <c:v>42.669875000000005</c:v>
                </c:pt>
                <c:pt idx="18">
                  <c:v>42.561850000000007</c:v>
                </c:pt>
                <c:pt idx="19">
                  <c:v>42.453825000000002</c:v>
                </c:pt>
                <c:pt idx="20">
                  <c:v>42.345799999999997</c:v>
                </c:pt>
                <c:pt idx="21">
                  <c:v>42.237774999999999</c:v>
                </c:pt>
                <c:pt idx="22">
                  <c:v>42.129750000000001</c:v>
                </c:pt>
                <c:pt idx="23">
                  <c:v>42.021725000000004</c:v>
                </c:pt>
                <c:pt idx="24">
                  <c:v>41.913700000000006</c:v>
                </c:pt>
                <c:pt idx="25">
                  <c:v>41.805675000000001</c:v>
                </c:pt>
                <c:pt idx="26">
                  <c:v>41.697649999999996</c:v>
                </c:pt>
                <c:pt idx="27">
                  <c:v>41.589624999999998</c:v>
                </c:pt>
                <c:pt idx="28">
                  <c:v>41.4816</c:v>
                </c:pt>
                <c:pt idx="29">
                  <c:v>41.373575000000002</c:v>
                </c:pt>
                <c:pt idx="30">
                  <c:v>41.265550000000005</c:v>
                </c:pt>
                <c:pt idx="31">
                  <c:v>41.157525000000007</c:v>
                </c:pt>
                <c:pt idx="32">
                  <c:v>41.049500000000002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7678-4EB4-B933-0ECE5B7C9DA1}"/>
            </c:ext>
          </c:extLst>
        </c:ser>
        <c:ser>
          <c:idx val="9"/>
          <c:order val="6"/>
          <c:tx>
            <c:strRef>
              <c:f>'ATB Land-Based Wind_SEE'!$K$331</c:f>
              <c:strCache>
                <c:ptCount val="1"/>
                <c:pt idx="0">
                  <c:v>Class 3 - Advanced</c:v>
                </c:pt>
              </c:strCache>
            </c:strRef>
          </c:tx>
          <c:spPr>
            <a:ln>
              <a:solidFill>
                <a:schemeClr val="accent4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4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3-7678-4EB4-B933-0ECE5B7C9DA1}"/>
              </c:ext>
            </c:extLst>
          </c:dPt>
          <c:xVal>
            <c:numRef>
              <c:f>'ATB Land-Based Wind_SEE'!$L$324:$AS$324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Wind_SEE'!$L$331:$AS$331</c:f>
              <c:numCache>
                <c:formatCode>"$"#,##0_);\("$"#,##0\)</c:formatCode>
                <c:ptCount val="34"/>
                <c:pt idx="0">
                  <c:v>43.205384615384602</c:v>
                </c:pt>
                <c:pt idx="1">
                  <c:v>42.469935897435882</c:v>
                </c:pt>
                <c:pt idx="2">
                  <c:v>41.734487179487168</c:v>
                </c:pt>
                <c:pt idx="3">
                  <c:v>40.999038461538454</c:v>
                </c:pt>
                <c:pt idx="4">
                  <c:v>40.263589743589733</c:v>
                </c:pt>
                <c:pt idx="5">
                  <c:v>39.52814102564102</c:v>
                </c:pt>
                <c:pt idx="6">
                  <c:v>38.792692307692299</c:v>
                </c:pt>
                <c:pt idx="7">
                  <c:v>38.057243589743585</c:v>
                </c:pt>
                <c:pt idx="8">
                  <c:v>37.321794871794872</c:v>
                </c:pt>
                <c:pt idx="9">
                  <c:v>36.586346153846151</c:v>
                </c:pt>
                <c:pt idx="10">
                  <c:v>35.85089743589743</c:v>
                </c:pt>
                <c:pt idx="11">
                  <c:v>35.115448717948716</c:v>
                </c:pt>
                <c:pt idx="12">
                  <c:v>34.380000000000003</c:v>
                </c:pt>
                <c:pt idx="13">
                  <c:v>33.8643</c:v>
                </c:pt>
                <c:pt idx="14">
                  <c:v>33.348599999999998</c:v>
                </c:pt>
                <c:pt idx="15">
                  <c:v>32.832900000000002</c:v>
                </c:pt>
                <c:pt idx="16">
                  <c:v>32.3172</c:v>
                </c:pt>
                <c:pt idx="17">
                  <c:v>31.801500000000004</c:v>
                </c:pt>
                <c:pt idx="18">
                  <c:v>31.285800000000002</c:v>
                </c:pt>
                <c:pt idx="19">
                  <c:v>30.770100000000003</c:v>
                </c:pt>
                <c:pt idx="20">
                  <c:v>30.254400000000004</c:v>
                </c:pt>
                <c:pt idx="21">
                  <c:v>29.738700000000001</c:v>
                </c:pt>
                <c:pt idx="22">
                  <c:v>29.223000000000003</c:v>
                </c:pt>
                <c:pt idx="23">
                  <c:v>28.707299999999996</c:v>
                </c:pt>
                <c:pt idx="24">
                  <c:v>28.191600000000001</c:v>
                </c:pt>
                <c:pt idx="25">
                  <c:v>27.675900000000002</c:v>
                </c:pt>
                <c:pt idx="26">
                  <c:v>27.160199999999996</c:v>
                </c:pt>
                <c:pt idx="27">
                  <c:v>26.644500000000001</c:v>
                </c:pt>
                <c:pt idx="28">
                  <c:v>26.128800000000002</c:v>
                </c:pt>
                <c:pt idx="29">
                  <c:v>25.613099999999996</c:v>
                </c:pt>
                <c:pt idx="30">
                  <c:v>25.0974</c:v>
                </c:pt>
                <c:pt idx="31">
                  <c:v>24.581699999999998</c:v>
                </c:pt>
                <c:pt idx="32">
                  <c:v>24.065999999999999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7678-4EB4-B933-0ECE5B7C9DA1}"/>
            </c:ext>
          </c:extLst>
        </c:ser>
        <c:ser>
          <c:idx val="10"/>
          <c:order val="7"/>
          <c:tx>
            <c:strRef>
              <c:f>'ATB Land-Based Wind_SEE'!$K$332</c:f>
              <c:strCache>
                <c:ptCount val="1"/>
                <c:pt idx="0">
                  <c:v>Class 3 - Moderate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4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6-7678-4EB4-B933-0ECE5B7C9DA1}"/>
              </c:ext>
            </c:extLst>
          </c:dPt>
          <c:xVal>
            <c:numRef>
              <c:f>'ATB Land-Based Wind_SEE'!$L$324:$AS$324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Wind_SEE'!$L$332:$AS$332</c:f>
              <c:numCache>
                <c:formatCode>"$"#,##0_);\("$"#,##0\)</c:formatCode>
                <c:ptCount val="34"/>
                <c:pt idx="0">
                  <c:v>43.205384615384602</c:v>
                </c:pt>
                <c:pt idx="1">
                  <c:v>42.850769230769224</c:v>
                </c:pt>
                <c:pt idx="2">
                  <c:v>42.496153846153838</c:v>
                </c:pt>
                <c:pt idx="3">
                  <c:v>42.141538461538453</c:v>
                </c:pt>
                <c:pt idx="4">
                  <c:v>41.786923076923067</c:v>
                </c:pt>
                <c:pt idx="5">
                  <c:v>41.432307692307681</c:v>
                </c:pt>
                <c:pt idx="6">
                  <c:v>41.077692307692303</c:v>
                </c:pt>
                <c:pt idx="7">
                  <c:v>40.723076923076924</c:v>
                </c:pt>
                <c:pt idx="8">
                  <c:v>40.368461538461538</c:v>
                </c:pt>
                <c:pt idx="9">
                  <c:v>40.013846153846153</c:v>
                </c:pt>
                <c:pt idx="10">
                  <c:v>39.659230769230767</c:v>
                </c:pt>
                <c:pt idx="11">
                  <c:v>39.304615384615389</c:v>
                </c:pt>
                <c:pt idx="12">
                  <c:v>38.950000000000003</c:v>
                </c:pt>
                <c:pt idx="13">
                  <c:v>38.657875000000004</c:v>
                </c:pt>
                <c:pt idx="14">
                  <c:v>38.365750000000006</c:v>
                </c:pt>
                <c:pt idx="15">
                  <c:v>38.073625000000007</c:v>
                </c:pt>
                <c:pt idx="16">
                  <c:v>37.781500000000008</c:v>
                </c:pt>
                <c:pt idx="17">
                  <c:v>37.489375000000003</c:v>
                </c:pt>
                <c:pt idx="18">
                  <c:v>37.197250000000004</c:v>
                </c:pt>
                <c:pt idx="19">
                  <c:v>36.905124999999998</c:v>
                </c:pt>
                <c:pt idx="20">
                  <c:v>36.613</c:v>
                </c:pt>
                <c:pt idx="21">
                  <c:v>36.320875000000001</c:v>
                </c:pt>
                <c:pt idx="22">
                  <c:v>36.028750000000002</c:v>
                </c:pt>
                <c:pt idx="23">
                  <c:v>35.736625000000004</c:v>
                </c:pt>
                <c:pt idx="24">
                  <c:v>35.444500000000005</c:v>
                </c:pt>
                <c:pt idx="25">
                  <c:v>35.152375000000006</c:v>
                </c:pt>
                <c:pt idx="26">
                  <c:v>34.860250000000001</c:v>
                </c:pt>
                <c:pt idx="27">
                  <c:v>34.568124999999995</c:v>
                </c:pt>
                <c:pt idx="28">
                  <c:v>34.275999999999996</c:v>
                </c:pt>
                <c:pt idx="29">
                  <c:v>33.983874999999998</c:v>
                </c:pt>
                <c:pt idx="30">
                  <c:v>33.691749999999999</c:v>
                </c:pt>
                <c:pt idx="31">
                  <c:v>33.399625</c:v>
                </c:pt>
                <c:pt idx="32">
                  <c:v>33.107500000000002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7678-4EB4-B933-0ECE5B7C9DA1}"/>
            </c:ext>
          </c:extLst>
        </c:ser>
        <c:ser>
          <c:idx val="12"/>
          <c:order val="8"/>
          <c:tx>
            <c:strRef>
              <c:f>'ATB Land-Based Wind_SEE'!$K$333</c:f>
              <c:strCache>
                <c:ptCount val="1"/>
                <c:pt idx="0">
                  <c:v>Class 3 - Conservative</c:v>
                </c:pt>
              </c:strCache>
            </c:strRef>
          </c:tx>
          <c:spPr>
            <a:ln>
              <a:solidFill>
                <a:schemeClr val="accent4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4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9-7678-4EB4-B933-0ECE5B7C9DA1}"/>
              </c:ext>
            </c:extLst>
          </c:dPt>
          <c:xVal>
            <c:numRef>
              <c:f>'ATB Land-Based Wind_SEE'!$L$324:$AS$324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Wind_SEE'!$L$333:$AS$333</c:f>
              <c:numCache>
                <c:formatCode>"$"#,##0_);\("$"#,##0\)</c:formatCode>
                <c:ptCount val="34"/>
                <c:pt idx="0">
                  <c:v>43.205384615384602</c:v>
                </c:pt>
                <c:pt idx="1">
                  <c:v>43.205769230769221</c:v>
                </c:pt>
                <c:pt idx="2">
                  <c:v>43.206153846153832</c:v>
                </c:pt>
                <c:pt idx="3">
                  <c:v>43.206538461538457</c:v>
                </c:pt>
                <c:pt idx="4">
                  <c:v>43.206923076923069</c:v>
                </c:pt>
                <c:pt idx="5">
                  <c:v>43.207307692307687</c:v>
                </c:pt>
                <c:pt idx="6">
                  <c:v>43.207692307692298</c:v>
                </c:pt>
                <c:pt idx="7">
                  <c:v>43.208076923076923</c:v>
                </c:pt>
                <c:pt idx="8">
                  <c:v>43.208461538461535</c:v>
                </c:pt>
                <c:pt idx="9">
                  <c:v>43.208846153846146</c:v>
                </c:pt>
                <c:pt idx="10">
                  <c:v>43.209230769230771</c:v>
                </c:pt>
                <c:pt idx="11">
                  <c:v>43.209615384615383</c:v>
                </c:pt>
                <c:pt idx="12">
                  <c:v>43.21</c:v>
                </c:pt>
                <c:pt idx="13">
                  <c:v>43.101974999999996</c:v>
                </c:pt>
                <c:pt idx="14">
                  <c:v>42.993949999999998</c:v>
                </c:pt>
                <c:pt idx="15">
                  <c:v>42.885925</c:v>
                </c:pt>
                <c:pt idx="16">
                  <c:v>42.777900000000002</c:v>
                </c:pt>
                <c:pt idx="17">
                  <c:v>42.669875000000005</c:v>
                </c:pt>
                <c:pt idx="18">
                  <c:v>42.561850000000007</c:v>
                </c:pt>
                <c:pt idx="19">
                  <c:v>42.453825000000002</c:v>
                </c:pt>
                <c:pt idx="20">
                  <c:v>42.345799999999997</c:v>
                </c:pt>
                <c:pt idx="21">
                  <c:v>42.237774999999999</c:v>
                </c:pt>
                <c:pt idx="22">
                  <c:v>42.129750000000001</c:v>
                </c:pt>
                <c:pt idx="23">
                  <c:v>42.021725000000004</c:v>
                </c:pt>
                <c:pt idx="24">
                  <c:v>41.913700000000006</c:v>
                </c:pt>
                <c:pt idx="25">
                  <c:v>41.805675000000001</c:v>
                </c:pt>
                <c:pt idx="26">
                  <c:v>41.697649999999996</c:v>
                </c:pt>
                <c:pt idx="27">
                  <c:v>41.589624999999998</c:v>
                </c:pt>
                <c:pt idx="28">
                  <c:v>41.4816</c:v>
                </c:pt>
                <c:pt idx="29">
                  <c:v>41.373575000000002</c:v>
                </c:pt>
                <c:pt idx="30">
                  <c:v>41.265550000000005</c:v>
                </c:pt>
                <c:pt idx="31">
                  <c:v>41.157525000000007</c:v>
                </c:pt>
                <c:pt idx="32">
                  <c:v>41.049500000000002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7678-4EB4-B933-0ECE5B7C9DA1}"/>
            </c:ext>
          </c:extLst>
        </c:ser>
        <c:ser>
          <c:idx val="13"/>
          <c:order val="9"/>
          <c:tx>
            <c:strRef>
              <c:f>'ATB Land-Based Wind_SEE'!$K$334</c:f>
              <c:strCache>
                <c:ptCount val="1"/>
                <c:pt idx="0">
                  <c:v>Class 4 - Advanced</c:v>
                </c:pt>
              </c:strCache>
            </c:strRef>
          </c:tx>
          <c:spPr>
            <a:ln>
              <a:solidFill>
                <a:schemeClr val="accent3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3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C-7678-4EB4-B933-0ECE5B7C9DA1}"/>
              </c:ext>
            </c:extLst>
          </c:dPt>
          <c:xVal>
            <c:numRef>
              <c:f>'ATB Land-Based Wind_SEE'!$L$324:$AS$324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Wind_SEE'!$L$334:$AS$334</c:f>
              <c:numCache>
                <c:formatCode>"$"#,##0_);\("$"#,##0\)</c:formatCode>
                <c:ptCount val="34"/>
                <c:pt idx="0">
                  <c:v>43.205384615384602</c:v>
                </c:pt>
                <c:pt idx="1">
                  <c:v>42.469935897435882</c:v>
                </c:pt>
                <c:pt idx="2">
                  <c:v>41.734487179487168</c:v>
                </c:pt>
                <c:pt idx="3">
                  <c:v>40.999038461538454</c:v>
                </c:pt>
                <c:pt idx="4">
                  <c:v>40.263589743589733</c:v>
                </c:pt>
                <c:pt idx="5">
                  <c:v>39.52814102564102</c:v>
                </c:pt>
                <c:pt idx="6">
                  <c:v>38.792692307692299</c:v>
                </c:pt>
                <c:pt idx="7">
                  <c:v>38.057243589743585</c:v>
                </c:pt>
                <c:pt idx="8">
                  <c:v>37.321794871794872</c:v>
                </c:pt>
                <c:pt idx="9">
                  <c:v>36.586346153846151</c:v>
                </c:pt>
                <c:pt idx="10">
                  <c:v>35.85089743589743</c:v>
                </c:pt>
                <c:pt idx="11">
                  <c:v>35.115448717948716</c:v>
                </c:pt>
                <c:pt idx="12">
                  <c:v>34.380000000000003</c:v>
                </c:pt>
                <c:pt idx="13">
                  <c:v>33.8643</c:v>
                </c:pt>
                <c:pt idx="14">
                  <c:v>33.348599999999998</c:v>
                </c:pt>
                <c:pt idx="15">
                  <c:v>32.832900000000002</c:v>
                </c:pt>
                <c:pt idx="16">
                  <c:v>32.3172</c:v>
                </c:pt>
                <c:pt idx="17">
                  <c:v>31.801500000000004</c:v>
                </c:pt>
                <c:pt idx="18">
                  <c:v>31.285800000000002</c:v>
                </c:pt>
                <c:pt idx="19">
                  <c:v>30.770100000000003</c:v>
                </c:pt>
                <c:pt idx="20">
                  <c:v>30.254400000000004</c:v>
                </c:pt>
                <c:pt idx="21">
                  <c:v>29.738700000000001</c:v>
                </c:pt>
                <c:pt idx="22">
                  <c:v>29.223000000000003</c:v>
                </c:pt>
                <c:pt idx="23">
                  <c:v>28.707299999999996</c:v>
                </c:pt>
                <c:pt idx="24">
                  <c:v>28.191600000000001</c:v>
                </c:pt>
                <c:pt idx="25">
                  <c:v>27.675900000000002</c:v>
                </c:pt>
                <c:pt idx="26">
                  <c:v>27.160199999999996</c:v>
                </c:pt>
                <c:pt idx="27">
                  <c:v>26.644500000000001</c:v>
                </c:pt>
                <c:pt idx="28">
                  <c:v>26.128800000000002</c:v>
                </c:pt>
                <c:pt idx="29">
                  <c:v>25.613099999999996</c:v>
                </c:pt>
                <c:pt idx="30">
                  <c:v>25.0974</c:v>
                </c:pt>
                <c:pt idx="31">
                  <c:v>24.581699999999998</c:v>
                </c:pt>
                <c:pt idx="32">
                  <c:v>24.065999999999999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7678-4EB4-B933-0ECE5B7C9DA1}"/>
            </c:ext>
          </c:extLst>
        </c:ser>
        <c:ser>
          <c:idx val="1"/>
          <c:order val="10"/>
          <c:tx>
            <c:strRef>
              <c:f>'ATB Land-Based Wind_SEE'!$K$335</c:f>
              <c:strCache>
                <c:ptCount val="1"/>
                <c:pt idx="0">
                  <c:v>Class 4 - Moderate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3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1F-7678-4EB4-B933-0ECE5B7C9DA1}"/>
              </c:ext>
            </c:extLst>
          </c:dPt>
          <c:xVal>
            <c:numRef>
              <c:f>'ATB Land-Based Wind_SEE'!$L$324:$AS$324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Wind_SEE'!$L$335:$AS$335</c:f>
              <c:numCache>
                <c:formatCode>"$"#,##0_);\("$"#,##0\)</c:formatCode>
                <c:ptCount val="34"/>
                <c:pt idx="0">
                  <c:v>43.205384615384602</c:v>
                </c:pt>
                <c:pt idx="1">
                  <c:v>42.850769230769224</c:v>
                </c:pt>
                <c:pt idx="2">
                  <c:v>42.496153846153838</c:v>
                </c:pt>
                <c:pt idx="3">
                  <c:v>42.141538461538453</c:v>
                </c:pt>
                <c:pt idx="4">
                  <c:v>41.786923076923067</c:v>
                </c:pt>
                <c:pt idx="5">
                  <c:v>41.432307692307681</c:v>
                </c:pt>
                <c:pt idx="6">
                  <c:v>41.077692307692303</c:v>
                </c:pt>
                <c:pt idx="7">
                  <c:v>40.723076923076924</c:v>
                </c:pt>
                <c:pt idx="8">
                  <c:v>40.368461538461538</c:v>
                </c:pt>
                <c:pt idx="9">
                  <c:v>40.013846153846153</c:v>
                </c:pt>
                <c:pt idx="10">
                  <c:v>39.659230769230767</c:v>
                </c:pt>
                <c:pt idx="11">
                  <c:v>39.304615384615389</c:v>
                </c:pt>
                <c:pt idx="12">
                  <c:v>38.950000000000003</c:v>
                </c:pt>
                <c:pt idx="13">
                  <c:v>38.657875000000004</c:v>
                </c:pt>
                <c:pt idx="14">
                  <c:v>38.365750000000006</c:v>
                </c:pt>
                <c:pt idx="15">
                  <c:v>38.073625000000007</c:v>
                </c:pt>
                <c:pt idx="16">
                  <c:v>37.781500000000008</c:v>
                </c:pt>
                <c:pt idx="17">
                  <c:v>37.489375000000003</c:v>
                </c:pt>
                <c:pt idx="18">
                  <c:v>37.197250000000004</c:v>
                </c:pt>
                <c:pt idx="19">
                  <c:v>36.905124999999998</c:v>
                </c:pt>
                <c:pt idx="20">
                  <c:v>36.613</c:v>
                </c:pt>
                <c:pt idx="21">
                  <c:v>36.320875000000001</c:v>
                </c:pt>
                <c:pt idx="22">
                  <c:v>36.028750000000002</c:v>
                </c:pt>
                <c:pt idx="23">
                  <c:v>35.736625000000004</c:v>
                </c:pt>
                <c:pt idx="24">
                  <c:v>35.444500000000005</c:v>
                </c:pt>
                <c:pt idx="25">
                  <c:v>35.152375000000006</c:v>
                </c:pt>
                <c:pt idx="26">
                  <c:v>34.860250000000001</c:v>
                </c:pt>
                <c:pt idx="27">
                  <c:v>34.568124999999995</c:v>
                </c:pt>
                <c:pt idx="28">
                  <c:v>34.275999999999996</c:v>
                </c:pt>
                <c:pt idx="29">
                  <c:v>33.983874999999998</c:v>
                </c:pt>
                <c:pt idx="30">
                  <c:v>33.691749999999999</c:v>
                </c:pt>
                <c:pt idx="31">
                  <c:v>33.399625</c:v>
                </c:pt>
                <c:pt idx="32">
                  <c:v>33.107500000000002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7678-4EB4-B933-0ECE5B7C9DA1}"/>
            </c:ext>
          </c:extLst>
        </c:ser>
        <c:ser>
          <c:idx val="5"/>
          <c:order val="11"/>
          <c:tx>
            <c:strRef>
              <c:f>'ATB Land-Based Wind_SEE'!$K$336</c:f>
              <c:strCache>
                <c:ptCount val="1"/>
                <c:pt idx="0">
                  <c:v>Class 4 - Conservative</c:v>
                </c:pt>
              </c:strCache>
            </c:strRef>
          </c:tx>
          <c:spPr>
            <a:ln>
              <a:solidFill>
                <a:schemeClr val="accent3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3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22-7678-4EB4-B933-0ECE5B7C9DA1}"/>
              </c:ext>
            </c:extLst>
          </c:dPt>
          <c:xVal>
            <c:numRef>
              <c:f>'ATB Land-Based Wind_SEE'!$L$324:$AS$324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Wind_SEE'!$L$336:$AS$336</c:f>
              <c:numCache>
                <c:formatCode>"$"#,##0_);\("$"#,##0\)</c:formatCode>
                <c:ptCount val="34"/>
                <c:pt idx="0">
                  <c:v>43.205384615384602</c:v>
                </c:pt>
                <c:pt idx="1">
                  <c:v>43.205769230769221</c:v>
                </c:pt>
                <c:pt idx="2">
                  <c:v>43.206153846153832</c:v>
                </c:pt>
                <c:pt idx="3">
                  <c:v>43.206538461538457</c:v>
                </c:pt>
                <c:pt idx="4">
                  <c:v>43.206923076923069</c:v>
                </c:pt>
                <c:pt idx="5">
                  <c:v>43.207307692307687</c:v>
                </c:pt>
                <c:pt idx="6">
                  <c:v>43.207692307692298</c:v>
                </c:pt>
                <c:pt idx="7">
                  <c:v>43.208076923076923</c:v>
                </c:pt>
                <c:pt idx="8">
                  <c:v>43.208461538461535</c:v>
                </c:pt>
                <c:pt idx="9">
                  <c:v>43.208846153846146</c:v>
                </c:pt>
                <c:pt idx="10">
                  <c:v>43.209230769230771</c:v>
                </c:pt>
                <c:pt idx="11">
                  <c:v>43.209615384615383</c:v>
                </c:pt>
                <c:pt idx="12">
                  <c:v>43.21</c:v>
                </c:pt>
                <c:pt idx="13">
                  <c:v>43.101974999999996</c:v>
                </c:pt>
                <c:pt idx="14">
                  <c:v>42.993949999999998</c:v>
                </c:pt>
                <c:pt idx="15">
                  <c:v>42.885925</c:v>
                </c:pt>
                <c:pt idx="16">
                  <c:v>42.777900000000002</c:v>
                </c:pt>
                <c:pt idx="17">
                  <c:v>42.669875000000005</c:v>
                </c:pt>
                <c:pt idx="18">
                  <c:v>42.561850000000007</c:v>
                </c:pt>
                <c:pt idx="19">
                  <c:v>42.453825000000002</c:v>
                </c:pt>
                <c:pt idx="20">
                  <c:v>42.345799999999997</c:v>
                </c:pt>
                <c:pt idx="21">
                  <c:v>42.237774999999999</c:v>
                </c:pt>
                <c:pt idx="22">
                  <c:v>42.129750000000001</c:v>
                </c:pt>
                <c:pt idx="23">
                  <c:v>42.021725000000004</c:v>
                </c:pt>
                <c:pt idx="24">
                  <c:v>41.913700000000006</c:v>
                </c:pt>
                <c:pt idx="25">
                  <c:v>41.805675000000001</c:v>
                </c:pt>
                <c:pt idx="26">
                  <c:v>41.697649999999996</c:v>
                </c:pt>
                <c:pt idx="27">
                  <c:v>41.589624999999998</c:v>
                </c:pt>
                <c:pt idx="28">
                  <c:v>41.4816</c:v>
                </c:pt>
                <c:pt idx="29">
                  <c:v>41.373575000000002</c:v>
                </c:pt>
                <c:pt idx="30">
                  <c:v>41.265550000000005</c:v>
                </c:pt>
                <c:pt idx="31">
                  <c:v>41.157525000000007</c:v>
                </c:pt>
                <c:pt idx="32">
                  <c:v>41.049500000000002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7678-4EB4-B933-0ECE5B7C9DA1}"/>
            </c:ext>
          </c:extLst>
        </c:ser>
        <c:ser>
          <c:idx val="8"/>
          <c:order val="12"/>
          <c:tx>
            <c:strRef>
              <c:f>'ATB Land-Based Wind_SEE'!$K$337</c:f>
              <c:strCache>
                <c:ptCount val="1"/>
                <c:pt idx="0">
                  <c:v>Class 5 - Advanced</c:v>
                </c:pt>
              </c:strCache>
            </c:strRef>
          </c:tx>
          <c:spPr>
            <a:ln>
              <a:solidFill>
                <a:schemeClr val="accent2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2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25-7678-4EB4-B933-0ECE5B7C9DA1}"/>
              </c:ext>
            </c:extLst>
          </c:dPt>
          <c:xVal>
            <c:numRef>
              <c:f>'ATB Land-Based Wind_SEE'!$L$324:$AS$324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Wind_SEE'!$L$337:$AS$337</c:f>
              <c:numCache>
                <c:formatCode>"$"#,##0_);\("$"#,##0\)</c:formatCode>
                <c:ptCount val="34"/>
                <c:pt idx="0">
                  <c:v>43.205384615384602</c:v>
                </c:pt>
                <c:pt idx="1">
                  <c:v>42.469935897435882</c:v>
                </c:pt>
                <c:pt idx="2">
                  <c:v>41.734487179487168</c:v>
                </c:pt>
                <c:pt idx="3">
                  <c:v>40.999038461538454</c:v>
                </c:pt>
                <c:pt idx="4">
                  <c:v>40.263589743589733</c:v>
                </c:pt>
                <c:pt idx="5">
                  <c:v>39.52814102564102</c:v>
                </c:pt>
                <c:pt idx="6">
                  <c:v>38.792692307692299</c:v>
                </c:pt>
                <c:pt idx="7">
                  <c:v>38.057243589743585</c:v>
                </c:pt>
                <c:pt idx="8">
                  <c:v>37.321794871794872</c:v>
                </c:pt>
                <c:pt idx="9">
                  <c:v>36.586346153846151</c:v>
                </c:pt>
                <c:pt idx="10">
                  <c:v>35.85089743589743</c:v>
                </c:pt>
                <c:pt idx="11">
                  <c:v>35.115448717948716</c:v>
                </c:pt>
                <c:pt idx="12">
                  <c:v>34.380000000000003</c:v>
                </c:pt>
                <c:pt idx="13">
                  <c:v>33.8643</c:v>
                </c:pt>
                <c:pt idx="14">
                  <c:v>33.348599999999998</c:v>
                </c:pt>
                <c:pt idx="15">
                  <c:v>32.832900000000002</c:v>
                </c:pt>
                <c:pt idx="16">
                  <c:v>32.3172</c:v>
                </c:pt>
                <c:pt idx="17">
                  <c:v>31.801500000000004</c:v>
                </c:pt>
                <c:pt idx="18">
                  <c:v>31.285800000000002</c:v>
                </c:pt>
                <c:pt idx="19">
                  <c:v>30.770100000000003</c:v>
                </c:pt>
                <c:pt idx="20">
                  <c:v>30.254400000000004</c:v>
                </c:pt>
                <c:pt idx="21">
                  <c:v>29.738700000000001</c:v>
                </c:pt>
                <c:pt idx="22">
                  <c:v>29.223000000000003</c:v>
                </c:pt>
                <c:pt idx="23">
                  <c:v>28.707299999999996</c:v>
                </c:pt>
                <c:pt idx="24">
                  <c:v>28.191600000000001</c:v>
                </c:pt>
                <c:pt idx="25">
                  <c:v>27.675900000000002</c:v>
                </c:pt>
                <c:pt idx="26">
                  <c:v>27.160199999999996</c:v>
                </c:pt>
                <c:pt idx="27">
                  <c:v>26.644500000000001</c:v>
                </c:pt>
                <c:pt idx="28">
                  <c:v>26.128800000000002</c:v>
                </c:pt>
                <c:pt idx="29">
                  <c:v>25.613099999999996</c:v>
                </c:pt>
                <c:pt idx="30">
                  <c:v>25.0974</c:v>
                </c:pt>
                <c:pt idx="31">
                  <c:v>24.581699999999998</c:v>
                </c:pt>
                <c:pt idx="32">
                  <c:v>24.065999999999999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7678-4EB4-B933-0ECE5B7C9DA1}"/>
            </c:ext>
          </c:extLst>
        </c:ser>
        <c:ser>
          <c:idx val="11"/>
          <c:order val="13"/>
          <c:tx>
            <c:strRef>
              <c:f>'ATB Land-Based Wind_SEE'!$K$338</c:f>
              <c:strCache>
                <c:ptCount val="1"/>
                <c:pt idx="0">
                  <c:v>Class 5 - Moderate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2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28-7678-4EB4-B933-0ECE5B7C9DA1}"/>
              </c:ext>
            </c:extLst>
          </c:dPt>
          <c:xVal>
            <c:numRef>
              <c:f>'ATB Land-Based Wind_SEE'!$L$324:$AS$324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Wind_SEE'!$L$338:$AS$338</c:f>
              <c:numCache>
                <c:formatCode>"$"#,##0_);\("$"#,##0\)</c:formatCode>
                <c:ptCount val="34"/>
                <c:pt idx="0">
                  <c:v>43.205384615384602</c:v>
                </c:pt>
                <c:pt idx="1">
                  <c:v>42.850769230769224</c:v>
                </c:pt>
                <c:pt idx="2">
                  <c:v>42.496153846153838</c:v>
                </c:pt>
                <c:pt idx="3">
                  <c:v>42.141538461538453</c:v>
                </c:pt>
                <c:pt idx="4">
                  <c:v>41.786923076923067</c:v>
                </c:pt>
                <c:pt idx="5">
                  <c:v>41.432307692307681</c:v>
                </c:pt>
                <c:pt idx="6">
                  <c:v>41.077692307692303</c:v>
                </c:pt>
                <c:pt idx="7">
                  <c:v>40.723076923076924</c:v>
                </c:pt>
                <c:pt idx="8">
                  <c:v>40.368461538461538</c:v>
                </c:pt>
                <c:pt idx="9">
                  <c:v>40.013846153846153</c:v>
                </c:pt>
                <c:pt idx="10">
                  <c:v>39.659230769230767</c:v>
                </c:pt>
                <c:pt idx="11">
                  <c:v>39.304615384615389</c:v>
                </c:pt>
                <c:pt idx="12">
                  <c:v>38.950000000000003</c:v>
                </c:pt>
                <c:pt idx="13">
                  <c:v>38.657875000000004</c:v>
                </c:pt>
                <c:pt idx="14">
                  <c:v>38.365750000000006</c:v>
                </c:pt>
                <c:pt idx="15">
                  <c:v>38.073625000000007</c:v>
                </c:pt>
                <c:pt idx="16">
                  <c:v>37.781500000000008</c:v>
                </c:pt>
                <c:pt idx="17">
                  <c:v>37.489375000000003</c:v>
                </c:pt>
                <c:pt idx="18">
                  <c:v>37.197250000000004</c:v>
                </c:pt>
                <c:pt idx="19">
                  <c:v>36.905124999999998</c:v>
                </c:pt>
                <c:pt idx="20">
                  <c:v>36.613</c:v>
                </c:pt>
                <c:pt idx="21">
                  <c:v>36.320875000000001</c:v>
                </c:pt>
                <c:pt idx="22">
                  <c:v>36.028750000000002</c:v>
                </c:pt>
                <c:pt idx="23">
                  <c:v>35.736625000000004</c:v>
                </c:pt>
                <c:pt idx="24">
                  <c:v>35.444500000000005</c:v>
                </c:pt>
                <c:pt idx="25">
                  <c:v>35.152375000000006</c:v>
                </c:pt>
                <c:pt idx="26">
                  <c:v>34.860250000000001</c:v>
                </c:pt>
                <c:pt idx="27">
                  <c:v>34.568124999999995</c:v>
                </c:pt>
                <c:pt idx="28">
                  <c:v>34.275999999999996</c:v>
                </c:pt>
                <c:pt idx="29">
                  <c:v>33.983874999999998</c:v>
                </c:pt>
                <c:pt idx="30">
                  <c:v>33.691749999999999</c:v>
                </c:pt>
                <c:pt idx="31">
                  <c:v>33.399625</c:v>
                </c:pt>
                <c:pt idx="32">
                  <c:v>33.107500000000002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7678-4EB4-B933-0ECE5B7C9DA1}"/>
            </c:ext>
          </c:extLst>
        </c:ser>
        <c:ser>
          <c:idx val="14"/>
          <c:order val="14"/>
          <c:tx>
            <c:strRef>
              <c:f>'ATB Land-Based Wind_SEE'!$K$339</c:f>
              <c:strCache>
                <c:ptCount val="1"/>
                <c:pt idx="0">
                  <c:v>Class 5 - Conservative</c:v>
                </c:pt>
              </c:strCache>
            </c:strRef>
          </c:tx>
          <c:spPr>
            <a:ln>
              <a:solidFill>
                <a:schemeClr val="accent2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2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2B-7678-4EB4-B933-0ECE5B7C9DA1}"/>
              </c:ext>
            </c:extLst>
          </c:dPt>
          <c:xVal>
            <c:numRef>
              <c:f>'ATB Land-Based Wind_SEE'!$L$324:$AS$324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Wind_SEE'!$L$339:$AS$339</c:f>
              <c:numCache>
                <c:formatCode>"$"#,##0_);\("$"#,##0\)</c:formatCode>
                <c:ptCount val="34"/>
                <c:pt idx="0">
                  <c:v>43.205384615384602</c:v>
                </c:pt>
                <c:pt idx="1">
                  <c:v>43.205769230769221</c:v>
                </c:pt>
                <c:pt idx="2">
                  <c:v>43.206153846153832</c:v>
                </c:pt>
                <c:pt idx="3">
                  <c:v>43.206538461538457</c:v>
                </c:pt>
                <c:pt idx="4">
                  <c:v>43.206923076923069</c:v>
                </c:pt>
                <c:pt idx="5">
                  <c:v>43.207307692307687</c:v>
                </c:pt>
                <c:pt idx="6">
                  <c:v>43.207692307692298</c:v>
                </c:pt>
                <c:pt idx="7">
                  <c:v>43.208076923076923</c:v>
                </c:pt>
                <c:pt idx="8">
                  <c:v>43.208461538461535</c:v>
                </c:pt>
                <c:pt idx="9">
                  <c:v>43.208846153846146</c:v>
                </c:pt>
                <c:pt idx="10">
                  <c:v>43.209230769230771</c:v>
                </c:pt>
                <c:pt idx="11">
                  <c:v>43.209615384615383</c:v>
                </c:pt>
                <c:pt idx="12">
                  <c:v>43.21</c:v>
                </c:pt>
                <c:pt idx="13">
                  <c:v>43.101974999999996</c:v>
                </c:pt>
                <c:pt idx="14">
                  <c:v>42.993949999999998</c:v>
                </c:pt>
                <c:pt idx="15">
                  <c:v>42.885925</c:v>
                </c:pt>
                <c:pt idx="16">
                  <c:v>42.777900000000002</c:v>
                </c:pt>
                <c:pt idx="17">
                  <c:v>42.669875000000005</c:v>
                </c:pt>
                <c:pt idx="18">
                  <c:v>42.561850000000007</c:v>
                </c:pt>
                <c:pt idx="19">
                  <c:v>42.453825000000002</c:v>
                </c:pt>
                <c:pt idx="20">
                  <c:v>42.345799999999997</c:v>
                </c:pt>
                <c:pt idx="21">
                  <c:v>42.237774999999999</c:v>
                </c:pt>
                <c:pt idx="22">
                  <c:v>42.129750000000001</c:v>
                </c:pt>
                <c:pt idx="23">
                  <c:v>42.021725000000004</c:v>
                </c:pt>
                <c:pt idx="24">
                  <c:v>41.913700000000006</c:v>
                </c:pt>
                <c:pt idx="25">
                  <c:v>41.805675000000001</c:v>
                </c:pt>
                <c:pt idx="26">
                  <c:v>41.697649999999996</c:v>
                </c:pt>
                <c:pt idx="27">
                  <c:v>41.589624999999998</c:v>
                </c:pt>
                <c:pt idx="28">
                  <c:v>41.4816</c:v>
                </c:pt>
                <c:pt idx="29">
                  <c:v>41.373575000000002</c:v>
                </c:pt>
                <c:pt idx="30">
                  <c:v>41.265550000000005</c:v>
                </c:pt>
                <c:pt idx="31">
                  <c:v>41.157525000000007</c:v>
                </c:pt>
                <c:pt idx="32">
                  <c:v>41.049500000000002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7678-4EB4-B933-0ECE5B7C9DA1}"/>
            </c:ext>
          </c:extLst>
        </c:ser>
        <c:ser>
          <c:idx val="15"/>
          <c:order val="15"/>
          <c:tx>
            <c:strRef>
              <c:f>'ATB Land-Based Wind_SEE'!$K$340</c:f>
              <c:strCache>
                <c:ptCount val="1"/>
                <c:pt idx="0">
                  <c:v>Class 6 - Advanced</c:v>
                </c:pt>
              </c:strCache>
            </c:strRef>
          </c:tx>
          <c:spPr>
            <a:ln>
              <a:solidFill>
                <a:srgbClr val="7030A0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7030A0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2E-7678-4EB4-B933-0ECE5B7C9DA1}"/>
              </c:ext>
            </c:extLst>
          </c:dPt>
          <c:xVal>
            <c:numRef>
              <c:f>'ATB Land-Based Wind_SEE'!$L$324:$AS$324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Wind_SEE'!$L$340:$AS$340</c:f>
              <c:numCache>
                <c:formatCode>"$"#,##0_);\("$"#,##0\)</c:formatCode>
                <c:ptCount val="34"/>
                <c:pt idx="0">
                  <c:v>43.205384615384602</c:v>
                </c:pt>
                <c:pt idx="1">
                  <c:v>42.469935897435882</c:v>
                </c:pt>
                <c:pt idx="2">
                  <c:v>41.734487179487168</c:v>
                </c:pt>
                <c:pt idx="3">
                  <c:v>40.999038461538454</c:v>
                </c:pt>
                <c:pt idx="4">
                  <c:v>40.263589743589733</c:v>
                </c:pt>
                <c:pt idx="5">
                  <c:v>39.52814102564102</c:v>
                </c:pt>
                <c:pt idx="6">
                  <c:v>38.792692307692299</c:v>
                </c:pt>
                <c:pt idx="7">
                  <c:v>38.057243589743585</c:v>
                </c:pt>
                <c:pt idx="8">
                  <c:v>37.321794871794872</c:v>
                </c:pt>
                <c:pt idx="9">
                  <c:v>36.586346153846151</c:v>
                </c:pt>
                <c:pt idx="10">
                  <c:v>35.85089743589743</c:v>
                </c:pt>
                <c:pt idx="11">
                  <c:v>35.115448717948716</c:v>
                </c:pt>
                <c:pt idx="12">
                  <c:v>34.380000000000003</c:v>
                </c:pt>
                <c:pt idx="13">
                  <c:v>33.8643</c:v>
                </c:pt>
                <c:pt idx="14">
                  <c:v>33.348599999999998</c:v>
                </c:pt>
                <c:pt idx="15">
                  <c:v>32.832900000000002</c:v>
                </c:pt>
                <c:pt idx="16">
                  <c:v>32.3172</c:v>
                </c:pt>
                <c:pt idx="17">
                  <c:v>31.801500000000004</c:v>
                </c:pt>
                <c:pt idx="18">
                  <c:v>31.285800000000002</c:v>
                </c:pt>
                <c:pt idx="19">
                  <c:v>30.770100000000003</c:v>
                </c:pt>
                <c:pt idx="20">
                  <c:v>30.254400000000004</c:v>
                </c:pt>
                <c:pt idx="21">
                  <c:v>29.738700000000001</c:v>
                </c:pt>
                <c:pt idx="22">
                  <c:v>29.223000000000003</c:v>
                </c:pt>
                <c:pt idx="23">
                  <c:v>28.707299999999996</c:v>
                </c:pt>
                <c:pt idx="24">
                  <c:v>28.191600000000001</c:v>
                </c:pt>
                <c:pt idx="25">
                  <c:v>27.675900000000002</c:v>
                </c:pt>
                <c:pt idx="26">
                  <c:v>27.160199999999996</c:v>
                </c:pt>
                <c:pt idx="27">
                  <c:v>26.644500000000001</c:v>
                </c:pt>
                <c:pt idx="28">
                  <c:v>26.128800000000002</c:v>
                </c:pt>
                <c:pt idx="29">
                  <c:v>25.613099999999996</c:v>
                </c:pt>
                <c:pt idx="30">
                  <c:v>25.0974</c:v>
                </c:pt>
                <c:pt idx="31">
                  <c:v>24.581699999999998</c:v>
                </c:pt>
                <c:pt idx="32">
                  <c:v>24.065999999999999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7678-4EB4-B933-0ECE5B7C9DA1}"/>
            </c:ext>
          </c:extLst>
        </c:ser>
        <c:ser>
          <c:idx val="16"/>
          <c:order val="16"/>
          <c:tx>
            <c:strRef>
              <c:f>'ATB Land-Based Wind_SEE'!$K$341</c:f>
              <c:strCache>
                <c:ptCount val="1"/>
                <c:pt idx="0">
                  <c:v>Class 6 - Moderate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7030A0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31-7678-4EB4-B933-0ECE5B7C9DA1}"/>
              </c:ext>
            </c:extLst>
          </c:dPt>
          <c:xVal>
            <c:numRef>
              <c:f>'ATB Land-Based Wind_SEE'!$L$324:$AS$324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Wind_SEE'!$L$341:$AS$341</c:f>
              <c:numCache>
                <c:formatCode>"$"#,##0_);\("$"#,##0\)</c:formatCode>
                <c:ptCount val="34"/>
                <c:pt idx="0">
                  <c:v>43.205384615384602</c:v>
                </c:pt>
                <c:pt idx="1">
                  <c:v>42.850769230769224</c:v>
                </c:pt>
                <c:pt idx="2">
                  <c:v>42.496153846153838</c:v>
                </c:pt>
                <c:pt idx="3">
                  <c:v>42.141538461538453</c:v>
                </c:pt>
                <c:pt idx="4">
                  <c:v>41.786923076923067</c:v>
                </c:pt>
                <c:pt idx="5">
                  <c:v>41.432307692307681</c:v>
                </c:pt>
                <c:pt idx="6">
                  <c:v>41.077692307692303</c:v>
                </c:pt>
                <c:pt idx="7">
                  <c:v>40.723076923076924</c:v>
                </c:pt>
                <c:pt idx="8">
                  <c:v>40.368461538461538</c:v>
                </c:pt>
                <c:pt idx="9">
                  <c:v>40.013846153846153</c:v>
                </c:pt>
                <c:pt idx="10">
                  <c:v>39.659230769230767</c:v>
                </c:pt>
                <c:pt idx="11">
                  <c:v>39.304615384615389</c:v>
                </c:pt>
                <c:pt idx="12">
                  <c:v>38.950000000000003</c:v>
                </c:pt>
                <c:pt idx="13">
                  <c:v>38.657875000000004</c:v>
                </c:pt>
                <c:pt idx="14">
                  <c:v>38.365750000000006</c:v>
                </c:pt>
                <c:pt idx="15">
                  <c:v>38.073625000000007</c:v>
                </c:pt>
                <c:pt idx="16">
                  <c:v>37.781500000000008</c:v>
                </c:pt>
                <c:pt idx="17">
                  <c:v>37.489375000000003</c:v>
                </c:pt>
                <c:pt idx="18">
                  <c:v>37.197250000000004</c:v>
                </c:pt>
                <c:pt idx="19">
                  <c:v>36.905124999999998</c:v>
                </c:pt>
                <c:pt idx="20">
                  <c:v>36.613</c:v>
                </c:pt>
                <c:pt idx="21">
                  <c:v>36.320875000000001</c:v>
                </c:pt>
                <c:pt idx="22">
                  <c:v>36.028750000000002</c:v>
                </c:pt>
                <c:pt idx="23">
                  <c:v>35.736625000000004</c:v>
                </c:pt>
                <c:pt idx="24">
                  <c:v>35.444500000000005</c:v>
                </c:pt>
                <c:pt idx="25">
                  <c:v>35.152375000000006</c:v>
                </c:pt>
                <c:pt idx="26">
                  <c:v>34.860250000000001</c:v>
                </c:pt>
                <c:pt idx="27">
                  <c:v>34.568124999999995</c:v>
                </c:pt>
                <c:pt idx="28">
                  <c:v>34.275999999999996</c:v>
                </c:pt>
                <c:pt idx="29">
                  <c:v>33.983874999999998</c:v>
                </c:pt>
                <c:pt idx="30">
                  <c:v>33.691749999999999</c:v>
                </c:pt>
                <c:pt idx="31">
                  <c:v>33.399625</c:v>
                </c:pt>
                <c:pt idx="32">
                  <c:v>33.107500000000002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2-7678-4EB4-B933-0ECE5B7C9DA1}"/>
            </c:ext>
          </c:extLst>
        </c:ser>
        <c:ser>
          <c:idx val="17"/>
          <c:order val="17"/>
          <c:tx>
            <c:strRef>
              <c:f>'ATB Land-Based Wind_SEE'!$K$342</c:f>
              <c:strCache>
                <c:ptCount val="1"/>
                <c:pt idx="0">
                  <c:v>Class 6 - Conservative</c:v>
                </c:pt>
              </c:strCache>
            </c:strRef>
          </c:tx>
          <c:spPr>
            <a:ln>
              <a:solidFill>
                <a:srgbClr val="7030A0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7030A0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34-7678-4EB4-B933-0ECE5B7C9DA1}"/>
              </c:ext>
            </c:extLst>
          </c:dPt>
          <c:xVal>
            <c:numRef>
              <c:f>'ATB Land-Based Wind_SEE'!$L$324:$AS$324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Wind_SEE'!$L$342:$AS$342</c:f>
              <c:numCache>
                <c:formatCode>"$"#,##0_);\("$"#,##0\)</c:formatCode>
                <c:ptCount val="34"/>
                <c:pt idx="0">
                  <c:v>43.205384615384602</c:v>
                </c:pt>
                <c:pt idx="1">
                  <c:v>43.205769230769221</c:v>
                </c:pt>
                <c:pt idx="2">
                  <c:v>43.206153846153832</c:v>
                </c:pt>
                <c:pt idx="3">
                  <c:v>43.206538461538457</c:v>
                </c:pt>
                <c:pt idx="4">
                  <c:v>43.206923076923069</c:v>
                </c:pt>
                <c:pt idx="5">
                  <c:v>43.207307692307687</c:v>
                </c:pt>
                <c:pt idx="6">
                  <c:v>43.207692307692298</c:v>
                </c:pt>
                <c:pt idx="7">
                  <c:v>43.208076923076923</c:v>
                </c:pt>
                <c:pt idx="8">
                  <c:v>43.208461538461535</c:v>
                </c:pt>
                <c:pt idx="9">
                  <c:v>43.208846153846146</c:v>
                </c:pt>
                <c:pt idx="10">
                  <c:v>43.209230769230771</c:v>
                </c:pt>
                <c:pt idx="11">
                  <c:v>43.209615384615383</c:v>
                </c:pt>
                <c:pt idx="12">
                  <c:v>43.21</c:v>
                </c:pt>
                <c:pt idx="13">
                  <c:v>43.101974999999996</c:v>
                </c:pt>
                <c:pt idx="14">
                  <c:v>42.993949999999998</c:v>
                </c:pt>
                <c:pt idx="15">
                  <c:v>42.885925</c:v>
                </c:pt>
                <c:pt idx="16">
                  <c:v>42.777900000000002</c:v>
                </c:pt>
                <c:pt idx="17">
                  <c:v>42.669875000000005</c:v>
                </c:pt>
                <c:pt idx="18">
                  <c:v>42.561850000000007</c:v>
                </c:pt>
                <c:pt idx="19">
                  <c:v>42.453825000000002</c:v>
                </c:pt>
                <c:pt idx="20">
                  <c:v>42.345799999999997</c:v>
                </c:pt>
                <c:pt idx="21">
                  <c:v>42.237774999999999</c:v>
                </c:pt>
                <c:pt idx="22">
                  <c:v>42.129750000000001</c:v>
                </c:pt>
                <c:pt idx="23">
                  <c:v>42.021725000000004</c:v>
                </c:pt>
                <c:pt idx="24">
                  <c:v>41.913700000000006</c:v>
                </c:pt>
                <c:pt idx="25">
                  <c:v>41.805675000000001</c:v>
                </c:pt>
                <c:pt idx="26">
                  <c:v>41.697649999999996</c:v>
                </c:pt>
                <c:pt idx="27">
                  <c:v>41.589624999999998</c:v>
                </c:pt>
                <c:pt idx="28">
                  <c:v>41.4816</c:v>
                </c:pt>
                <c:pt idx="29">
                  <c:v>41.373575000000002</c:v>
                </c:pt>
                <c:pt idx="30">
                  <c:v>41.265550000000005</c:v>
                </c:pt>
                <c:pt idx="31">
                  <c:v>41.157525000000007</c:v>
                </c:pt>
                <c:pt idx="32">
                  <c:v>41.049500000000002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5-7678-4EB4-B933-0ECE5B7C9DA1}"/>
            </c:ext>
          </c:extLst>
        </c:ser>
        <c:ser>
          <c:idx val="18"/>
          <c:order val="18"/>
          <c:tx>
            <c:strRef>
              <c:f>'ATB Land-Based Wind_SEE'!$K$343</c:f>
              <c:strCache>
                <c:ptCount val="1"/>
                <c:pt idx="0">
                  <c:v>Class 7 - Advanced</c:v>
                </c:pt>
              </c:strCache>
            </c:strRef>
          </c:tx>
          <c:spPr>
            <a:ln>
              <a:solidFill>
                <a:srgbClr val="002060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2060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37-7678-4EB4-B933-0ECE5B7C9DA1}"/>
              </c:ext>
            </c:extLst>
          </c:dPt>
          <c:xVal>
            <c:numRef>
              <c:f>'ATB Land-Based Wind_SEE'!$L$324:$AS$324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Wind_SEE'!$L$343:$AS$343</c:f>
              <c:numCache>
                <c:formatCode>"$"#,##0_);\("$"#,##0\)</c:formatCode>
                <c:ptCount val="34"/>
                <c:pt idx="0">
                  <c:v>43.205384615384602</c:v>
                </c:pt>
                <c:pt idx="1">
                  <c:v>42.469935897435882</c:v>
                </c:pt>
                <c:pt idx="2">
                  <c:v>41.734487179487168</c:v>
                </c:pt>
                <c:pt idx="3">
                  <c:v>40.999038461538454</c:v>
                </c:pt>
                <c:pt idx="4">
                  <c:v>40.263589743589733</c:v>
                </c:pt>
                <c:pt idx="5">
                  <c:v>39.52814102564102</c:v>
                </c:pt>
                <c:pt idx="6">
                  <c:v>38.792692307692299</c:v>
                </c:pt>
                <c:pt idx="7">
                  <c:v>38.057243589743585</c:v>
                </c:pt>
                <c:pt idx="8">
                  <c:v>37.321794871794872</c:v>
                </c:pt>
                <c:pt idx="9">
                  <c:v>36.586346153846151</c:v>
                </c:pt>
                <c:pt idx="10">
                  <c:v>35.85089743589743</c:v>
                </c:pt>
                <c:pt idx="11">
                  <c:v>35.115448717948716</c:v>
                </c:pt>
                <c:pt idx="12">
                  <c:v>34.380000000000003</c:v>
                </c:pt>
                <c:pt idx="13">
                  <c:v>33.8643</c:v>
                </c:pt>
                <c:pt idx="14">
                  <c:v>33.348599999999998</c:v>
                </c:pt>
                <c:pt idx="15">
                  <c:v>32.832900000000002</c:v>
                </c:pt>
                <c:pt idx="16">
                  <c:v>32.3172</c:v>
                </c:pt>
                <c:pt idx="17">
                  <c:v>31.801500000000004</c:v>
                </c:pt>
                <c:pt idx="18">
                  <c:v>31.285800000000002</c:v>
                </c:pt>
                <c:pt idx="19">
                  <c:v>30.770100000000003</c:v>
                </c:pt>
                <c:pt idx="20">
                  <c:v>30.254400000000004</c:v>
                </c:pt>
                <c:pt idx="21">
                  <c:v>29.738700000000001</c:v>
                </c:pt>
                <c:pt idx="22">
                  <c:v>29.223000000000003</c:v>
                </c:pt>
                <c:pt idx="23">
                  <c:v>28.707299999999996</c:v>
                </c:pt>
                <c:pt idx="24">
                  <c:v>28.191600000000001</c:v>
                </c:pt>
                <c:pt idx="25">
                  <c:v>27.675900000000002</c:v>
                </c:pt>
                <c:pt idx="26">
                  <c:v>27.160199999999996</c:v>
                </c:pt>
                <c:pt idx="27">
                  <c:v>26.644500000000001</c:v>
                </c:pt>
                <c:pt idx="28">
                  <c:v>26.128800000000002</c:v>
                </c:pt>
                <c:pt idx="29">
                  <c:v>25.613099999999996</c:v>
                </c:pt>
                <c:pt idx="30">
                  <c:v>25.0974</c:v>
                </c:pt>
                <c:pt idx="31">
                  <c:v>24.581699999999998</c:v>
                </c:pt>
                <c:pt idx="32">
                  <c:v>24.065999999999999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8-7678-4EB4-B933-0ECE5B7C9DA1}"/>
            </c:ext>
          </c:extLst>
        </c:ser>
        <c:ser>
          <c:idx val="19"/>
          <c:order val="19"/>
          <c:tx>
            <c:strRef>
              <c:f>'ATB Land-Based Wind_SEE'!$K$344</c:f>
              <c:strCache>
                <c:ptCount val="1"/>
                <c:pt idx="0">
                  <c:v>Class 7 - Moderate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2060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3A-7678-4EB4-B933-0ECE5B7C9DA1}"/>
              </c:ext>
            </c:extLst>
          </c:dPt>
          <c:xVal>
            <c:numRef>
              <c:f>'ATB Land-Based Wind_SEE'!$L$324:$AS$324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Wind_SEE'!$L$344:$AS$344</c:f>
              <c:numCache>
                <c:formatCode>"$"#,##0_);\("$"#,##0\)</c:formatCode>
                <c:ptCount val="34"/>
                <c:pt idx="0">
                  <c:v>43.205384615384602</c:v>
                </c:pt>
                <c:pt idx="1">
                  <c:v>42.850769230769224</c:v>
                </c:pt>
                <c:pt idx="2">
                  <c:v>42.496153846153838</c:v>
                </c:pt>
                <c:pt idx="3">
                  <c:v>42.141538461538453</c:v>
                </c:pt>
                <c:pt idx="4">
                  <c:v>41.786923076923067</c:v>
                </c:pt>
                <c:pt idx="5">
                  <c:v>41.432307692307681</c:v>
                </c:pt>
                <c:pt idx="6">
                  <c:v>41.077692307692303</c:v>
                </c:pt>
                <c:pt idx="7">
                  <c:v>40.723076923076924</c:v>
                </c:pt>
                <c:pt idx="8">
                  <c:v>40.368461538461538</c:v>
                </c:pt>
                <c:pt idx="9">
                  <c:v>40.013846153846153</c:v>
                </c:pt>
                <c:pt idx="10">
                  <c:v>39.659230769230767</c:v>
                </c:pt>
                <c:pt idx="11">
                  <c:v>39.304615384615389</c:v>
                </c:pt>
                <c:pt idx="12">
                  <c:v>38.950000000000003</c:v>
                </c:pt>
                <c:pt idx="13">
                  <c:v>38.657875000000004</c:v>
                </c:pt>
                <c:pt idx="14">
                  <c:v>38.365750000000006</c:v>
                </c:pt>
                <c:pt idx="15">
                  <c:v>38.073625000000007</c:v>
                </c:pt>
                <c:pt idx="16">
                  <c:v>37.781500000000008</c:v>
                </c:pt>
                <c:pt idx="17">
                  <c:v>37.489375000000003</c:v>
                </c:pt>
                <c:pt idx="18">
                  <c:v>37.197250000000004</c:v>
                </c:pt>
                <c:pt idx="19">
                  <c:v>36.905124999999998</c:v>
                </c:pt>
                <c:pt idx="20">
                  <c:v>36.613</c:v>
                </c:pt>
                <c:pt idx="21">
                  <c:v>36.320875000000001</c:v>
                </c:pt>
                <c:pt idx="22">
                  <c:v>36.028750000000002</c:v>
                </c:pt>
                <c:pt idx="23">
                  <c:v>35.736625000000004</c:v>
                </c:pt>
                <c:pt idx="24">
                  <c:v>35.444500000000005</c:v>
                </c:pt>
                <c:pt idx="25">
                  <c:v>35.152375000000006</c:v>
                </c:pt>
                <c:pt idx="26">
                  <c:v>34.860250000000001</c:v>
                </c:pt>
                <c:pt idx="27">
                  <c:v>34.568124999999995</c:v>
                </c:pt>
                <c:pt idx="28">
                  <c:v>34.275999999999996</c:v>
                </c:pt>
                <c:pt idx="29">
                  <c:v>33.983874999999998</c:v>
                </c:pt>
                <c:pt idx="30">
                  <c:v>33.691749999999999</c:v>
                </c:pt>
                <c:pt idx="31">
                  <c:v>33.399625</c:v>
                </c:pt>
                <c:pt idx="32">
                  <c:v>33.107500000000002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B-7678-4EB4-B933-0ECE5B7C9DA1}"/>
            </c:ext>
          </c:extLst>
        </c:ser>
        <c:ser>
          <c:idx val="20"/>
          <c:order val="20"/>
          <c:tx>
            <c:strRef>
              <c:f>'ATB Land-Based Wind_SEE'!$K$345</c:f>
              <c:strCache>
                <c:ptCount val="1"/>
                <c:pt idx="0">
                  <c:v>Class 7 - Conservative</c:v>
                </c:pt>
              </c:strCache>
            </c:strRef>
          </c:tx>
          <c:spPr>
            <a:ln>
              <a:solidFill>
                <a:srgbClr val="002060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2060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3D-7678-4EB4-B933-0ECE5B7C9DA1}"/>
              </c:ext>
            </c:extLst>
          </c:dPt>
          <c:xVal>
            <c:numRef>
              <c:f>'ATB Land-Based Wind_SEE'!$L$324:$AS$324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Wind_SEE'!$L$345:$AS$345</c:f>
              <c:numCache>
                <c:formatCode>"$"#,##0_);\("$"#,##0\)</c:formatCode>
                <c:ptCount val="34"/>
                <c:pt idx="0">
                  <c:v>43.205384615384602</c:v>
                </c:pt>
                <c:pt idx="1">
                  <c:v>43.205769230769221</c:v>
                </c:pt>
                <c:pt idx="2">
                  <c:v>43.206153846153832</c:v>
                </c:pt>
                <c:pt idx="3">
                  <c:v>43.206538461538457</c:v>
                </c:pt>
                <c:pt idx="4">
                  <c:v>43.206923076923069</c:v>
                </c:pt>
                <c:pt idx="5">
                  <c:v>43.207307692307687</c:v>
                </c:pt>
                <c:pt idx="6">
                  <c:v>43.207692307692298</c:v>
                </c:pt>
                <c:pt idx="7">
                  <c:v>43.208076923076923</c:v>
                </c:pt>
                <c:pt idx="8">
                  <c:v>43.208461538461535</c:v>
                </c:pt>
                <c:pt idx="9">
                  <c:v>43.208846153846146</c:v>
                </c:pt>
                <c:pt idx="10">
                  <c:v>43.209230769230771</c:v>
                </c:pt>
                <c:pt idx="11">
                  <c:v>43.209615384615383</c:v>
                </c:pt>
                <c:pt idx="12">
                  <c:v>43.21</c:v>
                </c:pt>
                <c:pt idx="13">
                  <c:v>43.101974999999996</c:v>
                </c:pt>
                <c:pt idx="14">
                  <c:v>42.993949999999998</c:v>
                </c:pt>
                <c:pt idx="15">
                  <c:v>42.885925</c:v>
                </c:pt>
                <c:pt idx="16">
                  <c:v>42.777900000000002</c:v>
                </c:pt>
                <c:pt idx="17">
                  <c:v>42.669875000000005</c:v>
                </c:pt>
                <c:pt idx="18">
                  <c:v>42.561850000000007</c:v>
                </c:pt>
                <c:pt idx="19">
                  <c:v>42.453825000000002</c:v>
                </c:pt>
                <c:pt idx="20">
                  <c:v>42.345799999999997</c:v>
                </c:pt>
                <c:pt idx="21">
                  <c:v>42.237774999999999</c:v>
                </c:pt>
                <c:pt idx="22">
                  <c:v>42.129750000000001</c:v>
                </c:pt>
                <c:pt idx="23">
                  <c:v>42.021725000000004</c:v>
                </c:pt>
                <c:pt idx="24">
                  <c:v>41.913700000000006</c:v>
                </c:pt>
                <c:pt idx="25">
                  <c:v>41.805675000000001</c:v>
                </c:pt>
                <c:pt idx="26">
                  <c:v>41.697649999999996</c:v>
                </c:pt>
                <c:pt idx="27">
                  <c:v>41.589624999999998</c:v>
                </c:pt>
                <c:pt idx="28">
                  <c:v>41.4816</c:v>
                </c:pt>
                <c:pt idx="29">
                  <c:v>41.373575000000002</c:v>
                </c:pt>
                <c:pt idx="30">
                  <c:v>41.265550000000005</c:v>
                </c:pt>
                <c:pt idx="31">
                  <c:v>41.157525000000007</c:v>
                </c:pt>
                <c:pt idx="32">
                  <c:v>41.049500000000002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E-7678-4EB4-B933-0ECE5B7C9DA1}"/>
            </c:ext>
          </c:extLst>
        </c:ser>
        <c:ser>
          <c:idx val="21"/>
          <c:order val="21"/>
          <c:tx>
            <c:strRef>
              <c:f>'ATB Land-Based Wind_SEE'!$K$346</c:f>
              <c:strCache>
                <c:ptCount val="1"/>
                <c:pt idx="0">
                  <c:v>Class 8 - Advanced</c:v>
                </c:pt>
              </c:strCache>
            </c:strRef>
          </c:tx>
          <c:spPr>
            <a:ln>
              <a:solidFill>
                <a:srgbClr val="0070C0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70C0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40-7678-4EB4-B933-0ECE5B7C9DA1}"/>
              </c:ext>
            </c:extLst>
          </c:dPt>
          <c:xVal>
            <c:numRef>
              <c:f>'ATB Land-Based Wind_SEE'!$L$324:$AS$324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Wind_SEE'!$L$346:$AS$346</c:f>
              <c:numCache>
                <c:formatCode>"$"#,##0_);\("$"#,##0\)</c:formatCode>
                <c:ptCount val="34"/>
                <c:pt idx="0">
                  <c:v>43.205384615384602</c:v>
                </c:pt>
                <c:pt idx="1">
                  <c:v>42.469935897435882</c:v>
                </c:pt>
                <c:pt idx="2">
                  <c:v>41.734487179487168</c:v>
                </c:pt>
                <c:pt idx="3">
                  <c:v>40.999038461538454</c:v>
                </c:pt>
                <c:pt idx="4">
                  <c:v>40.263589743589733</c:v>
                </c:pt>
                <c:pt idx="5">
                  <c:v>39.52814102564102</c:v>
                </c:pt>
                <c:pt idx="6">
                  <c:v>38.792692307692299</c:v>
                </c:pt>
                <c:pt idx="7">
                  <c:v>38.057243589743585</c:v>
                </c:pt>
                <c:pt idx="8">
                  <c:v>37.321794871794872</c:v>
                </c:pt>
                <c:pt idx="9">
                  <c:v>36.586346153846151</c:v>
                </c:pt>
                <c:pt idx="10">
                  <c:v>35.85089743589743</c:v>
                </c:pt>
                <c:pt idx="11">
                  <c:v>35.115448717948716</c:v>
                </c:pt>
                <c:pt idx="12">
                  <c:v>34.380000000000003</c:v>
                </c:pt>
                <c:pt idx="13">
                  <c:v>33.8643</c:v>
                </c:pt>
                <c:pt idx="14">
                  <c:v>33.348599999999998</c:v>
                </c:pt>
                <c:pt idx="15">
                  <c:v>32.832900000000002</c:v>
                </c:pt>
                <c:pt idx="16">
                  <c:v>32.3172</c:v>
                </c:pt>
                <c:pt idx="17">
                  <c:v>31.801500000000004</c:v>
                </c:pt>
                <c:pt idx="18">
                  <c:v>31.285800000000002</c:v>
                </c:pt>
                <c:pt idx="19">
                  <c:v>30.770100000000003</c:v>
                </c:pt>
                <c:pt idx="20">
                  <c:v>30.254400000000004</c:v>
                </c:pt>
                <c:pt idx="21">
                  <c:v>29.738700000000001</c:v>
                </c:pt>
                <c:pt idx="22">
                  <c:v>29.223000000000003</c:v>
                </c:pt>
                <c:pt idx="23">
                  <c:v>28.707299999999996</c:v>
                </c:pt>
                <c:pt idx="24">
                  <c:v>28.191600000000001</c:v>
                </c:pt>
                <c:pt idx="25">
                  <c:v>27.675900000000002</c:v>
                </c:pt>
                <c:pt idx="26">
                  <c:v>27.160199999999996</c:v>
                </c:pt>
                <c:pt idx="27">
                  <c:v>26.644500000000001</c:v>
                </c:pt>
                <c:pt idx="28">
                  <c:v>26.128800000000002</c:v>
                </c:pt>
                <c:pt idx="29">
                  <c:v>25.613099999999996</c:v>
                </c:pt>
                <c:pt idx="30">
                  <c:v>25.0974</c:v>
                </c:pt>
                <c:pt idx="31">
                  <c:v>24.581699999999998</c:v>
                </c:pt>
                <c:pt idx="32">
                  <c:v>24.065999999999999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1-7678-4EB4-B933-0ECE5B7C9DA1}"/>
            </c:ext>
          </c:extLst>
        </c:ser>
        <c:ser>
          <c:idx val="22"/>
          <c:order val="22"/>
          <c:tx>
            <c:strRef>
              <c:f>'ATB Land-Based Wind_SEE'!$K$347</c:f>
              <c:strCache>
                <c:ptCount val="1"/>
                <c:pt idx="0">
                  <c:v>Class 8 - Moderate</c:v>
                </c:pt>
              </c:strCache>
            </c:strRef>
          </c:tx>
          <c:marker>
            <c:symbol val="none"/>
          </c:marker>
          <c:dPt>
            <c:idx val="1"/>
            <c:bubble3D val="0"/>
            <c:spPr>
              <a:ln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43-7678-4EB4-B933-0ECE5B7C9DA1}"/>
              </c:ext>
            </c:extLst>
          </c:dPt>
          <c:xVal>
            <c:numRef>
              <c:f>'ATB Land-Based Wind_SEE'!$L$324:$AS$324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Wind_SEE'!$L$347:$AS$347</c:f>
              <c:numCache>
                <c:formatCode>"$"#,##0_);\("$"#,##0\)</c:formatCode>
                <c:ptCount val="34"/>
                <c:pt idx="0">
                  <c:v>43.205384615384602</c:v>
                </c:pt>
                <c:pt idx="1">
                  <c:v>42.850769230769224</c:v>
                </c:pt>
                <c:pt idx="2">
                  <c:v>42.496153846153838</c:v>
                </c:pt>
                <c:pt idx="3">
                  <c:v>42.141538461538453</c:v>
                </c:pt>
                <c:pt idx="4">
                  <c:v>41.786923076923067</c:v>
                </c:pt>
                <c:pt idx="5">
                  <c:v>41.432307692307681</c:v>
                </c:pt>
                <c:pt idx="6">
                  <c:v>41.077692307692303</c:v>
                </c:pt>
                <c:pt idx="7">
                  <c:v>40.723076923076924</c:v>
                </c:pt>
                <c:pt idx="8">
                  <c:v>40.368461538461538</c:v>
                </c:pt>
                <c:pt idx="9">
                  <c:v>40.013846153846153</c:v>
                </c:pt>
                <c:pt idx="10">
                  <c:v>39.659230769230767</c:v>
                </c:pt>
                <c:pt idx="11">
                  <c:v>39.304615384615389</c:v>
                </c:pt>
                <c:pt idx="12">
                  <c:v>38.950000000000003</c:v>
                </c:pt>
                <c:pt idx="13">
                  <c:v>38.657875000000004</c:v>
                </c:pt>
                <c:pt idx="14">
                  <c:v>38.365750000000006</c:v>
                </c:pt>
                <c:pt idx="15">
                  <c:v>38.073625000000007</c:v>
                </c:pt>
                <c:pt idx="16">
                  <c:v>37.781500000000008</c:v>
                </c:pt>
                <c:pt idx="17">
                  <c:v>37.489375000000003</c:v>
                </c:pt>
                <c:pt idx="18">
                  <c:v>37.197250000000004</c:v>
                </c:pt>
                <c:pt idx="19">
                  <c:v>36.905124999999998</c:v>
                </c:pt>
                <c:pt idx="20">
                  <c:v>36.613</c:v>
                </c:pt>
                <c:pt idx="21">
                  <c:v>36.320875000000001</c:v>
                </c:pt>
                <c:pt idx="22">
                  <c:v>36.028750000000002</c:v>
                </c:pt>
                <c:pt idx="23">
                  <c:v>35.736625000000004</c:v>
                </c:pt>
                <c:pt idx="24">
                  <c:v>35.444500000000005</c:v>
                </c:pt>
                <c:pt idx="25">
                  <c:v>35.152375000000006</c:v>
                </c:pt>
                <c:pt idx="26">
                  <c:v>34.860250000000001</c:v>
                </c:pt>
                <c:pt idx="27">
                  <c:v>34.568124999999995</c:v>
                </c:pt>
                <c:pt idx="28">
                  <c:v>34.275999999999996</c:v>
                </c:pt>
                <c:pt idx="29">
                  <c:v>33.983874999999998</c:v>
                </c:pt>
                <c:pt idx="30">
                  <c:v>33.691749999999999</c:v>
                </c:pt>
                <c:pt idx="31">
                  <c:v>33.399625</c:v>
                </c:pt>
                <c:pt idx="32">
                  <c:v>33.107500000000002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4-7678-4EB4-B933-0ECE5B7C9DA1}"/>
            </c:ext>
          </c:extLst>
        </c:ser>
        <c:ser>
          <c:idx val="23"/>
          <c:order val="23"/>
          <c:tx>
            <c:strRef>
              <c:f>'ATB Land-Based Wind_SEE'!$K$348</c:f>
              <c:strCache>
                <c:ptCount val="1"/>
                <c:pt idx="0">
                  <c:v>Class 8 - Conservative</c:v>
                </c:pt>
              </c:strCache>
            </c:strRef>
          </c:tx>
          <c:spPr>
            <a:ln>
              <a:solidFill>
                <a:srgbClr val="0070C0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70C0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46-7678-4EB4-B933-0ECE5B7C9DA1}"/>
              </c:ext>
            </c:extLst>
          </c:dPt>
          <c:xVal>
            <c:numRef>
              <c:f>'ATB Land-Based Wind_SEE'!$L$324:$AS$324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Wind_SEE'!$L$348:$AS$348</c:f>
              <c:numCache>
                <c:formatCode>"$"#,##0_);\("$"#,##0\)</c:formatCode>
                <c:ptCount val="34"/>
                <c:pt idx="0">
                  <c:v>43.205384615384602</c:v>
                </c:pt>
                <c:pt idx="1">
                  <c:v>43.205769230769221</c:v>
                </c:pt>
                <c:pt idx="2">
                  <c:v>43.206153846153832</c:v>
                </c:pt>
                <c:pt idx="3">
                  <c:v>43.206538461538457</c:v>
                </c:pt>
                <c:pt idx="4">
                  <c:v>43.206923076923069</c:v>
                </c:pt>
                <c:pt idx="5">
                  <c:v>43.207307692307687</c:v>
                </c:pt>
                <c:pt idx="6">
                  <c:v>43.207692307692298</c:v>
                </c:pt>
                <c:pt idx="7">
                  <c:v>43.208076923076923</c:v>
                </c:pt>
                <c:pt idx="8">
                  <c:v>43.208461538461535</c:v>
                </c:pt>
                <c:pt idx="9">
                  <c:v>43.208846153846146</c:v>
                </c:pt>
                <c:pt idx="10">
                  <c:v>43.209230769230771</c:v>
                </c:pt>
                <c:pt idx="11">
                  <c:v>43.209615384615383</c:v>
                </c:pt>
                <c:pt idx="12">
                  <c:v>43.21</c:v>
                </c:pt>
                <c:pt idx="13">
                  <c:v>43.101974999999996</c:v>
                </c:pt>
                <c:pt idx="14">
                  <c:v>42.993949999999998</c:v>
                </c:pt>
                <c:pt idx="15">
                  <c:v>42.885925</c:v>
                </c:pt>
                <c:pt idx="16">
                  <c:v>42.777900000000002</c:v>
                </c:pt>
                <c:pt idx="17">
                  <c:v>42.669875000000005</c:v>
                </c:pt>
                <c:pt idx="18">
                  <c:v>42.561850000000007</c:v>
                </c:pt>
                <c:pt idx="19">
                  <c:v>42.453825000000002</c:v>
                </c:pt>
                <c:pt idx="20">
                  <c:v>42.345799999999997</c:v>
                </c:pt>
                <c:pt idx="21">
                  <c:v>42.237774999999999</c:v>
                </c:pt>
                <c:pt idx="22">
                  <c:v>42.129750000000001</c:v>
                </c:pt>
                <c:pt idx="23">
                  <c:v>42.021725000000004</c:v>
                </c:pt>
                <c:pt idx="24">
                  <c:v>41.913700000000006</c:v>
                </c:pt>
                <c:pt idx="25">
                  <c:v>41.805675000000001</c:v>
                </c:pt>
                <c:pt idx="26">
                  <c:v>41.697649999999996</c:v>
                </c:pt>
                <c:pt idx="27">
                  <c:v>41.589624999999998</c:v>
                </c:pt>
                <c:pt idx="28">
                  <c:v>41.4816</c:v>
                </c:pt>
                <c:pt idx="29">
                  <c:v>41.373575000000002</c:v>
                </c:pt>
                <c:pt idx="30">
                  <c:v>41.265550000000005</c:v>
                </c:pt>
                <c:pt idx="31">
                  <c:v>41.157525000000007</c:v>
                </c:pt>
                <c:pt idx="32">
                  <c:v>41.049500000000002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7-7678-4EB4-B933-0ECE5B7C9DA1}"/>
            </c:ext>
          </c:extLst>
        </c:ser>
        <c:ser>
          <c:idx val="24"/>
          <c:order val="24"/>
          <c:tx>
            <c:strRef>
              <c:f>'ATB Land-Based Wind_SEE'!$K$349</c:f>
              <c:strCache>
                <c:ptCount val="1"/>
                <c:pt idx="0">
                  <c:v>Class 9 - Advanced</c:v>
                </c:pt>
              </c:strCache>
            </c:strRef>
          </c:tx>
          <c:spPr>
            <a:ln>
              <a:solidFill>
                <a:srgbClr val="00B0F0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B0F0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49-7678-4EB4-B933-0ECE5B7C9DA1}"/>
              </c:ext>
            </c:extLst>
          </c:dPt>
          <c:xVal>
            <c:numRef>
              <c:f>'ATB Land-Based Wind_SEE'!$L$324:$AS$324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Wind_SEE'!$L$349:$AS$349</c:f>
              <c:numCache>
                <c:formatCode>"$"#,##0_);\("$"#,##0\)</c:formatCode>
                <c:ptCount val="34"/>
                <c:pt idx="0">
                  <c:v>43.205384615384602</c:v>
                </c:pt>
                <c:pt idx="1">
                  <c:v>42.469935897435882</c:v>
                </c:pt>
                <c:pt idx="2">
                  <c:v>41.734487179487168</c:v>
                </c:pt>
                <c:pt idx="3">
                  <c:v>40.999038461538454</c:v>
                </c:pt>
                <c:pt idx="4">
                  <c:v>40.263589743589733</c:v>
                </c:pt>
                <c:pt idx="5">
                  <c:v>39.52814102564102</c:v>
                </c:pt>
                <c:pt idx="6">
                  <c:v>38.792692307692299</c:v>
                </c:pt>
                <c:pt idx="7">
                  <c:v>38.057243589743585</c:v>
                </c:pt>
                <c:pt idx="8">
                  <c:v>37.321794871794872</c:v>
                </c:pt>
                <c:pt idx="9">
                  <c:v>36.586346153846151</c:v>
                </c:pt>
                <c:pt idx="10">
                  <c:v>35.85089743589743</c:v>
                </c:pt>
                <c:pt idx="11">
                  <c:v>35.115448717948716</c:v>
                </c:pt>
                <c:pt idx="12">
                  <c:v>34.380000000000003</c:v>
                </c:pt>
                <c:pt idx="13">
                  <c:v>33.8643</c:v>
                </c:pt>
                <c:pt idx="14">
                  <c:v>33.348599999999998</c:v>
                </c:pt>
                <c:pt idx="15">
                  <c:v>32.832900000000002</c:v>
                </c:pt>
                <c:pt idx="16">
                  <c:v>32.3172</c:v>
                </c:pt>
                <c:pt idx="17">
                  <c:v>31.801500000000004</c:v>
                </c:pt>
                <c:pt idx="18">
                  <c:v>31.285800000000002</c:v>
                </c:pt>
                <c:pt idx="19">
                  <c:v>30.770100000000003</c:v>
                </c:pt>
                <c:pt idx="20">
                  <c:v>30.254400000000004</c:v>
                </c:pt>
                <c:pt idx="21">
                  <c:v>29.738700000000001</c:v>
                </c:pt>
                <c:pt idx="22">
                  <c:v>29.223000000000003</c:v>
                </c:pt>
                <c:pt idx="23">
                  <c:v>28.707299999999996</c:v>
                </c:pt>
                <c:pt idx="24">
                  <c:v>28.191600000000001</c:v>
                </c:pt>
                <c:pt idx="25">
                  <c:v>27.675900000000002</c:v>
                </c:pt>
                <c:pt idx="26">
                  <c:v>27.160199999999996</c:v>
                </c:pt>
                <c:pt idx="27">
                  <c:v>26.644500000000001</c:v>
                </c:pt>
                <c:pt idx="28">
                  <c:v>26.128800000000002</c:v>
                </c:pt>
                <c:pt idx="29">
                  <c:v>25.613099999999996</c:v>
                </c:pt>
                <c:pt idx="30">
                  <c:v>25.0974</c:v>
                </c:pt>
                <c:pt idx="31">
                  <c:v>24.581699999999998</c:v>
                </c:pt>
                <c:pt idx="32">
                  <c:v>24.065999999999999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A-7678-4EB4-B933-0ECE5B7C9DA1}"/>
            </c:ext>
          </c:extLst>
        </c:ser>
        <c:ser>
          <c:idx val="25"/>
          <c:order val="25"/>
          <c:tx>
            <c:strRef>
              <c:f>'ATB Land-Based Wind_SEE'!$K$350</c:f>
              <c:strCache>
                <c:ptCount val="1"/>
                <c:pt idx="0">
                  <c:v>Class 9 - Moderate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B0F0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4C-7678-4EB4-B933-0ECE5B7C9DA1}"/>
              </c:ext>
            </c:extLst>
          </c:dPt>
          <c:xVal>
            <c:numRef>
              <c:f>'ATB Land-Based Wind_SEE'!$L$324:$AS$324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Wind_SEE'!$L$350:$AS$350</c:f>
              <c:numCache>
                <c:formatCode>"$"#,##0_);\("$"#,##0\)</c:formatCode>
                <c:ptCount val="34"/>
                <c:pt idx="0">
                  <c:v>43.205384615384602</c:v>
                </c:pt>
                <c:pt idx="1">
                  <c:v>42.850769230769224</c:v>
                </c:pt>
                <c:pt idx="2">
                  <c:v>42.496153846153838</c:v>
                </c:pt>
                <c:pt idx="3">
                  <c:v>42.141538461538453</c:v>
                </c:pt>
                <c:pt idx="4">
                  <c:v>41.786923076923067</c:v>
                </c:pt>
                <c:pt idx="5">
                  <c:v>41.432307692307681</c:v>
                </c:pt>
                <c:pt idx="6">
                  <c:v>41.077692307692303</c:v>
                </c:pt>
                <c:pt idx="7">
                  <c:v>40.723076923076924</c:v>
                </c:pt>
                <c:pt idx="8">
                  <c:v>40.368461538461538</c:v>
                </c:pt>
                <c:pt idx="9">
                  <c:v>40.013846153846153</c:v>
                </c:pt>
                <c:pt idx="10">
                  <c:v>39.659230769230767</c:v>
                </c:pt>
                <c:pt idx="11">
                  <c:v>39.304615384615389</c:v>
                </c:pt>
                <c:pt idx="12">
                  <c:v>38.950000000000003</c:v>
                </c:pt>
                <c:pt idx="13">
                  <c:v>38.657875000000004</c:v>
                </c:pt>
                <c:pt idx="14">
                  <c:v>38.365750000000006</c:v>
                </c:pt>
                <c:pt idx="15">
                  <c:v>38.073625000000007</c:v>
                </c:pt>
                <c:pt idx="16">
                  <c:v>37.781500000000008</c:v>
                </c:pt>
                <c:pt idx="17">
                  <c:v>37.489375000000003</c:v>
                </c:pt>
                <c:pt idx="18">
                  <c:v>37.197250000000004</c:v>
                </c:pt>
                <c:pt idx="19">
                  <c:v>36.905124999999998</c:v>
                </c:pt>
                <c:pt idx="20">
                  <c:v>36.613</c:v>
                </c:pt>
                <c:pt idx="21">
                  <c:v>36.320875000000001</c:v>
                </c:pt>
                <c:pt idx="22">
                  <c:v>36.028750000000002</c:v>
                </c:pt>
                <c:pt idx="23">
                  <c:v>35.736625000000004</c:v>
                </c:pt>
                <c:pt idx="24">
                  <c:v>35.444500000000005</c:v>
                </c:pt>
                <c:pt idx="25">
                  <c:v>35.152375000000006</c:v>
                </c:pt>
                <c:pt idx="26">
                  <c:v>34.860250000000001</c:v>
                </c:pt>
                <c:pt idx="27">
                  <c:v>34.568124999999995</c:v>
                </c:pt>
                <c:pt idx="28">
                  <c:v>34.275999999999996</c:v>
                </c:pt>
                <c:pt idx="29">
                  <c:v>33.983874999999998</c:v>
                </c:pt>
                <c:pt idx="30">
                  <c:v>33.691749999999999</c:v>
                </c:pt>
                <c:pt idx="31">
                  <c:v>33.399625</c:v>
                </c:pt>
                <c:pt idx="32">
                  <c:v>33.107500000000002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D-7678-4EB4-B933-0ECE5B7C9DA1}"/>
            </c:ext>
          </c:extLst>
        </c:ser>
        <c:ser>
          <c:idx val="26"/>
          <c:order val="26"/>
          <c:tx>
            <c:strRef>
              <c:f>'ATB Land-Based Wind_SEE'!$K$351</c:f>
              <c:strCache>
                <c:ptCount val="1"/>
                <c:pt idx="0">
                  <c:v>Class 9 - Conservative</c:v>
                </c:pt>
              </c:strCache>
            </c:strRef>
          </c:tx>
          <c:spPr>
            <a:ln>
              <a:solidFill>
                <a:srgbClr val="00B0F0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B0F0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4F-7678-4EB4-B933-0ECE5B7C9DA1}"/>
              </c:ext>
            </c:extLst>
          </c:dPt>
          <c:xVal>
            <c:numRef>
              <c:f>'ATB Land-Based Wind_SEE'!$L$324:$AS$324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Wind_SEE'!$L$351:$AS$351</c:f>
              <c:numCache>
                <c:formatCode>"$"#,##0_);\("$"#,##0\)</c:formatCode>
                <c:ptCount val="34"/>
                <c:pt idx="0">
                  <c:v>43.205384615384602</c:v>
                </c:pt>
                <c:pt idx="1">
                  <c:v>43.205769230769221</c:v>
                </c:pt>
                <c:pt idx="2">
                  <c:v>43.206153846153832</c:v>
                </c:pt>
                <c:pt idx="3">
                  <c:v>43.206538461538457</c:v>
                </c:pt>
                <c:pt idx="4">
                  <c:v>43.206923076923069</c:v>
                </c:pt>
                <c:pt idx="5">
                  <c:v>43.207307692307687</c:v>
                </c:pt>
                <c:pt idx="6">
                  <c:v>43.207692307692298</c:v>
                </c:pt>
                <c:pt idx="7">
                  <c:v>43.208076923076923</c:v>
                </c:pt>
                <c:pt idx="8">
                  <c:v>43.208461538461535</c:v>
                </c:pt>
                <c:pt idx="9">
                  <c:v>43.208846153846146</c:v>
                </c:pt>
                <c:pt idx="10">
                  <c:v>43.209230769230771</c:v>
                </c:pt>
                <c:pt idx="11">
                  <c:v>43.209615384615383</c:v>
                </c:pt>
                <c:pt idx="12">
                  <c:v>43.21</c:v>
                </c:pt>
                <c:pt idx="13">
                  <c:v>43.101974999999996</c:v>
                </c:pt>
                <c:pt idx="14">
                  <c:v>42.993949999999998</c:v>
                </c:pt>
                <c:pt idx="15">
                  <c:v>42.885925</c:v>
                </c:pt>
                <c:pt idx="16">
                  <c:v>42.777900000000002</c:v>
                </c:pt>
                <c:pt idx="17">
                  <c:v>42.669875000000005</c:v>
                </c:pt>
                <c:pt idx="18">
                  <c:v>42.561850000000007</c:v>
                </c:pt>
                <c:pt idx="19">
                  <c:v>42.453825000000002</c:v>
                </c:pt>
                <c:pt idx="20">
                  <c:v>42.345799999999997</c:v>
                </c:pt>
                <c:pt idx="21">
                  <c:v>42.237774999999999</c:v>
                </c:pt>
                <c:pt idx="22">
                  <c:v>42.129750000000001</c:v>
                </c:pt>
                <c:pt idx="23">
                  <c:v>42.021725000000004</c:v>
                </c:pt>
                <c:pt idx="24">
                  <c:v>41.913700000000006</c:v>
                </c:pt>
                <c:pt idx="25">
                  <c:v>41.805675000000001</c:v>
                </c:pt>
                <c:pt idx="26">
                  <c:v>41.697649999999996</c:v>
                </c:pt>
                <c:pt idx="27">
                  <c:v>41.589624999999998</c:v>
                </c:pt>
                <c:pt idx="28">
                  <c:v>41.4816</c:v>
                </c:pt>
                <c:pt idx="29">
                  <c:v>41.373575000000002</c:v>
                </c:pt>
                <c:pt idx="30">
                  <c:v>41.265550000000005</c:v>
                </c:pt>
                <c:pt idx="31">
                  <c:v>41.157525000000007</c:v>
                </c:pt>
                <c:pt idx="32">
                  <c:v>41.049500000000002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0-7678-4EB4-B933-0ECE5B7C9DA1}"/>
            </c:ext>
          </c:extLst>
        </c:ser>
        <c:ser>
          <c:idx val="27"/>
          <c:order val="27"/>
          <c:tx>
            <c:strRef>
              <c:f>'ATB Land-Based Wind_SEE'!$K$352</c:f>
              <c:strCache>
                <c:ptCount val="1"/>
                <c:pt idx="0">
                  <c:v>Class 10 - Advanced</c:v>
                </c:pt>
              </c:strCache>
            </c:strRef>
          </c:tx>
          <c:spPr>
            <a:ln>
              <a:solidFill>
                <a:srgbClr val="00B050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B050"/>
                </a:solidFill>
                <a:prstDash val="sysDot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52-7678-4EB4-B933-0ECE5B7C9DA1}"/>
              </c:ext>
            </c:extLst>
          </c:dPt>
          <c:xVal>
            <c:numRef>
              <c:f>'ATB Land-Based Wind_SEE'!$L$324:$AS$324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Wind_SEE'!$L$352:$AS$352</c:f>
              <c:numCache>
                <c:formatCode>"$"#,##0_);\("$"#,##0\)</c:formatCode>
                <c:ptCount val="34"/>
                <c:pt idx="0">
                  <c:v>43.205384615384602</c:v>
                </c:pt>
                <c:pt idx="1">
                  <c:v>42.469935897435882</c:v>
                </c:pt>
                <c:pt idx="2">
                  <c:v>41.734487179487168</c:v>
                </c:pt>
                <c:pt idx="3">
                  <c:v>40.999038461538454</c:v>
                </c:pt>
                <c:pt idx="4">
                  <c:v>40.263589743589733</c:v>
                </c:pt>
                <c:pt idx="5">
                  <c:v>39.52814102564102</c:v>
                </c:pt>
                <c:pt idx="6">
                  <c:v>38.792692307692299</c:v>
                </c:pt>
                <c:pt idx="7">
                  <c:v>38.057243589743585</c:v>
                </c:pt>
                <c:pt idx="8">
                  <c:v>37.321794871794872</c:v>
                </c:pt>
                <c:pt idx="9">
                  <c:v>36.586346153846151</c:v>
                </c:pt>
                <c:pt idx="10">
                  <c:v>35.85089743589743</c:v>
                </c:pt>
                <c:pt idx="11">
                  <c:v>35.115448717948716</c:v>
                </c:pt>
                <c:pt idx="12">
                  <c:v>34.380000000000003</c:v>
                </c:pt>
                <c:pt idx="13">
                  <c:v>33.8643</c:v>
                </c:pt>
                <c:pt idx="14">
                  <c:v>33.348599999999998</c:v>
                </c:pt>
                <c:pt idx="15">
                  <c:v>32.832900000000002</c:v>
                </c:pt>
                <c:pt idx="16">
                  <c:v>32.3172</c:v>
                </c:pt>
                <c:pt idx="17">
                  <c:v>31.801500000000004</c:v>
                </c:pt>
                <c:pt idx="18">
                  <c:v>31.285800000000002</c:v>
                </c:pt>
                <c:pt idx="19">
                  <c:v>30.770100000000003</c:v>
                </c:pt>
                <c:pt idx="20">
                  <c:v>30.254400000000004</c:v>
                </c:pt>
                <c:pt idx="21">
                  <c:v>29.738700000000001</c:v>
                </c:pt>
                <c:pt idx="22">
                  <c:v>29.223000000000003</c:v>
                </c:pt>
                <c:pt idx="23">
                  <c:v>28.707299999999996</c:v>
                </c:pt>
                <c:pt idx="24">
                  <c:v>28.191600000000001</c:v>
                </c:pt>
                <c:pt idx="25">
                  <c:v>27.675900000000002</c:v>
                </c:pt>
                <c:pt idx="26">
                  <c:v>27.160199999999996</c:v>
                </c:pt>
                <c:pt idx="27">
                  <c:v>26.644500000000001</c:v>
                </c:pt>
                <c:pt idx="28">
                  <c:v>26.128800000000002</c:v>
                </c:pt>
                <c:pt idx="29">
                  <c:v>25.613099999999996</c:v>
                </c:pt>
                <c:pt idx="30">
                  <c:v>25.0974</c:v>
                </c:pt>
                <c:pt idx="31">
                  <c:v>24.581699999999998</c:v>
                </c:pt>
                <c:pt idx="32">
                  <c:v>24.065999999999999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3-7678-4EB4-B933-0ECE5B7C9DA1}"/>
            </c:ext>
          </c:extLst>
        </c:ser>
        <c:ser>
          <c:idx val="28"/>
          <c:order val="28"/>
          <c:tx>
            <c:strRef>
              <c:f>'ATB Land-Based Wind_SEE'!$K$353</c:f>
              <c:strCache>
                <c:ptCount val="1"/>
                <c:pt idx="0">
                  <c:v>Class 10 - Moderate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B050"/>
                </a:solidFill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55-7678-4EB4-B933-0ECE5B7C9DA1}"/>
              </c:ext>
            </c:extLst>
          </c:dPt>
          <c:xVal>
            <c:numRef>
              <c:f>'ATB Land-Based Wind_SEE'!$L$324:$AS$324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Wind_SEE'!$L$353:$AS$353</c:f>
              <c:numCache>
                <c:formatCode>"$"#,##0_);\("$"#,##0\)</c:formatCode>
                <c:ptCount val="34"/>
                <c:pt idx="0">
                  <c:v>43.205384615384602</c:v>
                </c:pt>
                <c:pt idx="1">
                  <c:v>42.850769230769224</c:v>
                </c:pt>
                <c:pt idx="2">
                  <c:v>42.496153846153838</c:v>
                </c:pt>
                <c:pt idx="3">
                  <c:v>42.141538461538453</c:v>
                </c:pt>
                <c:pt idx="4">
                  <c:v>41.786923076923067</c:v>
                </c:pt>
                <c:pt idx="5">
                  <c:v>41.432307692307681</c:v>
                </c:pt>
                <c:pt idx="6">
                  <c:v>41.077692307692303</c:v>
                </c:pt>
                <c:pt idx="7">
                  <c:v>40.723076923076924</c:v>
                </c:pt>
                <c:pt idx="8">
                  <c:v>40.368461538461538</c:v>
                </c:pt>
                <c:pt idx="9">
                  <c:v>40.013846153846153</c:v>
                </c:pt>
                <c:pt idx="10">
                  <c:v>39.659230769230767</c:v>
                </c:pt>
                <c:pt idx="11">
                  <c:v>39.304615384615389</c:v>
                </c:pt>
                <c:pt idx="12">
                  <c:v>38.950000000000003</c:v>
                </c:pt>
                <c:pt idx="13">
                  <c:v>38.657875000000004</c:v>
                </c:pt>
                <c:pt idx="14">
                  <c:v>38.365750000000006</c:v>
                </c:pt>
                <c:pt idx="15">
                  <c:v>38.073625000000007</c:v>
                </c:pt>
                <c:pt idx="16">
                  <c:v>37.781500000000008</c:v>
                </c:pt>
                <c:pt idx="17">
                  <c:v>37.489375000000003</c:v>
                </c:pt>
                <c:pt idx="18">
                  <c:v>37.197250000000004</c:v>
                </c:pt>
                <c:pt idx="19">
                  <c:v>36.905124999999998</c:v>
                </c:pt>
                <c:pt idx="20">
                  <c:v>36.613</c:v>
                </c:pt>
                <c:pt idx="21">
                  <c:v>36.320875000000001</c:v>
                </c:pt>
                <c:pt idx="22">
                  <c:v>36.028750000000002</c:v>
                </c:pt>
                <c:pt idx="23">
                  <c:v>35.736625000000004</c:v>
                </c:pt>
                <c:pt idx="24">
                  <c:v>35.444500000000005</c:v>
                </c:pt>
                <c:pt idx="25">
                  <c:v>35.152375000000006</c:v>
                </c:pt>
                <c:pt idx="26">
                  <c:v>34.860250000000001</c:v>
                </c:pt>
                <c:pt idx="27">
                  <c:v>34.568124999999995</c:v>
                </c:pt>
                <c:pt idx="28">
                  <c:v>34.275999999999996</c:v>
                </c:pt>
                <c:pt idx="29">
                  <c:v>33.983874999999998</c:v>
                </c:pt>
                <c:pt idx="30">
                  <c:v>33.691749999999999</c:v>
                </c:pt>
                <c:pt idx="31">
                  <c:v>33.399625</c:v>
                </c:pt>
                <c:pt idx="32">
                  <c:v>33.107500000000002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6-7678-4EB4-B933-0ECE5B7C9DA1}"/>
            </c:ext>
          </c:extLst>
        </c:ser>
        <c:ser>
          <c:idx val="29"/>
          <c:order val="29"/>
          <c:tx>
            <c:strRef>
              <c:f>'ATB Land-Based Wind_SEE'!$K$354</c:f>
              <c:strCache>
                <c:ptCount val="1"/>
                <c:pt idx="0">
                  <c:v>Class 10 - Conservative</c:v>
                </c:pt>
              </c:strCache>
            </c:strRef>
          </c:tx>
          <c:spPr>
            <a:ln>
              <a:solidFill>
                <a:srgbClr val="00B050"/>
              </a:solidFill>
              <a:prstDash val="dash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00B050"/>
                </a:solidFill>
                <a:prstDash val="dash"/>
                <a:headEnd type="oval"/>
              </a:ln>
            </c:spPr>
            <c:extLst>
              <c:ext xmlns:c16="http://schemas.microsoft.com/office/drawing/2014/chart" uri="{C3380CC4-5D6E-409C-BE32-E72D297353CC}">
                <c16:uniqueId val="{00000058-7678-4EB4-B933-0ECE5B7C9DA1}"/>
              </c:ext>
            </c:extLst>
          </c:dPt>
          <c:xVal>
            <c:numRef>
              <c:f>'ATB Land-Based Wind_SEE'!$L$324:$AS$324</c:f>
              <c:numCache>
                <c:formatCode>General</c:formatCode>
                <c:ptCount val="3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numCache>
            </c:numRef>
          </c:xVal>
          <c:yVal>
            <c:numRef>
              <c:f>'ATB Land-Based Wind_SEE'!$L$354:$AS$354</c:f>
              <c:numCache>
                <c:formatCode>"$"#,##0_);\("$"#,##0\)</c:formatCode>
                <c:ptCount val="34"/>
                <c:pt idx="0">
                  <c:v>43.205384615384602</c:v>
                </c:pt>
                <c:pt idx="1">
                  <c:v>43.205769230769221</c:v>
                </c:pt>
                <c:pt idx="2">
                  <c:v>43.206153846153832</c:v>
                </c:pt>
                <c:pt idx="3">
                  <c:v>43.206538461538457</c:v>
                </c:pt>
                <c:pt idx="4">
                  <c:v>43.206923076923069</c:v>
                </c:pt>
                <c:pt idx="5">
                  <c:v>43.207307692307687</c:v>
                </c:pt>
                <c:pt idx="6">
                  <c:v>43.207692307692298</c:v>
                </c:pt>
                <c:pt idx="7">
                  <c:v>43.208076923076923</c:v>
                </c:pt>
                <c:pt idx="8">
                  <c:v>43.208461538461535</c:v>
                </c:pt>
                <c:pt idx="9">
                  <c:v>43.208846153846146</c:v>
                </c:pt>
                <c:pt idx="10">
                  <c:v>43.209230769230771</c:v>
                </c:pt>
                <c:pt idx="11">
                  <c:v>43.209615384615383</c:v>
                </c:pt>
                <c:pt idx="12">
                  <c:v>43.21</c:v>
                </c:pt>
                <c:pt idx="13">
                  <c:v>43.101974999999996</c:v>
                </c:pt>
                <c:pt idx="14">
                  <c:v>42.993949999999998</c:v>
                </c:pt>
                <c:pt idx="15">
                  <c:v>42.885925</c:v>
                </c:pt>
                <c:pt idx="16">
                  <c:v>42.777900000000002</c:v>
                </c:pt>
                <c:pt idx="17">
                  <c:v>42.669875000000005</c:v>
                </c:pt>
                <c:pt idx="18">
                  <c:v>42.561850000000007</c:v>
                </c:pt>
                <c:pt idx="19">
                  <c:v>42.453825000000002</c:v>
                </c:pt>
                <c:pt idx="20">
                  <c:v>42.345799999999997</c:v>
                </c:pt>
                <c:pt idx="21">
                  <c:v>42.237774999999999</c:v>
                </c:pt>
                <c:pt idx="22">
                  <c:v>42.129750000000001</c:v>
                </c:pt>
                <c:pt idx="23">
                  <c:v>42.021725000000004</c:v>
                </c:pt>
                <c:pt idx="24">
                  <c:v>41.913700000000006</c:v>
                </c:pt>
                <c:pt idx="25">
                  <c:v>41.805675000000001</c:v>
                </c:pt>
                <c:pt idx="26">
                  <c:v>41.697649999999996</c:v>
                </c:pt>
                <c:pt idx="27">
                  <c:v>41.589624999999998</c:v>
                </c:pt>
                <c:pt idx="28">
                  <c:v>41.4816</c:v>
                </c:pt>
                <c:pt idx="29">
                  <c:v>41.373575000000002</c:v>
                </c:pt>
                <c:pt idx="30">
                  <c:v>41.265550000000005</c:v>
                </c:pt>
                <c:pt idx="31">
                  <c:v>41.157525000000007</c:v>
                </c:pt>
                <c:pt idx="32">
                  <c:v>41.049500000000002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9-7678-4EB4-B933-0ECE5B7C9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708352"/>
        <c:axId val="208709888"/>
      </c:scatterChart>
      <c:valAx>
        <c:axId val="208708352"/>
        <c:scaling>
          <c:orientation val="minMax"/>
          <c:max val="2050"/>
          <c:min val="2015"/>
        </c:scaling>
        <c:delete val="0"/>
        <c:axPos val="b"/>
        <c:numFmt formatCode="General" sourceLinked="1"/>
        <c:majorTickMark val="out"/>
        <c:minorTickMark val="in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208709888"/>
        <c:crosses val="autoZero"/>
        <c:crossBetween val="midCat"/>
        <c:majorUnit val="5"/>
        <c:minorUnit val="1"/>
      </c:valAx>
      <c:valAx>
        <c:axId val="208709888"/>
        <c:scaling>
          <c:orientation val="minMax"/>
          <c:max val="60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 baseline="0"/>
                  <a:t>Land-based Wind Fixed Operations and Maintenance </a:t>
                </a:r>
                <a:r>
                  <a:rPr lang="en-US" sz="1400"/>
                  <a:t>($/kW/yr)</a:t>
                </a:r>
              </a:p>
            </c:rich>
          </c:tx>
          <c:layout>
            <c:manualLayout>
              <c:xMode val="edge"/>
              <c:yMode val="edge"/>
              <c:x val="3.77559993458427E-2"/>
              <c:y val="0.107906366355368"/>
            </c:manualLayout>
          </c:layout>
          <c:overlay val="0"/>
        </c:title>
        <c:numFmt formatCode="&quot;$&quot;#,##0_);\(&quot;$&quot;#,##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208708352"/>
        <c:crosses val="autoZero"/>
        <c:crossBetween val="midCat"/>
      </c:valAx>
    </c:plotArea>
    <c:legend>
      <c:legendPos val="t"/>
      <c:layout>
        <c:manualLayout>
          <c:xMode val="edge"/>
          <c:yMode val="edge"/>
          <c:x val="0.28896918822042594"/>
          <c:y val="0.41743361297913256"/>
          <c:w val="0.63641177926981696"/>
          <c:h val="0.19216724552589282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span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firstButton="1" lockText="1" noThreeD="1"/>
</file>

<file path=xl/ctrlProps/ctrlProp12.xml><?xml version="1.0" encoding="utf-8"?>
<formControlPr xmlns="http://schemas.microsoft.com/office/spreadsheetml/2009/9/main" objectType="Radio" checked="Checked" lockText="1" noThreeD="1"/>
</file>

<file path=xl/ctrlProps/ctrlProp13.xml><?xml version="1.0" encoding="utf-8"?>
<formControlPr xmlns="http://schemas.microsoft.com/office/spreadsheetml/2009/9/main" objectType="Radio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GBox" noThreeD="1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Radio" firstButton="1" lockText="1" noThreeD="1"/>
</file>

<file path=xl/ctrlProps/ctrlProp25.xml><?xml version="1.0" encoding="utf-8"?>
<formControlPr xmlns="http://schemas.microsoft.com/office/spreadsheetml/2009/9/main" objectType="Radio" checked="Checked" lockText="1" noThreeD="1"/>
</file>

<file path=xl/ctrlProps/ctrlProp26.xml><?xml version="1.0" encoding="utf-8"?>
<formControlPr xmlns="http://schemas.microsoft.com/office/spreadsheetml/2009/9/main" objectType="Radio" lockText="1" noThreeD="1"/>
</file>

<file path=xl/ctrlProps/ctrlProp27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GBox" noThreeD="1"/>
</file>

<file path=xl/ctrlProps/ctrlProp29.xml><?xml version="1.0" encoding="utf-8"?>
<formControlPr xmlns="http://schemas.microsoft.com/office/spreadsheetml/2009/9/main" objectType="Radio" checked="Checked" firstButton="1" lockText="1" noThreeD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Radio" lockText="1" noThreeD="1"/>
</file>

<file path=xl/ctrlProps/ctrlProp31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Radio" firstButton="1" lockText="1" noThreeD="1"/>
</file>

<file path=xl/ctrlProps/ctrlProp48.xml><?xml version="1.0" encoding="utf-8"?>
<formControlPr xmlns="http://schemas.microsoft.com/office/spreadsheetml/2009/9/main" objectType="Radio" checked="Checked" lockText="1" noThreeD="1"/>
</file>

<file path=xl/ctrlProps/ctrlProp49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Radio" lockText="1" noThreeD="1"/>
</file>

<file path=xl/ctrlProps/ctrlProp51.xml><?xml version="1.0" encoding="utf-8"?>
<formControlPr xmlns="http://schemas.microsoft.com/office/spreadsheetml/2009/9/main" objectType="GBox" noThreeD="1"/>
</file>

<file path=xl/ctrlProps/ctrlProp52.xml><?xml version="1.0" encoding="utf-8"?>
<formControlPr xmlns="http://schemas.microsoft.com/office/spreadsheetml/2009/9/main" objectType="Radio" checked="Checked" firstButton="1" lockText="1" noThreeD="1"/>
</file>

<file path=xl/ctrlProps/ctrlProp53.xml><?xml version="1.0" encoding="utf-8"?>
<formControlPr xmlns="http://schemas.microsoft.com/office/spreadsheetml/2009/9/main" objectType="Radio" lockText="1" noThreeD="1"/>
</file>

<file path=xl/ctrlProps/ctrlProp54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Radio" firstButton="1" lockText="1" noThreeD="1"/>
</file>

<file path=xl/ctrlProps/ctrlProp73.xml><?xml version="1.0" encoding="utf-8"?>
<formControlPr xmlns="http://schemas.microsoft.com/office/spreadsheetml/2009/9/main" objectType="Radio" checked="Checked" lockText="1" noThreeD="1"/>
</file>

<file path=xl/ctrlProps/ctrlProp74.xml><?xml version="1.0" encoding="utf-8"?>
<formControlPr xmlns="http://schemas.microsoft.com/office/spreadsheetml/2009/9/main" objectType="Radio" lockText="1" noThreeD="1"/>
</file>

<file path=xl/ctrlProps/ctrlProp75.xml><?xml version="1.0" encoding="utf-8"?>
<formControlPr xmlns="http://schemas.microsoft.com/office/spreadsheetml/2009/9/main" objectType="Radio" lockText="1" noThreeD="1"/>
</file>

<file path=xl/ctrlProps/ctrlProp76.xml><?xml version="1.0" encoding="utf-8"?>
<formControlPr xmlns="http://schemas.microsoft.com/office/spreadsheetml/2009/9/main" objectType="GBox" noThreeD="1"/>
</file>

<file path=xl/ctrlProps/ctrlProp77.xml><?xml version="1.0" encoding="utf-8"?>
<formControlPr xmlns="http://schemas.microsoft.com/office/spreadsheetml/2009/9/main" objectType="Radio" checked="Checked" firstButton="1" lockText="1" noThreeD="1"/>
</file>

<file path=xl/ctrlProps/ctrlProp78.xml><?xml version="1.0" encoding="utf-8"?>
<formControlPr xmlns="http://schemas.microsoft.com/office/spreadsheetml/2009/9/main" objectType="Radio" lockText="1" noThreeD="1"/>
</file>

<file path=xl/ctrlProps/ctrlProp7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Radio" checked="Checked" firstButton="1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3" Type="http://schemas.openxmlformats.org/officeDocument/2006/relationships/chart" Target="../charts/chart22.xml"/><Relationship Id="rId7" Type="http://schemas.openxmlformats.org/officeDocument/2006/relationships/chart" Target="../charts/chart26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588663</xdr:colOff>
      <xdr:row>32</xdr:row>
      <xdr:rowOff>65732</xdr:rowOff>
    </xdr:from>
    <xdr:to>
      <xdr:col>9</xdr:col>
      <xdr:colOff>629852</xdr:colOff>
      <xdr:row>47</xdr:row>
      <xdr:rowOff>105891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0.15421</cdr:x>
      <cdr:y>0.08729</cdr:y>
    </cdr:from>
    <cdr:to>
      <cdr:x>0.1731</cdr:x>
      <cdr:y>0.91724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2514688" y="663983"/>
          <a:ext cx="308030" cy="63129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bg1">
              <a:lumMod val="8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0.14387</cdr:x>
      <cdr:y>0.10151</cdr:y>
    </cdr:from>
    <cdr:to>
      <cdr:x>0.16542</cdr:x>
      <cdr:y>0.93472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2503229" y="775437"/>
          <a:ext cx="374954" cy="63651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bg1">
              <a:lumMod val="8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23988</xdr:colOff>
      <xdr:row>23</xdr:row>
      <xdr:rowOff>27298</xdr:rowOff>
    </xdr:from>
    <xdr:to>
      <xdr:col>9</xdr:col>
      <xdr:colOff>161148</xdr:colOff>
      <xdr:row>23</xdr:row>
      <xdr:rowOff>164458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2138538" y="4142098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35</xdr:row>
      <xdr:rowOff>19050</xdr:rowOff>
    </xdr:from>
    <xdr:to>
      <xdr:col>9</xdr:col>
      <xdr:colOff>156210</xdr:colOff>
      <xdr:row>35</xdr:row>
      <xdr:rowOff>156210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2133600" y="62674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61</xdr:row>
      <xdr:rowOff>19050</xdr:rowOff>
    </xdr:from>
    <xdr:to>
      <xdr:col>9</xdr:col>
      <xdr:colOff>156210</xdr:colOff>
      <xdr:row>61</xdr:row>
      <xdr:rowOff>156210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2133600" y="109537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67</xdr:row>
      <xdr:rowOff>19050</xdr:rowOff>
    </xdr:from>
    <xdr:to>
      <xdr:col>9</xdr:col>
      <xdr:colOff>156210</xdr:colOff>
      <xdr:row>67</xdr:row>
      <xdr:rowOff>156210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2133600" y="120205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73</xdr:row>
      <xdr:rowOff>19050</xdr:rowOff>
    </xdr:from>
    <xdr:to>
      <xdr:col>9</xdr:col>
      <xdr:colOff>156210</xdr:colOff>
      <xdr:row>73</xdr:row>
      <xdr:rowOff>156210</xdr:rowOff>
    </xdr:to>
    <xdr:sp macro="" textlink="">
      <xdr:nvSpPr>
        <xdr:cNvPr id="6" name="Oval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2133600" y="130873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29</xdr:row>
      <xdr:rowOff>19050</xdr:rowOff>
    </xdr:from>
    <xdr:to>
      <xdr:col>9</xdr:col>
      <xdr:colOff>156210</xdr:colOff>
      <xdr:row>29</xdr:row>
      <xdr:rowOff>156210</xdr:rowOff>
    </xdr:to>
    <xdr:sp macro="" textlink="">
      <xdr:nvSpPr>
        <xdr:cNvPr id="7" name="Oval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2133600" y="52006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47</xdr:row>
      <xdr:rowOff>19050</xdr:rowOff>
    </xdr:from>
    <xdr:to>
      <xdr:col>9</xdr:col>
      <xdr:colOff>156210</xdr:colOff>
      <xdr:row>47</xdr:row>
      <xdr:rowOff>156210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2133600" y="84010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11</xdr:row>
      <xdr:rowOff>19050</xdr:rowOff>
    </xdr:from>
    <xdr:to>
      <xdr:col>9</xdr:col>
      <xdr:colOff>156210</xdr:colOff>
      <xdr:row>11</xdr:row>
      <xdr:rowOff>156210</xdr:rowOff>
    </xdr:to>
    <xdr:sp macro="CapacityFactorDefinition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2133600" y="20256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17</xdr:row>
      <xdr:rowOff>19050</xdr:rowOff>
    </xdr:from>
    <xdr:to>
      <xdr:col>9</xdr:col>
      <xdr:colOff>156210</xdr:colOff>
      <xdr:row>17</xdr:row>
      <xdr:rowOff>156210</xdr:rowOff>
    </xdr:to>
    <xdr:sp macro="" textlink="">
      <xdr:nvSpPr>
        <xdr:cNvPr id="10" name="Oval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2133600" y="30670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54</xdr:row>
      <xdr:rowOff>19050</xdr:rowOff>
    </xdr:from>
    <xdr:to>
      <xdr:col>9</xdr:col>
      <xdr:colOff>156210</xdr:colOff>
      <xdr:row>54</xdr:row>
      <xdr:rowOff>156210</xdr:rowOff>
    </xdr:to>
    <xdr:sp macro="" textlink="">
      <xdr:nvSpPr>
        <xdr:cNvPr id="11" name="Oval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2133600" y="96456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80</xdr:row>
      <xdr:rowOff>19050</xdr:rowOff>
    </xdr:from>
    <xdr:to>
      <xdr:col>9</xdr:col>
      <xdr:colOff>156210</xdr:colOff>
      <xdr:row>80</xdr:row>
      <xdr:rowOff>156210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2133600" y="143129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166</xdr:row>
      <xdr:rowOff>19050</xdr:rowOff>
    </xdr:from>
    <xdr:to>
      <xdr:col>9</xdr:col>
      <xdr:colOff>156210</xdr:colOff>
      <xdr:row>166</xdr:row>
      <xdr:rowOff>156210</xdr:rowOff>
    </xdr:to>
    <xdr:sp macro="" textlink="">
      <xdr:nvSpPr>
        <xdr:cNvPr id="13" name="Oval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2133600" y="295529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268</xdr:row>
      <xdr:rowOff>19050</xdr:rowOff>
    </xdr:from>
    <xdr:to>
      <xdr:col>9</xdr:col>
      <xdr:colOff>156210</xdr:colOff>
      <xdr:row>268</xdr:row>
      <xdr:rowOff>156210</xdr:rowOff>
    </xdr:to>
    <xdr:sp macro="" textlink="">
      <xdr:nvSpPr>
        <xdr:cNvPr id="14" name="Oval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2133600" y="476885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183</xdr:row>
      <xdr:rowOff>19050</xdr:rowOff>
    </xdr:from>
    <xdr:to>
      <xdr:col>9</xdr:col>
      <xdr:colOff>156210</xdr:colOff>
      <xdr:row>183</xdr:row>
      <xdr:rowOff>156210</xdr:rowOff>
    </xdr:to>
    <xdr:sp macro="" textlink="">
      <xdr:nvSpPr>
        <xdr:cNvPr id="15" name="Oval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/>
      </xdr:nvSpPr>
      <xdr:spPr>
        <a:xfrm>
          <a:off x="2133600" y="325628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98</xdr:row>
      <xdr:rowOff>19050</xdr:rowOff>
    </xdr:from>
    <xdr:to>
      <xdr:col>9</xdr:col>
      <xdr:colOff>156210</xdr:colOff>
      <xdr:row>98</xdr:row>
      <xdr:rowOff>156210</xdr:rowOff>
    </xdr:to>
    <xdr:sp macro="" textlink="">
      <xdr:nvSpPr>
        <xdr:cNvPr id="16" name="Oval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/>
      </xdr:nvSpPr>
      <xdr:spPr>
        <a:xfrm>
          <a:off x="2133600" y="175069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115</xdr:row>
      <xdr:rowOff>19050</xdr:rowOff>
    </xdr:from>
    <xdr:to>
      <xdr:col>9</xdr:col>
      <xdr:colOff>156210</xdr:colOff>
      <xdr:row>115</xdr:row>
      <xdr:rowOff>156210</xdr:rowOff>
    </xdr:to>
    <xdr:sp macro="" textlink="">
      <xdr:nvSpPr>
        <xdr:cNvPr id="17" name="Oval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/>
      </xdr:nvSpPr>
      <xdr:spPr>
        <a:xfrm>
          <a:off x="2133600" y="205295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250</xdr:row>
      <xdr:rowOff>19050</xdr:rowOff>
    </xdr:from>
    <xdr:to>
      <xdr:col>9</xdr:col>
      <xdr:colOff>156210</xdr:colOff>
      <xdr:row>250</xdr:row>
      <xdr:rowOff>156210</xdr:rowOff>
    </xdr:to>
    <xdr:sp macro="" textlink="">
      <xdr:nvSpPr>
        <xdr:cNvPr id="18" name="Oval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/>
      </xdr:nvSpPr>
      <xdr:spPr>
        <a:xfrm>
          <a:off x="2133600" y="444944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286</xdr:row>
      <xdr:rowOff>19050</xdr:rowOff>
    </xdr:from>
    <xdr:to>
      <xdr:col>9</xdr:col>
      <xdr:colOff>156210</xdr:colOff>
      <xdr:row>286</xdr:row>
      <xdr:rowOff>156210</xdr:rowOff>
    </xdr:to>
    <xdr:sp macro="" textlink="">
      <xdr:nvSpPr>
        <xdr:cNvPr id="19" name="Oval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/>
      </xdr:nvSpPr>
      <xdr:spPr>
        <a:xfrm>
          <a:off x="2133600" y="508889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98</xdr:row>
      <xdr:rowOff>19050</xdr:rowOff>
    </xdr:from>
    <xdr:to>
      <xdr:col>9</xdr:col>
      <xdr:colOff>156210</xdr:colOff>
      <xdr:row>98</xdr:row>
      <xdr:rowOff>156210</xdr:rowOff>
    </xdr:to>
    <xdr:sp macro="" textlink="">
      <xdr:nvSpPr>
        <xdr:cNvPr id="20" name="Oval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/>
      </xdr:nvSpPr>
      <xdr:spPr>
        <a:xfrm>
          <a:off x="2133600" y="175069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98</xdr:row>
      <xdr:rowOff>19050</xdr:rowOff>
    </xdr:from>
    <xdr:to>
      <xdr:col>9</xdr:col>
      <xdr:colOff>156210</xdr:colOff>
      <xdr:row>98</xdr:row>
      <xdr:rowOff>156210</xdr:rowOff>
    </xdr:to>
    <xdr:sp macro="" textlink="">
      <xdr:nvSpPr>
        <xdr:cNvPr id="21" name="Oval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/>
      </xdr:nvSpPr>
      <xdr:spPr>
        <a:xfrm>
          <a:off x="2133600" y="175069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115</xdr:row>
      <xdr:rowOff>19050</xdr:rowOff>
    </xdr:from>
    <xdr:to>
      <xdr:col>9</xdr:col>
      <xdr:colOff>156210</xdr:colOff>
      <xdr:row>115</xdr:row>
      <xdr:rowOff>156210</xdr:rowOff>
    </xdr:to>
    <xdr:sp macro="" textlink="">
      <xdr:nvSpPr>
        <xdr:cNvPr id="22" name="Oval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/>
      </xdr:nvSpPr>
      <xdr:spPr>
        <a:xfrm>
          <a:off x="2133600" y="205295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250</xdr:row>
      <xdr:rowOff>19050</xdr:rowOff>
    </xdr:from>
    <xdr:to>
      <xdr:col>9</xdr:col>
      <xdr:colOff>156210</xdr:colOff>
      <xdr:row>250</xdr:row>
      <xdr:rowOff>156210</xdr:rowOff>
    </xdr:to>
    <xdr:sp macro="" textlink="">
      <xdr:nvSpPr>
        <xdr:cNvPr id="23" name="Oval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/>
      </xdr:nvSpPr>
      <xdr:spPr>
        <a:xfrm>
          <a:off x="2133600" y="444944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250</xdr:row>
      <xdr:rowOff>19050</xdr:rowOff>
    </xdr:from>
    <xdr:to>
      <xdr:col>9</xdr:col>
      <xdr:colOff>156210</xdr:colOff>
      <xdr:row>250</xdr:row>
      <xdr:rowOff>156210</xdr:rowOff>
    </xdr:to>
    <xdr:sp macro="" textlink="">
      <xdr:nvSpPr>
        <xdr:cNvPr id="24" name="Oval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/>
      </xdr:nvSpPr>
      <xdr:spPr>
        <a:xfrm>
          <a:off x="2133600" y="444944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132</xdr:row>
      <xdr:rowOff>19050</xdr:rowOff>
    </xdr:from>
    <xdr:to>
      <xdr:col>9</xdr:col>
      <xdr:colOff>156210</xdr:colOff>
      <xdr:row>132</xdr:row>
      <xdr:rowOff>156210</xdr:rowOff>
    </xdr:to>
    <xdr:sp macro="" textlink="">
      <xdr:nvSpPr>
        <xdr:cNvPr id="25" name="Oval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/>
      </xdr:nvSpPr>
      <xdr:spPr>
        <a:xfrm>
          <a:off x="2133600" y="235458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132</xdr:row>
      <xdr:rowOff>19050</xdr:rowOff>
    </xdr:from>
    <xdr:to>
      <xdr:col>9</xdr:col>
      <xdr:colOff>156210</xdr:colOff>
      <xdr:row>132</xdr:row>
      <xdr:rowOff>156210</xdr:rowOff>
    </xdr:to>
    <xdr:sp macro="" textlink="">
      <xdr:nvSpPr>
        <xdr:cNvPr id="26" name="Oval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/>
      </xdr:nvSpPr>
      <xdr:spPr>
        <a:xfrm>
          <a:off x="2133600" y="235458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149</xdr:row>
      <xdr:rowOff>19050</xdr:rowOff>
    </xdr:from>
    <xdr:to>
      <xdr:col>9</xdr:col>
      <xdr:colOff>156210</xdr:colOff>
      <xdr:row>149</xdr:row>
      <xdr:rowOff>156210</xdr:rowOff>
    </xdr:to>
    <xdr:sp macro="" textlink="">
      <xdr:nvSpPr>
        <xdr:cNvPr id="27" name="Oval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/>
      </xdr:nvSpPr>
      <xdr:spPr>
        <a:xfrm>
          <a:off x="2133600" y="265430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149</xdr:row>
      <xdr:rowOff>19050</xdr:rowOff>
    </xdr:from>
    <xdr:to>
      <xdr:col>9</xdr:col>
      <xdr:colOff>156210</xdr:colOff>
      <xdr:row>149</xdr:row>
      <xdr:rowOff>156210</xdr:rowOff>
    </xdr:to>
    <xdr:sp macro="" textlink="">
      <xdr:nvSpPr>
        <xdr:cNvPr id="28" name="Oval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/>
      </xdr:nvSpPr>
      <xdr:spPr>
        <a:xfrm>
          <a:off x="2133600" y="265430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132</xdr:row>
      <xdr:rowOff>19050</xdr:rowOff>
    </xdr:from>
    <xdr:to>
      <xdr:col>9</xdr:col>
      <xdr:colOff>156210</xdr:colOff>
      <xdr:row>132</xdr:row>
      <xdr:rowOff>156210</xdr:rowOff>
    </xdr:to>
    <xdr:sp macro="" textlink="">
      <xdr:nvSpPr>
        <xdr:cNvPr id="29" name="Oval 2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/>
      </xdr:nvSpPr>
      <xdr:spPr>
        <a:xfrm>
          <a:off x="2133600" y="235458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149</xdr:row>
      <xdr:rowOff>19050</xdr:rowOff>
    </xdr:from>
    <xdr:to>
      <xdr:col>9</xdr:col>
      <xdr:colOff>156210</xdr:colOff>
      <xdr:row>149</xdr:row>
      <xdr:rowOff>156210</xdr:rowOff>
    </xdr:to>
    <xdr:sp macro="" textlink="">
      <xdr:nvSpPr>
        <xdr:cNvPr id="30" name="Oval 29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/>
      </xdr:nvSpPr>
      <xdr:spPr>
        <a:xfrm>
          <a:off x="2133600" y="265430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149</xdr:row>
      <xdr:rowOff>19050</xdr:rowOff>
    </xdr:from>
    <xdr:to>
      <xdr:col>9</xdr:col>
      <xdr:colOff>156210</xdr:colOff>
      <xdr:row>149</xdr:row>
      <xdr:rowOff>156210</xdr:rowOff>
    </xdr:to>
    <xdr:sp macro="" textlink="">
      <xdr:nvSpPr>
        <xdr:cNvPr id="31" name="Oval 30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/>
      </xdr:nvSpPr>
      <xdr:spPr>
        <a:xfrm>
          <a:off x="2133600" y="265430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149</xdr:row>
      <xdr:rowOff>19050</xdr:rowOff>
    </xdr:from>
    <xdr:to>
      <xdr:col>9</xdr:col>
      <xdr:colOff>156210</xdr:colOff>
      <xdr:row>149</xdr:row>
      <xdr:rowOff>156210</xdr:rowOff>
    </xdr:to>
    <xdr:sp macro="" textlink="">
      <xdr:nvSpPr>
        <xdr:cNvPr id="32" name="Oval 3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/>
      </xdr:nvSpPr>
      <xdr:spPr>
        <a:xfrm>
          <a:off x="2133600" y="265430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132</xdr:row>
      <xdr:rowOff>19050</xdr:rowOff>
    </xdr:from>
    <xdr:to>
      <xdr:col>9</xdr:col>
      <xdr:colOff>156210</xdr:colOff>
      <xdr:row>132</xdr:row>
      <xdr:rowOff>156210</xdr:rowOff>
    </xdr:to>
    <xdr:sp macro="" textlink="">
      <xdr:nvSpPr>
        <xdr:cNvPr id="33" name="Oval 3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/>
      </xdr:nvSpPr>
      <xdr:spPr>
        <a:xfrm>
          <a:off x="2133600" y="235458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132</xdr:row>
      <xdr:rowOff>19050</xdr:rowOff>
    </xdr:from>
    <xdr:to>
      <xdr:col>9</xdr:col>
      <xdr:colOff>156210</xdr:colOff>
      <xdr:row>132</xdr:row>
      <xdr:rowOff>156210</xdr:rowOff>
    </xdr:to>
    <xdr:sp macro="" textlink="">
      <xdr:nvSpPr>
        <xdr:cNvPr id="34" name="Oval 3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/>
      </xdr:nvSpPr>
      <xdr:spPr>
        <a:xfrm>
          <a:off x="2133600" y="235458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86</xdr:row>
      <xdr:rowOff>19050</xdr:rowOff>
    </xdr:from>
    <xdr:to>
      <xdr:col>9</xdr:col>
      <xdr:colOff>156210</xdr:colOff>
      <xdr:row>86</xdr:row>
      <xdr:rowOff>156210</xdr:rowOff>
    </xdr:to>
    <xdr:sp macro="" textlink="">
      <xdr:nvSpPr>
        <xdr:cNvPr id="35" name="Oval 34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/>
      </xdr:nvSpPr>
      <xdr:spPr>
        <a:xfrm>
          <a:off x="2133600" y="153797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41</xdr:row>
      <xdr:rowOff>19050</xdr:rowOff>
    </xdr:from>
    <xdr:to>
      <xdr:col>9</xdr:col>
      <xdr:colOff>156210</xdr:colOff>
      <xdr:row>41</xdr:row>
      <xdr:rowOff>156210</xdr:rowOff>
    </xdr:to>
    <xdr:sp macro="" textlink="">
      <xdr:nvSpPr>
        <xdr:cNvPr id="36" name="Oval 35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/>
      </xdr:nvSpPr>
      <xdr:spPr>
        <a:xfrm>
          <a:off x="2133600" y="73342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200</xdr:row>
      <xdr:rowOff>19050</xdr:rowOff>
    </xdr:from>
    <xdr:to>
      <xdr:col>9</xdr:col>
      <xdr:colOff>156210</xdr:colOff>
      <xdr:row>200</xdr:row>
      <xdr:rowOff>156210</xdr:rowOff>
    </xdr:to>
    <xdr:sp macro="" textlink="">
      <xdr:nvSpPr>
        <xdr:cNvPr id="37" name="Oval 36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/>
      </xdr:nvSpPr>
      <xdr:spPr>
        <a:xfrm>
          <a:off x="2133600" y="355854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13</xdr:col>
      <xdr:colOff>621926</xdr:colOff>
      <xdr:row>48</xdr:row>
      <xdr:rowOff>19050</xdr:rowOff>
    </xdr:from>
    <xdr:to>
      <xdr:col>13</xdr:col>
      <xdr:colOff>759086</xdr:colOff>
      <xdr:row>48</xdr:row>
      <xdr:rowOff>156210</xdr:rowOff>
    </xdr:to>
    <xdr:sp macro="" textlink="">
      <xdr:nvSpPr>
        <xdr:cNvPr id="38" name="Oval 37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/>
      </xdr:nvSpPr>
      <xdr:spPr>
        <a:xfrm>
          <a:off x="8768976" y="85788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1</xdr:col>
      <xdr:colOff>29632</xdr:colOff>
      <xdr:row>499</xdr:row>
      <xdr:rowOff>149579</xdr:rowOff>
    </xdr:from>
    <xdr:to>
      <xdr:col>23</xdr:col>
      <xdr:colOff>503464</xdr:colOff>
      <xdr:row>544</xdr:row>
      <xdr:rowOff>148140</xdr:rowOff>
    </xdr:to>
    <xdr:grpSp>
      <xdr:nvGrpSpPr>
        <xdr:cNvPr id="39" name="Group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GrpSpPr/>
      </xdr:nvGrpSpPr>
      <xdr:grpSpPr>
        <a:xfrm>
          <a:off x="667807" y="85941254"/>
          <a:ext cx="16294857" cy="7713811"/>
          <a:chOff x="634750" y="59103726"/>
          <a:chExt cx="13741596" cy="7562532"/>
        </a:xfrm>
      </xdr:grpSpPr>
      <xdr:grpSp>
        <xdr:nvGrpSpPr>
          <xdr:cNvPr id="40" name="Group 39">
            <a:extLst>
              <a:ext uri="{FF2B5EF4-FFF2-40B4-BE49-F238E27FC236}">
                <a16:creationId xmlns:a16="http://schemas.microsoft.com/office/drawing/2014/main" id="{00000000-0008-0000-0500-000028000000}"/>
              </a:ext>
            </a:extLst>
          </xdr:cNvPr>
          <xdr:cNvGrpSpPr/>
        </xdr:nvGrpSpPr>
        <xdr:grpSpPr>
          <a:xfrm>
            <a:off x="634750" y="59103726"/>
            <a:ext cx="13741596" cy="7562532"/>
            <a:chOff x="7553575" y="56756142"/>
            <a:chExt cx="22376031" cy="6642522"/>
          </a:xfrm>
        </xdr:grpSpPr>
        <xdr:graphicFrame macro="">
          <xdr:nvGraphicFramePr>
            <xdr:cNvPr id="42" name="Chart 41">
              <a:extLst>
                <a:ext uri="{FF2B5EF4-FFF2-40B4-BE49-F238E27FC236}">
                  <a16:creationId xmlns:a16="http://schemas.microsoft.com/office/drawing/2014/main" id="{00000000-0008-0000-0500-00002A000000}"/>
                </a:ext>
              </a:extLst>
            </xdr:cNvPr>
            <xdr:cNvGraphicFramePr>
              <a:graphicFrameLocks/>
            </xdr:cNvGraphicFramePr>
          </xdr:nvGraphicFramePr>
          <xdr:xfrm>
            <a:off x="7553575" y="56845464"/>
            <a:ext cx="22376031" cy="65532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pSp>
          <xdr:nvGrpSpPr>
            <xdr:cNvPr id="43" name="Group 42">
              <a:extLst>
                <a:ext uri="{FF2B5EF4-FFF2-40B4-BE49-F238E27FC236}">
                  <a16:creationId xmlns:a16="http://schemas.microsoft.com/office/drawing/2014/main" id="{00000000-0008-0000-0500-00002B000000}"/>
                </a:ext>
              </a:extLst>
            </xdr:cNvPr>
            <xdr:cNvGrpSpPr/>
          </xdr:nvGrpSpPr>
          <xdr:grpSpPr>
            <a:xfrm>
              <a:off x="13654567" y="57318525"/>
              <a:ext cx="15689811" cy="621437"/>
              <a:chOff x="8722216" y="54825707"/>
              <a:chExt cx="7448487" cy="516575"/>
            </a:xfrm>
          </xdr:grpSpPr>
          <xdr:sp macro="" textlink="">
            <xdr:nvSpPr>
              <xdr:cNvPr id="45" name="Left Brace 44">
                <a:extLst>
                  <a:ext uri="{FF2B5EF4-FFF2-40B4-BE49-F238E27FC236}">
                    <a16:creationId xmlns:a16="http://schemas.microsoft.com/office/drawing/2014/main" id="{00000000-0008-0000-0500-00002D000000}"/>
                  </a:ext>
                </a:extLst>
              </xdr:cNvPr>
              <xdr:cNvSpPr/>
            </xdr:nvSpPr>
            <xdr:spPr>
              <a:xfrm rot="5400000">
                <a:off x="12308348" y="51479926"/>
                <a:ext cx="276224" cy="7448487"/>
              </a:xfrm>
              <a:prstGeom prst="leftBrace">
                <a:avLst>
                  <a:gd name="adj1" fmla="val 59552"/>
                  <a:gd name="adj2" fmla="val 50000"/>
                </a:avLst>
              </a:prstGeom>
              <a:ln w="19050">
                <a:solidFill>
                  <a:schemeClr val="bg1">
                    <a:lumMod val="75000"/>
                  </a:schemeClr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  <xdr:sp macro="" textlink="">
            <xdr:nvSpPr>
              <xdr:cNvPr id="46" name="TextBox 45">
                <a:extLst>
                  <a:ext uri="{FF2B5EF4-FFF2-40B4-BE49-F238E27FC236}">
                    <a16:creationId xmlns:a16="http://schemas.microsoft.com/office/drawing/2014/main" id="{00000000-0008-0000-0500-00002E000000}"/>
                  </a:ext>
                </a:extLst>
              </xdr:cNvPr>
              <xdr:cNvSpPr txBox="1"/>
            </xdr:nvSpPr>
            <xdr:spPr>
              <a:xfrm>
                <a:off x="11768104" y="54825707"/>
                <a:ext cx="1761126" cy="231625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US" sz="1400" b="1"/>
                  <a:t>Future Projections</a:t>
                </a:r>
              </a:p>
            </xdr:txBody>
          </xdr:sp>
        </xdr:grpSp>
        <xdr:sp macro="" textlink="">
          <xdr:nvSpPr>
            <xdr:cNvPr id="44" name="TextBox 43">
              <a:extLst>
                <a:ext uri="{FF2B5EF4-FFF2-40B4-BE49-F238E27FC236}">
                  <a16:creationId xmlns:a16="http://schemas.microsoft.com/office/drawing/2014/main" id="{00000000-0008-0000-0500-00002C000000}"/>
                </a:ext>
              </a:extLst>
            </xdr:cNvPr>
            <xdr:cNvSpPr txBox="1"/>
          </xdr:nvSpPr>
          <xdr:spPr>
            <a:xfrm>
              <a:off x="12218973" y="56756142"/>
              <a:ext cx="3327279" cy="3282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400" b="1"/>
                <a:t>Current (2015)</a:t>
              </a:r>
            </a:p>
          </xdr:txBody>
        </xdr:sp>
      </xdr:grpSp>
      <xdr:cxnSp macro="">
        <xdr:nvCxnSpPr>
          <xdr:cNvPr id="41" name="Straight Arrow Connector 40">
            <a:extLst>
              <a:ext uri="{FF2B5EF4-FFF2-40B4-BE49-F238E27FC236}">
                <a16:creationId xmlns:a16="http://schemas.microsoft.com/office/drawing/2014/main" id="{00000000-0008-0000-0500-000029000000}"/>
              </a:ext>
            </a:extLst>
          </xdr:cNvPr>
          <xdr:cNvCxnSpPr/>
        </xdr:nvCxnSpPr>
        <xdr:spPr>
          <a:xfrm>
            <a:off x="4167233" y="59480186"/>
            <a:ext cx="0" cy="353493"/>
          </a:xfrm>
          <a:prstGeom prst="straightConnector1">
            <a:avLst/>
          </a:prstGeom>
          <a:ln w="19050">
            <a:solidFill>
              <a:schemeClr val="bg1">
                <a:lumMod val="75000"/>
              </a:schemeClr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800100</xdr:colOff>
          <xdr:row>2</xdr:row>
          <xdr:rowOff>114300</xdr:rowOff>
        </xdr:from>
        <xdr:to>
          <xdr:col>11</xdr:col>
          <xdr:colOff>381000</xdr:colOff>
          <xdr:row>4</xdr:row>
          <xdr:rowOff>114300</xdr:rowOff>
        </xdr:to>
        <xdr:sp macro="" textlink="">
          <xdr:nvSpPr>
            <xdr:cNvPr id="41985" name="Button 1" hidden="1">
              <a:extLst>
                <a:ext uri="{63B3BB69-23CF-44E3-9099-C40C66FF867C}">
                  <a14:compatExt spid="_x0000_s41985"/>
                </a:ext>
                <a:ext uri="{FF2B5EF4-FFF2-40B4-BE49-F238E27FC236}">
                  <a16:creationId xmlns:a16="http://schemas.microsoft.com/office/drawing/2014/main" id="{00000000-0008-0000-0500-000001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Current Costs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533400</xdr:colOff>
          <xdr:row>2</xdr:row>
          <xdr:rowOff>114300</xdr:rowOff>
        </xdr:from>
        <xdr:to>
          <xdr:col>18</xdr:col>
          <xdr:colOff>609600</xdr:colOff>
          <xdr:row>4</xdr:row>
          <xdr:rowOff>114300</xdr:rowOff>
        </xdr:to>
        <xdr:sp macro="" textlink="">
          <xdr:nvSpPr>
            <xdr:cNvPr id="41986" name="Button 2" hidden="1">
              <a:extLst>
                <a:ext uri="{63B3BB69-23CF-44E3-9099-C40C66FF867C}">
                  <a14:compatExt spid="_x0000_s41986"/>
                </a:ext>
                <a:ext uri="{FF2B5EF4-FFF2-40B4-BE49-F238E27FC236}">
                  <a16:creationId xmlns:a16="http://schemas.microsoft.com/office/drawing/2014/main" id="{00000000-0008-0000-0500-000002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Data Sources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685800</xdr:colOff>
          <xdr:row>2</xdr:row>
          <xdr:rowOff>114300</xdr:rowOff>
        </xdr:from>
        <xdr:to>
          <xdr:col>13</xdr:col>
          <xdr:colOff>762000</xdr:colOff>
          <xdr:row>4</xdr:row>
          <xdr:rowOff>114300</xdr:rowOff>
        </xdr:to>
        <xdr:sp macro="" textlink="">
          <xdr:nvSpPr>
            <xdr:cNvPr id="41987" name="Button 3" hidden="1">
              <a:extLst>
                <a:ext uri="{63B3BB69-23CF-44E3-9099-C40C66FF867C}">
                  <a14:compatExt spid="_x0000_s41987"/>
                </a:ext>
                <a:ext uri="{FF2B5EF4-FFF2-40B4-BE49-F238E27FC236}">
                  <a16:creationId xmlns:a16="http://schemas.microsoft.com/office/drawing/2014/main" id="{00000000-0008-0000-0500-000003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Future Projections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152400</xdr:colOff>
          <xdr:row>2</xdr:row>
          <xdr:rowOff>114300</xdr:rowOff>
        </xdr:from>
        <xdr:to>
          <xdr:col>16</xdr:col>
          <xdr:colOff>228600</xdr:colOff>
          <xdr:row>4</xdr:row>
          <xdr:rowOff>114300</xdr:rowOff>
        </xdr:to>
        <xdr:sp macro="" textlink="">
          <xdr:nvSpPr>
            <xdr:cNvPr id="41988" name="Button 4" hidden="1">
              <a:extLst>
                <a:ext uri="{63B3BB69-23CF-44E3-9099-C40C66FF867C}">
                  <a14:compatExt spid="_x0000_s41988"/>
                </a:ext>
                <a:ext uri="{FF2B5EF4-FFF2-40B4-BE49-F238E27FC236}">
                  <a16:creationId xmlns:a16="http://schemas.microsoft.com/office/drawing/2014/main" id="{00000000-0008-0000-0500-000004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Graphics</a:t>
              </a:r>
            </a:p>
          </xdr:txBody>
        </xdr:sp>
        <xdr:clientData fPrintsWithSheet="0"/>
      </xdr:twoCellAnchor>
    </mc:Choice>
    <mc:Fallback/>
  </mc:AlternateContent>
  <xdr:twoCellAnchor>
    <xdr:from>
      <xdr:col>9</xdr:col>
      <xdr:colOff>19050</xdr:colOff>
      <xdr:row>35</xdr:row>
      <xdr:rowOff>19050</xdr:rowOff>
    </xdr:from>
    <xdr:to>
      <xdr:col>9</xdr:col>
      <xdr:colOff>156210</xdr:colOff>
      <xdr:row>35</xdr:row>
      <xdr:rowOff>156210</xdr:rowOff>
    </xdr:to>
    <xdr:sp macro="" textlink="">
      <xdr:nvSpPr>
        <xdr:cNvPr id="51" name="Oval 50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SpPr/>
      </xdr:nvSpPr>
      <xdr:spPr>
        <a:xfrm>
          <a:off x="2133600" y="62674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61</xdr:row>
      <xdr:rowOff>19050</xdr:rowOff>
    </xdr:from>
    <xdr:to>
      <xdr:col>9</xdr:col>
      <xdr:colOff>156210</xdr:colOff>
      <xdr:row>61</xdr:row>
      <xdr:rowOff>156210</xdr:rowOff>
    </xdr:to>
    <xdr:sp macro="" textlink="">
      <xdr:nvSpPr>
        <xdr:cNvPr id="52" name="Oval 51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SpPr/>
      </xdr:nvSpPr>
      <xdr:spPr>
        <a:xfrm>
          <a:off x="2133600" y="109537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67</xdr:row>
      <xdr:rowOff>19050</xdr:rowOff>
    </xdr:from>
    <xdr:to>
      <xdr:col>9</xdr:col>
      <xdr:colOff>156210</xdr:colOff>
      <xdr:row>67</xdr:row>
      <xdr:rowOff>156210</xdr:rowOff>
    </xdr:to>
    <xdr:sp macro="" textlink="">
      <xdr:nvSpPr>
        <xdr:cNvPr id="53" name="Oval 52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SpPr/>
      </xdr:nvSpPr>
      <xdr:spPr>
        <a:xfrm>
          <a:off x="2133600" y="120205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73</xdr:row>
      <xdr:rowOff>19050</xdr:rowOff>
    </xdr:from>
    <xdr:to>
      <xdr:col>9</xdr:col>
      <xdr:colOff>156210</xdr:colOff>
      <xdr:row>73</xdr:row>
      <xdr:rowOff>156210</xdr:rowOff>
    </xdr:to>
    <xdr:sp macro="" textlink="">
      <xdr:nvSpPr>
        <xdr:cNvPr id="54" name="Oval 53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SpPr/>
      </xdr:nvSpPr>
      <xdr:spPr>
        <a:xfrm>
          <a:off x="2133600" y="130873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29</xdr:row>
      <xdr:rowOff>19050</xdr:rowOff>
    </xdr:from>
    <xdr:to>
      <xdr:col>9</xdr:col>
      <xdr:colOff>156210</xdr:colOff>
      <xdr:row>29</xdr:row>
      <xdr:rowOff>156210</xdr:rowOff>
    </xdr:to>
    <xdr:sp macro="" textlink="">
      <xdr:nvSpPr>
        <xdr:cNvPr id="55" name="Oval 54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SpPr/>
      </xdr:nvSpPr>
      <xdr:spPr>
        <a:xfrm>
          <a:off x="2133600" y="52006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47</xdr:row>
      <xdr:rowOff>19050</xdr:rowOff>
    </xdr:from>
    <xdr:to>
      <xdr:col>9</xdr:col>
      <xdr:colOff>156210</xdr:colOff>
      <xdr:row>47</xdr:row>
      <xdr:rowOff>156210</xdr:rowOff>
    </xdr:to>
    <xdr:sp macro="" textlink="">
      <xdr:nvSpPr>
        <xdr:cNvPr id="56" name="Oval 55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SpPr/>
      </xdr:nvSpPr>
      <xdr:spPr>
        <a:xfrm>
          <a:off x="2133600" y="84010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11</xdr:row>
      <xdr:rowOff>19050</xdr:rowOff>
    </xdr:from>
    <xdr:to>
      <xdr:col>9</xdr:col>
      <xdr:colOff>156210</xdr:colOff>
      <xdr:row>11</xdr:row>
      <xdr:rowOff>156210</xdr:rowOff>
    </xdr:to>
    <xdr:sp macro="CapacityFactorDefinition" textlink="">
      <xdr:nvSpPr>
        <xdr:cNvPr id="57" name="Oval 56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SpPr/>
      </xdr:nvSpPr>
      <xdr:spPr>
        <a:xfrm>
          <a:off x="2133600" y="20256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17</xdr:row>
      <xdr:rowOff>19050</xdr:rowOff>
    </xdr:from>
    <xdr:to>
      <xdr:col>9</xdr:col>
      <xdr:colOff>156210</xdr:colOff>
      <xdr:row>17</xdr:row>
      <xdr:rowOff>156210</xdr:rowOff>
    </xdr:to>
    <xdr:sp macro="" textlink="">
      <xdr:nvSpPr>
        <xdr:cNvPr id="58" name="Oval 57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SpPr/>
      </xdr:nvSpPr>
      <xdr:spPr>
        <a:xfrm>
          <a:off x="2133600" y="30670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54</xdr:row>
      <xdr:rowOff>19050</xdr:rowOff>
    </xdr:from>
    <xdr:to>
      <xdr:col>9</xdr:col>
      <xdr:colOff>156210</xdr:colOff>
      <xdr:row>54</xdr:row>
      <xdr:rowOff>156210</xdr:rowOff>
    </xdr:to>
    <xdr:sp macro="" textlink="">
      <xdr:nvSpPr>
        <xdr:cNvPr id="59" name="Oval 58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SpPr/>
      </xdr:nvSpPr>
      <xdr:spPr>
        <a:xfrm>
          <a:off x="2133600" y="96456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80</xdr:row>
      <xdr:rowOff>19050</xdr:rowOff>
    </xdr:from>
    <xdr:to>
      <xdr:col>9</xdr:col>
      <xdr:colOff>156210</xdr:colOff>
      <xdr:row>80</xdr:row>
      <xdr:rowOff>156210</xdr:rowOff>
    </xdr:to>
    <xdr:sp macro="" textlink="">
      <xdr:nvSpPr>
        <xdr:cNvPr id="60" name="Oval 59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SpPr/>
      </xdr:nvSpPr>
      <xdr:spPr>
        <a:xfrm>
          <a:off x="2133600" y="143129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166</xdr:row>
      <xdr:rowOff>19050</xdr:rowOff>
    </xdr:from>
    <xdr:to>
      <xdr:col>9</xdr:col>
      <xdr:colOff>156210</xdr:colOff>
      <xdr:row>166</xdr:row>
      <xdr:rowOff>156210</xdr:rowOff>
    </xdr:to>
    <xdr:sp macro="" textlink="">
      <xdr:nvSpPr>
        <xdr:cNvPr id="61" name="Oval 60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SpPr/>
      </xdr:nvSpPr>
      <xdr:spPr>
        <a:xfrm>
          <a:off x="2133600" y="295529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268</xdr:row>
      <xdr:rowOff>19050</xdr:rowOff>
    </xdr:from>
    <xdr:to>
      <xdr:col>9</xdr:col>
      <xdr:colOff>156210</xdr:colOff>
      <xdr:row>268</xdr:row>
      <xdr:rowOff>156210</xdr:rowOff>
    </xdr:to>
    <xdr:sp macro="" textlink="">
      <xdr:nvSpPr>
        <xdr:cNvPr id="62" name="Oval 61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SpPr/>
      </xdr:nvSpPr>
      <xdr:spPr>
        <a:xfrm>
          <a:off x="2133600" y="476885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183</xdr:row>
      <xdr:rowOff>19050</xdr:rowOff>
    </xdr:from>
    <xdr:to>
      <xdr:col>9</xdr:col>
      <xdr:colOff>156210</xdr:colOff>
      <xdr:row>183</xdr:row>
      <xdr:rowOff>156210</xdr:rowOff>
    </xdr:to>
    <xdr:sp macro="" textlink="">
      <xdr:nvSpPr>
        <xdr:cNvPr id="63" name="Oval 62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SpPr/>
      </xdr:nvSpPr>
      <xdr:spPr>
        <a:xfrm>
          <a:off x="2133600" y="325628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98</xdr:row>
      <xdr:rowOff>19050</xdr:rowOff>
    </xdr:from>
    <xdr:to>
      <xdr:col>9</xdr:col>
      <xdr:colOff>156210</xdr:colOff>
      <xdr:row>98</xdr:row>
      <xdr:rowOff>156210</xdr:rowOff>
    </xdr:to>
    <xdr:sp macro="" textlink="">
      <xdr:nvSpPr>
        <xdr:cNvPr id="64" name="Oval 63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SpPr/>
      </xdr:nvSpPr>
      <xdr:spPr>
        <a:xfrm>
          <a:off x="2133600" y="175069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115</xdr:row>
      <xdr:rowOff>19050</xdr:rowOff>
    </xdr:from>
    <xdr:to>
      <xdr:col>9</xdr:col>
      <xdr:colOff>156210</xdr:colOff>
      <xdr:row>115</xdr:row>
      <xdr:rowOff>156210</xdr:rowOff>
    </xdr:to>
    <xdr:sp macro="" textlink="">
      <xdr:nvSpPr>
        <xdr:cNvPr id="65" name="Oval 64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SpPr/>
      </xdr:nvSpPr>
      <xdr:spPr>
        <a:xfrm>
          <a:off x="2133600" y="205295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250</xdr:row>
      <xdr:rowOff>19050</xdr:rowOff>
    </xdr:from>
    <xdr:to>
      <xdr:col>9</xdr:col>
      <xdr:colOff>156210</xdr:colOff>
      <xdr:row>250</xdr:row>
      <xdr:rowOff>156210</xdr:rowOff>
    </xdr:to>
    <xdr:sp macro="" textlink="">
      <xdr:nvSpPr>
        <xdr:cNvPr id="66" name="Oval 65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SpPr/>
      </xdr:nvSpPr>
      <xdr:spPr>
        <a:xfrm>
          <a:off x="2133600" y="444944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286</xdr:row>
      <xdr:rowOff>19050</xdr:rowOff>
    </xdr:from>
    <xdr:to>
      <xdr:col>9</xdr:col>
      <xdr:colOff>156210</xdr:colOff>
      <xdr:row>286</xdr:row>
      <xdr:rowOff>156210</xdr:rowOff>
    </xdr:to>
    <xdr:sp macro="" textlink="">
      <xdr:nvSpPr>
        <xdr:cNvPr id="67" name="Oval 66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SpPr/>
      </xdr:nvSpPr>
      <xdr:spPr>
        <a:xfrm>
          <a:off x="2133600" y="508889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98</xdr:row>
      <xdr:rowOff>19050</xdr:rowOff>
    </xdr:from>
    <xdr:to>
      <xdr:col>9</xdr:col>
      <xdr:colOff>156210</xdr:colOff>
      <xdr:row>98</xdr:row>
      <xdr:rowOff>156210</xdr:rowOff>
    </xdr:to>
    <xdr:sp macro="" textlink="">
      <xdr:nvSpPr>
        <xdr:cNvPr id="68" name="Oval 67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SpPr/>
      </xdr:nvSpPr>
      <xdr:spPr>
        <a:xfrm>
          <a:off x="2133600" y="175069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98</xdr:row>
      <xdr:rowOff>19050</xdr:rowOff>
    </xdr:from>
    <xdr:to>
      <xdr:col>9</xdr:col>
      <xdr:colOff>156210</xdr:colOff>
      <xdr:row>98</xdr:row>
      <xdr:rowOff>156210</xdr:rowOff>
    </xdr:to>
    <xdr:sp macro="" textlink="">
      <xdr:nvSpPr>
        <xdr:cNvPr id="69" name="Oval 68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SpPr/>
      </xdr:nvSpPr>
      <xdr:spPr>
        <a:xfrm>
          <a:off x="2133600" y="175069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115</xdr:row>
      <xdr:rowOff>19050</xdr:rowOff>
    </xdr:from>
    <xdr:to>
      <xdr:col>9</xdr:col>
      <xdr:colOff>156210</xdr:colOff>
      <xdr:row>115</xdr:row>
      <xdr:rowOff>156210</xdr:rowOff>
    </xdr:to>
    <xdr:sp macro="" textlink="">
      <xdr:nvSpPr>
        <xdr:cNvPr id="70" name="Oval 69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SpPr/>
      </xdr:nvSpPr>
      <xdr:spPr>
        <a:xfrm>
          <a:off x="2133600" y="205295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250</xdr:row>
      <xdr:rowOff>19050</xdr:rowOff>
    </xdr:from>
    <xdr:to>
      <xdr:col>9</xdr:col>
      <xdr:colOff>156210</xdr:colOff>
      <xdr:row>250</xdr:row>
      <xdr:rowOff>156210</xdr:rowOff>
    </xdr:to>
    <xdr:sp macro="" textlink="">
      <xdr:nvSpPr>
        <xdr:cNvPr id="71" name="Oval 70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SpPr/>
      </xdr:nvSpPr>
      <xdr:spPr>
        <a:xfrm>
          <a:off x="2133600" y="444944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250</xdr:row>
      <xdr:rowOff>19050</xdr:rowOff>
    </xdr:from>
    <xdr:to>
      <xdr:col>9</xdr:col>
      <xdr:colOff>156210</xdr:colOff>
      <xdr:row>250</xdr:row>
      <xdr:rowOff>156210</xdr:rowOff>
    </xdr:to>
    <xdr:sp macro="" textlink="">
      <xdr:nvSpPr>
        <xdr:cNvPr id="72" name="Oval 71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SpPr/>
      </xdr:nvSpPr>
      <xdr:spPr>
        <a:xfrm>
          <a:off x="2133600" y="444944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132</xdr:row>
      <xdr:rowOff>19050</xdr:rowOff>
    </xdr:from>
    <xdr:to>
      <xdr:col>9</xdr:col>
      <xdr:colOff>156210</xdr:colOff>
      <xdr:row>132</xdr:row>
      <xdr:rowOff>156210</xdr:rowOff>
    </xdr:to>
    <xdr:sp macro="" textlink="">
      <xdr:nvSpPr>
        <xdr:cNvPr id="73" name="Oval 72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SpPr/>
      </xdr:nvSpPr>
      <xdr:spPr>
        <a:xfrm>
          <a:off x="2133600" y="235458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132</xdr:row>
      <xdr:rowOff>19050</xdr:rowOff>
    </xdr:from>
    <xdr:to>
      <xdr:col>9</xdr:col>
      <xdr:colOff>156210</xdr:colOff>
      <xdr:row>132</xdr:row>
      <xdr:rowOff>156210</xdr:rowOff>
    </xdr:to>
    <xdr:sp macro="" textlink="">
      <xdr:nvSpPr>
        <xdr:cNvPr id="74" name="Oval 73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SpPr/>
      </xdr:nvSpPr>
      <xdr:spPr>
        <a:xfrm>
          <a:off x="2133600" y="235458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149</xdr:row>
      <xdr:rowOff>19050</xdr:rowOff>
    </xdr:from>
    <xdr:to>
      <xdr:col>9</xdr:col>
      <xdr:colOff>156210</xdr:colOff>
      <xdr:row>149</xdr:row>
      <xdr:rowOff>156210</xdr:rowOff>
    </xdr:to>
    <xdr:sp macro="" textlink="">
      <xdr:nvSpPr>
        <xdr:cNvPr id="75" name="Oval 74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SpPr/>
      </xdr:nvSpPr>
      <xdr:spPr>
        <a:xfrm>
          <a:off x="2133600" y="265430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149</xdr:row>
      <xdr:rowOff>19050</xdr:rowOff>
    </xdr:from>
    <xdr:to>
      <xdr:col>9</xdr:col>
      <xdr:colOff>156210</xdr:colOff>
      <xdr:row>149</xdr:row>
      <xdr:rowOff>156210</xdr:rowOff>
    </xdr:to>
    <xdr:sp macro="" textlink="">
      <xdr:nvSpPr>
        <xdr:cNvPr id="76" name="Oval 75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SpPr/>
      </xdr:nvSpPr>
      <xdr:spPr>
        <a:xfrm>
          <a:off x="2133600" y="265430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132</xdr:row>
      <xdr:rowOff>19050</xdr:rowOff>
    </xdr:from>
    <xdr:to>
      <xdr:col>9</xdr:col>
      <xdr:colOff>156210</xdr:colOff>
      <xdr:row>132</xdr:row>
      <xdr:rowOff>156210</xdr:rowOff>
    </xdr:to>
    <xdr:sp macro="" textlink="">
      <xdr:nvSpPr>
        <xdr:cNvPr id="77" name="Oval 76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SpPr/>
      </xdr:nvSpPr>
      <xdr:spPr>
        <a:xfrm>
          <a:off x="2133600" y="235458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149</xdr:row>
      <xdr:rowOff>19050</xdr:rowOff>
    </xdr:from>
    <xdr:to>
      <xdr:col>9</xdr:col>
      <xdr:colOff>156210</xdr:colOff>
      <xdr:row>149</xdr:row>
      <xdr:rowOff>156210</xdr:rowOff>
    </xdr:to>
    <xdr:sp macro="" textlink="">
      <xdr:nvSpPr>
        <xdr:cNvPr id="78" name="Oval 77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SpPr/>
      </xdr:nvSpPr>
      <xdr:spPr>
        <a:xfrm>
          <a:off x="2133600" y="265430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149</xdr:row>
      <xdr:rowOff>19050</xdr:rowOff>
    </xdr:from>
    <xdr:to>
      <xdr:col>9</xdr:col>
      <xdr:colOff>156210</xdr:colOff>
      <xdr:row>149</xdr:row>
      <xdr:rowOff>156210</xdr:rowOff>
    </xdr:to>
    <xdr:sp macro="" textlink="">
      <xdr:nvSpPr>
        <xdr:cNvPr id="79" name="Oval 78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SpPr/>
      </xdr:nvSpPr>
      <xdr:spPr>
        <a:xfrm>
          <a:off x="2133600" y="265430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149</xdr:row>
      <xdr:rowOff>19050</xdr:rowOff>
    </xdr:from>
    <xdr:to>
      <xdr:col>9</xdr:col>
      <xdr:colOff>156210</xdr:colOff>
      <xdr:row>149</xdr:row>
      <xdr:rowOff>156210</xdr:rowOff>
    </xdr:to>
    <xdr:sp macro="" textlink="">
      <xdr:nvSpPr>
        <xdr:cNvPr id="80" name="Oval 79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SpPr/>
      </xdr:nvSpPr>
      <xdr:spPr>
        <a:xfrm>
          <a:off x="2133600" y="265430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132</xdr:row>
      <xdr:rowOff>19050</xdr:rowOff>
    </xdr:from>
    <xdr:to>
      <xdr:col>9</xdr:col>
      <xdr:colOff>156210</xdr:colOff>
      <xdr:row>132</xdr:row>
      <xdr:rowOff>156210</xdr:rowOff>
    </xdr:to>
    <xdr:sp macro="" textlink="">
      <xdr:nvSpPr>
        <xdr:cNvPr id="81" name="Oval 80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SpPr/>
      </xdr:nvSpPr>
      <xdr:spPr>
        <a:xfrm>
          <a:off x="2133600" y="235458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132</xdr:row>
      <xdr:rowOff>19050</xdr:rowOff>
    </xdr:from>
    <xdr:to>
      <xdr:col>9</xdr:col>
      <xdr:colOff>156210</xdr:colOff>
      <xdr:row>132</xdr:row>
      <xdr:rowOff>156210</xdr:rowOff>
    </xdr:to>
    <xdr:sp macro="" textlink="">
      <xdr:nvSpPr>
        <xdr:cNvPr id="82" name="Oval 81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SpPr/>
      </xdr:nvSpPr>
      <xdr:spPr>
        <a:xfrm>
          <a:off x="2133600" y="235458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86</xdr:row>
      <xdr:rowOff>19050</xdr:rowOff>
    </xdr:from>
    <xdr:to>
      <xdr:col>9</xdr:col>
      <xdr:colOff>156210</xdr:colOff>
      <xdr:row>86</xdr:row>
      <xdr:rowOff>156210</xdr:rowOff>
    </xdr:to>
    <xdr:sp macro="" textlink="">
      <xdr:nvSpPr>
        <xdr:cNvPr id="83" name="Oval 82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SpPr/>
      </xdr:nvSpPr>
      <xdr:spPr>
        <a:xfrm>
          <a:off x="2133600" y="153797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41</xdr:row>
      <xdr:rowOff>19050</xdr:rowOff>
    </xdr:from>
    <xdr:to>
      <xdr:col>9</xdr:col>
      <xdr:colOff>156210</xdr:colOff>
      <xdr:row>41</xdr:row>
      <xdr:rowOff>156210</xdr:rowOff>
    </xdr:to>
    <xdr:sp macro="" textlink="">
      <xdr:nvSpPr>
        <xdr:cNvPr id="84" name="Oval 83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SpPr/>
      </xdr:nvSpPr>
      <xdr:spPr>
        <a:xfrm>
          <a:off x="2133600" y="73342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200</xdr:row>
      <xdr:rowOff>19050</xdr:rowOff>
    </xdr:from>
    <xdr:to>
      <xdr:col>9</xdr:col>
      <xdr:colOff>156210</xdr:colOff>
      <xdr:row>200</xdr:row>
      <xdr:rowOff>156210</xdr:rowOff>
    </xdr:to>
    <xdr:sp macro="" textlink="">
      <xdr:nvSpPr>
        <xdr:cNvPr id="85" name="Oval 84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SpPr/>
      </xdr:nvSpPr>
      <xdr:spPr>
        <a:xfrm>
          <a:off x="2133600" y="355854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13</xdr:col>
      <xdr:colOff>621926</xdr:colOff>
      <xdr:row>48</xdr:row>
      <xdr:rowOff>19050</xdr:rowOff>
    </xdr:from>
    <xdr:to>
      <xdr:col>13</xdr:col>
      <xdr:colOff>759086</xdr:colOff>
      <xdr:row>48</xdr:row>
      <xdr:rowOff>156210</xdr:rowOff>
    </xdr:to>
    <xdr:sp macro="" textlink="">
      <xdr:nvSpPr>
        <xdr:cNvPr id="86" name="Oval 85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SpPr/>
      </xdr:nvSpPr>
      <xdr:spPr>
        <a:xfrm>
          <a:off x="8768976" y="85788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1</xdr:col>
      <xdr:colOff>29632</xdr:colOff>
      <xdr:row>499</xdr:row>
      <xdr:rowOff>149579</xdr:rowOff>
    </xdr:from>
    <xdr:to>
      <xdr:col>23</xdr:col>
      <xdr:colOff>503464</xdr:colOff>
      <xdr:row>544</xdr:row>
      <xdr:rowOff>148140</xdr:rowOff>
    </xdr:to>
    <xdr:grpSp>
      <xdr:nvGrpSpPr>
        <xdr:cNvPr id="87" name="Group 86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GrpSpPr/>
      </xdr:nvGrpSpPr>
      <xdr:grpSpPr>
        <a:xfrm>
          <a:off x="667807" y="85941254"/>
          <a:ext cx="16294857" cy="7713811"/>
          <a:chOff x="634750" y="59103726"/>
          <a:chExt cx="13741596" cy="7562532"/>
        </a:xfrm>
      </xdr:grpSpPr>
      <xdr:grpSp>
        <xdr:nvGrpSpPr>
          <xdr:cNvPr id="88" name="Group 87">
            <a:extLst>
              <a:ext uri="{FF2B5EF4-FFF2-40B4-BE49-F238E27FC236}">
                <a16:creationId xmlns:a16="http://schemas.microsoft.com/office/drawing/2014/main" id="{00000000-0008-0000-0500-000058000000}"/>
              </a:ext>
            </a:extLst>
          </xdr:cNvPr>
          <xdr:cNvGrpSpPr/>
        </xdr:nvGrpSpPr>
        <xdr:grpSpPr>
          <a:xfrm>
            <a:off x="634750" y="59103726"/>
            <a:ext cx="13741596" cy="7562532"/>
            <a:chOff x="7553575" y="56756142"/>
            <a:chExt cx="22376031" cy="6642522"/>
          </a:xfrm>
        </xdr:grpSpPr>
        <xdr:graphicFrame macro="">
          <xdr:nvGraphicFramePr>
            <xdr:cNvPr id="90" name="Chart 89">
              <a:extLst>
                <a:ext uri="{FF2B5EF4-FFF2-40B4-BE49-F238E27FC236}">
                  <a16:creationId xmlns:a16="http://schemas.microsoft.com/office/drawing/2014/main" id="{00000000-0008-0000-0500-00005A000000}"/>
                </a:ext>
              </a:extLst>
            </xdr:cNvPr>
            <xdr:cNvGraphicFramePr>
              <a:graphicFrameLocks/>
            </xdr:cNvGraphicFramePr>
          </xdr:nvGraphicFramePr>
          <xdr:xfrm>
            <a:off x="7553575" y="56845464"/>
            <a:ext cx="22376031" cy="65532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grpSp>
          <xdr:nvGrpSpPr>
            <xdr:cNvPr id="91" name="Group 90">
              <a:extLst>
                <a:ext uri="{FF2B5EF4-FFF2-40B4-BE49-F238E27FC236}">
                  <a16:creationId xmlns:a16="http://schemas.microsoft.com/office/drawing/2014/main" id="{00000000-0008-0000-0500-00005B000000}"/>
                </a:ext>
              </a:extLst>
            </xdr:cNvPr>
            <xdr:cNvGrpSpPr/>
          </xdr:nvGrpSpPr>
          <xdr:grpSpPr>
            <a:xfrm>
              <a:off x="13654567" y="57318525"/>
              <a:ext cx="15689811" cy="621437"/>
              <a:chOff x="8722216" y="54825707"/>
              <a:chExt cx="7448487" cy="516575"/>
            </a:xfrm>
          </xdr:grpSpPr>
          <xdr:sp macro="" textlink="">
            <xdr:nvSpPr>
              <xdr:cNvPr id="93" name="Left Brace 92">
                <a:extLst>
                  <a:ext uri="{FF2B5EF4-FFF2-40B4-BE49-F238E27FC236}">
                    <a16:creationId xmlns:a16="http://schemas.microsoft.com/office/drawing/2014/main" id="{00000000-0008-0000-0500-00005D000000}"/>
                  </a:ext>
                </a:extLst>
              </xdr:cNvPr>
              <xdr:cNvSpPr/>
            </xdr:nvSpPr>
            <xdr:spPr>
              <a:xfrm rot="5400000">
                <a:off x="12308348" y="51479926"/>
                <a:ext cx="276224" cy="7448487"/>
              </a:xfrm>
              <a:prstGeom prst="leftBrace">
                <a:avLst>
                  <a:gd name="adj1" fmla="val 59552"/>
                  <a:gd name="adj2" fmla="val 50000"/>
                </a:avLst>
              </a:prstGeom>
              <a:ln w="19050">
                <a:solidFill>
                  <a:schemeClr val="bg1">
                    <a:lumMod val="75000"/>
                  </a:schemeClr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  <xdr:sp macro="" textlink="">
            <xdr:nvSpPr>
              <xdr:cNvPr id="94" name="TextBox 93">
                <a:extLst>
                  <a:ext uri="{FF2B5EF4-FFF2-40B4-BE49-F238E27FC236}">
                    <a16:creationId xmlns:a16="http://schemas.microsoft.com/office/drawing/2014/main" id="{00000000-0008-0000-0500-00005E000000}"/>
                  </a:ext>
                </a:extLst>
              </xdr:cNvPr>
              <xdr:cNvSpPr txBox="1"/>
            </xdr:nvSpPr>
            <xdr:spPr>
              <a:xfrm>
                <a:off x="11768104" y="54825707"/>
                <a:ext cx="1761126" cy="231625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US" sz="1400" b="1"/>
                  <a:t>Future Projections</a:t>
                </a:r>
              </a:p>
            </xdr:txBody>
          </xdr:sp>
        </xdr:grpSp>
        <xdr:sp macro="" textlink="">
          <xdr:nvSpPr>
            <xdr:cNvPr id="92" name="TextBox 91">
              <a:extLst>
                <a:ext uri="{FF2B5EF4-FFF2-40B4-BE49-F238E27FC236}">
                  <a16:creationId xmlns:a16="http://schemas.microsoft.com/office/drawing/2014/main" id="{00000000-0008-0000-0500-00005C000000}"/>
                </a:ext>
              </a:extLst>
            </xdr:cNvPr>
            <xdr:cNvSpPr txBox="1"/>
          </xdr:nvSpPr>
          <xdr:spPr>
            <a:xfrm>
              <a:off x="12218973" y="56756142"/>
              <a:ext cx="3327279" cy="3282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400" b="1"/>
                <a:t>Current (2015)</a:t>
              </a:r>
            </a:p>
          </xdr:txBody>
        </xdr:sp>
      </xdr:grpSp>
      <xdr:cxnSp macro="">
        <xdr:nvCxnSpPr>
          <xdr:cNvPr id="89" name="Straight Arrow Connector 88">
            <a:extLst>
              <a:ext uri="{FF2B5EF4-FFF2-40B4-BE49-F238E27FC236}">
                <a16:creationId xmlns:a16="http://schemas.microsoft.com/office/drawing/2014/main" id="{00000000-0008-0000-0500-000059000000}"/>
              </a:ext>
            </a:extLst>
          </xdr:cNvPr>
          <xdr:cNvCxnSpPr/>
        </xdr:nvCxnSpPr>
        <xdr:spPr>
          <a:xfrm>
            <a:off x="4167233" y="59480186"/>
            <a:ext cx="0" cy="353493"/>
          </a:xfrm>
          <a:prstGeom prst="straightConnector1">
            <a:avLst/>
          </a:prstGeom>
          <a:ln w="19050">
            <a:solidFill>
              <a:schemeClr val="bg1">
                <a:lumMod val="75000"/>
              </a:schemeClr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800100</xdr:colOff>
          <xdr:row>2</xdr:row>
          <xdr:rowOff>114300</xdr:rowOff>
        </xdr:from>
        <xdr:to>
          <xdr:col>11</xdr:col>
          <xdr:colOff>381000</xdr:colOff>
          <xdr:row>4</xdr:row>
          <xdr:rowOff>114300</xdr:rowOff>
        </xdr:to>
        <xdr:sp macro="" textlink="">
          <xdr:nvSpPr>
            <xdr:cNvPr id="41989" name="Button 5" hidden="1">
              <a:extLst>
                <a:ext uri="{63B3BB69-23CF-44E3-9099-C40C66FF867C}">
                  <a14:compatExt spid="_x0000_s41989"/>
                </a:ext>
                <a:ext uri="{FF2B5EF4-FFF2-40B4-BE49-F238E27FC236}">
                  <a16:creationId xmlns:a16="http://schemas.microsoft.com/office/drawing/2014/main" id="{00000000-0008-0000-0500-000005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Current Costs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533400</xdr:colOff>
          <xdr:row>2</xdr:row>
          <xdr:rowOff>114300</xdr:rowOff>
        </xdr:from>
        <xdr:to>
          <xdr:col>18</xdr:col>
          <xdr:colOff>609600</xdr:colOff>
          <xdr:row>4</xdr:row>
          <xdr:rowOff>114300</xdr:rowOff>
        </xdr:to>
        <xdr:sp macro="" textlink="">
          <xdr:nvSpPr>
            <xdr:cNvPr id="41990" name="Button 6" hidden="1">
              <a:extLst>
                <a:ext uri="{63B3BB69-23CF-44E3-9099-C40C66FF867C}">
                  <a14:compatExt spid="_x0000_s41990"/>
                </a:ext>
                <a:ext uri="{FF2B5EF4-FFF2-40B4-BE49-F238E27FC236}">
                  <a16:creationId xmlns:a16="http://schemas.microsoft.com/office/drawing/2014/main" id="{00000000-0008-0000-0500-000006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Data Sources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685800</xdr:colOff>
          <xdr:row>2</xdr:row>
          <xdr:rowOff>114300</xdr:rowOff>
        </xdr:from>
        <xdr:to>
          <xdr:col>13</xdr:col>
          <xdr:colOff>762000</xdr:colOff>
          <xdr:row>4</xdr:row>
          <xdr:rowOff>114300</xdr:rowOff>
        </xdr:to>
        <xdr:sp macro="" textlink="">
          <xdr:nvSpPr>
            <xdr:cNvPr id="41991" name="Button 7" hidden="1">
              <a:extLst>
                <a:ext uri="{63B3BB69-23CF-44E3-9099-C40C66FF867C}">
                  <a14:compatExt spid="_x0000_s41991"/>
                </a:ext>
                <a:ext uri="{FF2B5EF4-FFF2-40B4-BE49-F238E27FC236}">
                  <a16:creationId xmlns:a16="http://schemas.microsoft.com/office/drawing/2014/main" id="{00000000-0008-0000-0500-000007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Future Projections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152400</xdr:colOff>
          <xdr:row>2</xdr:row>
          <xdr:rowOff>114300</xdr:rowOff>
        </xdr:from>
        <xdr:to>
          <xdr:col>16</xdr:col>
          <xdr:colOff>228600</xdr:colOff>
          <xdr:row>4</xdr:row>
          <xdr:rowOff>114300</xdr:rowOff>
        </xdr:to>
        <xdr:sp macro="" textlink="">
          <xdr:nvSpPr>
            <xdr:cNvPr id="41992" name="Button 8" hidden="1">
              <a:extLst>
                <a:ext uri="{63B3BB69-23CF-44E3-9099-C40C66FF867C}">
                  <a14:compatExt spid="_x0000_s41992"/>
                </a:ext>
                <a:ext uri="{FF2B5EF4-FFF2-40B4-BE49-F238E27FC236}">
                  <a16:creationId xmlns:a16="http://schemas.microsoft.com/office/drawing/2014/main" id="{00000000-0008-0000-0500-000008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Graphics</a:t>
              </a:r>
            </a:p>
          </xdr:txBody>
        </xdr:sp>
        <xdr:clientData fPrintsWithSheet="0"/>
      </xdr:twoCellAnchor>
    </mc:Choice>
    <mc:Fallback/>
  </mc:AlternateContent>
  <xdr:twoCellAnchor>
    <xdr:from>
      <xdr:col>9</xdr:col>
      <xdr:colOff>19050</xdr:colOff>
      <xdr:row>35</xdr:row>
      <xdr:rowOff>19050</xdr:rowOff>
    </xdr:from>
    <xdr:to>
      <xdr:col>9</xdr:col>
      <xdr:colOff>156210</xdr:colOff>
      <xdr:row>35</xdr:row>
      <xdr:rowOff>156210</xdr:rowOff>
    </xdr:to>
    <xdr:sp macro="" textlink="">
      <xdr:nvSpPr>
        <xdr:cNvPr id="99" name="Oval 98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SpPr/>
      </xdr:nvSpPr>
      <xdr:spPr>
        <a:xfrm>
          <a:off x="2133600" y="62674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61</xdr:row>
      <xdr:rowOff>19050</xdr:rowOff>
    </xdr:from>
    <xdr:to>
      <xdr:col>9</xdr:col>
      <xdr:colOff>156210</xdr:colOff>
      <xdr:row>61</xdr:row>
      <xdr:rowOff>156210</xdr:rowOff>
    </xdr:to>
    <xdr:sp macro="" textlink="">
      <xdr:nvSpPr>
        <xdr:cNvPr id="100" name="Oval 99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SpPr/>
      </xdr:nvSpPr>
      <xdr:spPr>
        <a:xfrm>
          <a:off x="2133600" y="109537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67</xdr:row>
      <xdr:rowOff>19050</xdr:rowOff>
    </xdr:from>
    <xdr:to>
      <xdr:col>9</xdr:col>
      <xdr:colOff>156210</xdr:colOff>
      <xdr:row>67</xdr:row>
      <xdr:rowOff>156210</xdr:rowOff>
    </xdr:to>
    <xdr:sp macro="" textlink="">
      <xdr:nvSpPr>
        <xdr:cNvPr id="101" name="Oval 100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SpPr/>
      </xdr:nvSpPr>
      <xdr:spPr>
        <a:xfrm>
          <a:off x="2133600" y="120205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73</xdr:row>
      <xdr:rowOff>19050</xdr:rowOff>
    </xdr:from>
    <xdr:to>
      <xdr:col>9</xdr:col>
      <xdr:colOff>156210</xdr:colOff>
      <xdr:row>73</xdr:row>
      <xdr:rowOff>156210</xdr:rowOff>
    </xdr:to>
    <xdr:sp macro="" textlink="">
      <xdr:nvSpPr>
        <xdr:cNvPr id="102" name="Oval 101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SpPr/>
      </xdr:nvSpPr>
      <xdr:spPr>
        <a:xfrm>
          <a:off x="2133600" y="130873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29</xdr:row>
      <xdr:rowOff>19050</xdr:rowOff>
    </xdr:from>
    <xdr:to>
      <xdr:col>9</xdr:col>
      <xdr:colOff>156210</xdr:colOff>
      <xdr:row>29</xdr:row>
      <xdr:rowOff>156210</xdr:rowOff>
    </xdr:to>
    <xdr:sp macro="" textlink="">
      <xdr:nvSpPr>
        <xdr:cNvPr id="103" name="Oval 102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SpPr/>
      </xdr:nvSpPr>
      <xdr:spPr>
        <a:xfrm>
          <a:off x="2133600" y="52006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47</xdr:row>
      <xdr:rowOff>19050</xdr:rowOff>
    </xdr:from>
    <xdr:to>
      <xdr:col>9</xdr:col>
      <xdr:colOff>156210</xdr:colOff>
      <xdr:row>47</xdr:row>
      <xdr:rowOff>156210</xdr:rowOff>
    </xdr:to>
    <xdr:sp macro="" textlink="">
      <xdr:nvSpPr>
        <xdr:cNvPr id="104" name="Oval 103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SpPr/>
      </xdr:nvSpPr>
      <xdr:spPr>
        <a:xfrm>
          <a:off x="2133600" y="84010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11</xdr:row>
      <xdr:rowOff>19050</xdr:rowOff>
    </xdr:from>
    <xdr:to>
      <xdr:col>9</xdr:col>
      <xdr:colOff>156210</xdr:colOff>
      <xdr:row>11</xdr:row>
      <xdr:rowOff>156210</xdr:rowOff>
    </xdr:to>
    <xdr:sp macro="CapacityFactorDefinition" textlink="">
      <xdr:nvSpPr>
        <xdr:cNvPr id="105" name="Oval 104"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SpPr/>
      </xdr:nvSpPr>
      <xdr:spPr>
        <a:xfrm>
          <a:off x="2133600" y="20256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17</xdr:row>
      <xdr:rowOff>19050</xdr:rowOff>
    </xdr:from>
    <xdr:to>
      <xdr:col>9</xdr:col>
      <xdr:colOff>156210</xdr:colOff>
      <xdr:row>17</xdr:row>
      <xdr:rowOff>156210</xdr:rowOff>
    </xdr:to>
    <xdr:sp macro="" textlink="">
      <xdr:nvSpPr>
        <xdr:cNvPr id="106" name="Oval 105"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SpPr/>
      </xdr:nvSpPr>
      <xdr:spPr>
        <a:xfrm>
          <a:off x="2133600" y="30670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54</xdr:row>
      <xdr:rowOff>19050</xdr:rowOff>
    </xdr:from>
    <xdr:to>
      <xdr:col>9</xdr:col>
      <xdr:colOff>156210</xdr:colOff>
      <xdr:row>54</xdr:row>
      <xdr:rowOff>156210</xdr:rowOff>
    </xdr:to>
    <xdr:sp macro="" textlink="">
      <xdr:nvSpPr>
        <xdr:cNvPr id="107" name="Oval 106">
          <a:extLst>
            <a:ext uri="{FF2B5EF4-FFF2-40B4-BE49-F238E27FC236}">
              <a16:creationId xmlns:a16="http://schemas.microsoft.com/office/drawing/2014/main" id="{00000000-0008-0000-0500-00006B000000}"/>
            </a:ext>
          </a:extLst>
        </xdr:cNvPr>
        <xdr:cNvSpPr/>
      </xdr:nvSpPr>
      <xdr:spPr>
        <a:xfrm>
          <a:off x="2133600" y="96456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80</xdr:row>
      <xdr:rowOff>19050</xdr:rowOff>
    </xdr:from>
    <xdr:to>
      <xdr:col>9</xdr:col>
      <xdr:colOff>156210</xdr:colOff>
      <xdr:row>80</xdr:row>
      <xdr:rowOff>156210</xdr:rowOff>
    </xdr:to>
    <xdr:sp macro="" textlink="">
      <xdr:nvSpPr>
        <xdr:cNvPr id="108" name="Oval 107">
          <a:extLst>
            <a:ext uri="{FF2B5EF4-FFF2-40B4-BE49-F238E27FC236}">
              <a16:creationId xmlns:a16="http://schemas.microsoft.com/office/drawing/2014/main" id="{00000000-0008-0000-0500-00006C000000}"/>
            </a:ext>
          </a:extLst>
        </xdr:cNvPr>
        <xdr:cNvSpPr/>
      </xdr:nvSpPr>
      <xdr:spPr>
        <a:xfrm>
          <a:off x="2133600" y="143129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166</xdr:row>
      <xdr:rowOff>19050</xdr:rowOff>
    </xdr:from>
    <xdr:to>
      <xdr:col>9</xdr:col>
      <xdr:colOff>156210</xdr:colOff>
      <xdr:row>166</xdr:row>
      <xdr:rowOff>156210</xdr:rowOff>
    </xdr:to>
    <xdr:sp macro="" textlink="">
      <xdr:nvSpPr>
        <xdr:cNvPr id="109" name="Oval 108">
          <a:extLst>
            <a:ext uri="{FF2B5EF4-FFF2-40B4-BE49-F238E27FC236}">
              <a16:creationId xmlns:a16="http://schemas.microsoft.com/office/drawing/2014/main" id="{00000000-0008-0000-0500-00006D000000}"/>
            </a:ext>
          </a:extLst>
        </xdr:cNvPr>
        <xdr:cNvSpPr/>
      </xdr:nvSpPr>
      <xdr:spPr>
        <a:xfrm>
          <a:off x="2133600" y="295529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268</xdr:row>
      <xdr:rowOff>19050</xdr:rowOff>
    </xdr:from>
    <xdr:to>
      <xdr:col>9</xdr:col>
      <xdr:colOff>156210</xdr:colOff>
      <xdr:row>268</xdr:row>
      <xdr:rowOff>156210</xdr:rowOff>
    </xdr:to>
    <xdr:sp macro="" textlink="">
      <xdr:nvSpPr>
        <xdr:cNvPr id="110" name="Oval 109">
          <a:extLst>
            <a:ext uri="{FF2B5EF4-FFF2-40B4-BE49-F238E27FC236}">
              <a16:creationId xmlns:a16="http://schemas.microsoft.com/office/drawing/2014/main" id="{00000000-0008-0000-0500-00006E000000}"/>
            </a:ext>
          </a:extLst>
        </xdr:cNvPr>
        <xdr:cNvSpPr/>
      </xdr:nvSpPr>
      <xdr:spPr>
        <a:xfrm>
          <a:off x="2133600" y="476885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183</xdr:row>
      <xdr:rowOff>19050</xdr:rowOff>
    </xdr:from>
    <xdr:to>
      <xdr:col>9</xdr:col>
      <xdr:colOff>156210</xdr:colOff>
      <xdr:row>183</xdr:row>
      <xdr:rowOff>156210</xdr:rowOff>
    </xdr:to>
    <xdr:sp macro="" textlink="">
      <xdr:nvSpPr>
        <xdr:cNvPr id="111" name="Oval 110">
          <a:extLst>
            <a:ext uri="{FF2B5EF4-FFF2-40B4-BE49-F238E27FC236}">
              <a16:creationId xmlns:a16="http://schemas.microsoft.com/office/drawing/2014/main" id="{00000000-0008-0000-0500-00006F000000}"/>
            </a:ext>
          </a:extLst>
        </xdr:cNvPr>
        <xdr:cNvSpPr/>
      </xdr:nvSpPr>
      <xdr:spPr>
        <a:xfrm>
          <a:off x="2133600" y="325628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98</xdr:row>
      <xdr:rowOff>19050</xdr:rowOff>
    </xdr:from>
    <xdr:to>
      <xdr:col>9</xdr:col>
      <xdr:colOff>156210</xdr:colOff>
      <xdr:row>98</xdr:row>
      <xdr:rowOff>156210</xdr:rowOff>
    </xdr:to>
    <xdr:sp macro="" textlink="">
      <xdr:nvSpPr>
        <xdr:cNvPr id="112" name="Oval 111">
          <a:extLst>
            <a:ext uri="{FF2B5EF4-FFF2-40B4-BE49-F238E27FC236}">
              <a16:creationId xmlns:a16="http://schemas.microsoft.com/office/drawing/2014/main" id="{00000000-0008-0000-0500-000070000000}"/>
            </a:ext>
          </a:extLst>
        </xdr:cNvPr>
        <xdr:cNvSpPr/>
      </xdr:nvSpPr>
      <xdr:spPr>
        <a:xfrm>
          <a:off x="2133600" y="175069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115</xdr:row>
      <xdr:rowOff>19050</xdr:rowOff>
    </xdr:from>
    <xdr:to>
      <xdr:col>9</xdr:col>
      <xdr:colOff>156210</xdr:colOff>
      <xdr:row>115</xdr:row>
      <xdr:rowOff>156210</xdr:rowOff>
    </xdr:to>
    <xdr:sp macro="" textlink="">
      <xdr:nvSpPr>
        <xdr:cNvPr id="113" name="Oval 112">
          <a:extLst>
            <a:ext uri="{FF2B5EF4-FFF2-40B4-BE49-F238E27FC236}">
              <a16:creationId xmlns:a16="http://schemas.microsoft.com/office/drawing/2014/main" id="{00000000-0008-0000-0500-000071000000}"/>
            </a:ext>
          </a:extLst>
        </xdr:cNvPr>
        <xdr:cNvSpPr/>
      </xdr:nvSpPr>
      <xdr:spPr>
        <a:xfrm>
          <a:off x="2133600" y="205295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250</xdr:row>
      <xdr:rowOff>19050</xdr:rowOff>
    </xdr:from>
    <xdr:to>
      <xdr:col>9</xdr:col>
      <xdr:colOff>156210</xdr:colOff>
      <xdr:row>250</xdr:row>
      <xdr:rowOff>156210</xdr:rowOff>
    </xdr:to>
    <xdr:sp macro="" textlink="">
      <xdr:nvSpPr>
        <xdr:cNvPr id="114" name="Oval 113">
          <a:extLst>
            <a:ext uri="{FF2B5EF4-FFF2-40B4-BE49-F238E27FC236}">
              <a16:creationId xmlns:a16="http://schemas.microsoft.com/office/drawing/2014/main" id="{00000000-0008-0000-0500-000072000000}"/>
            </a:ext>
          </a:extLst>
        </xdr:cNvPr>
        <xdr:cNvSpPr/>
      </xdr:nvSpPr>
      <xdr:spPr>
        <a:xfrm>
          <a:off x="2133600" y="444944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286</xdr:row>
      <xdr:rowOff>19050</xdr:rowOff>
    </xdr:from>
    <xdr:to>
      <xdr:col>9</xdr:col>
      <xdr:colOff>156210</xdr:colOff>
      <xdr:row>286</xdr:row>
      <xdr:rowOff>156210</xdr:rowOff>
    </xdr:to>
    <xdr:sp macro="" textlink="">
      <xdr:nvSpPr>
        <xdr:cNvPr id="115" name="Oval 114">
          <a:extLst>
            <a:ext uri="{FF2B5EF4-FFF2-40B4-BE49-F238E27FC236}">
              <a16:creationId xmlns:a16="http://schemas.microsoft.com/office/drawing/2014/main" id="{00000000-0008-0000-0500-000073000000}"/>
            </a:ext>
          </a:extLst>
        </xdr:cNvPr>
        <xdr:cNvSpPr/>
      </xdr:nvSpPr>
      <xdr:spPr>
        <a:xfrm>
          <a:off x="2133600" y="508889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98</xdr:row>
      <xdr:rowOff>19050</xdr:rowOff>
    </xdr:from>
    <xdr:to>
      <xdr:col>9</xdr:col>
      <xdr:colOff>156210</xdr:colOff>
      <xdr:row>98</xdr:row>
      <xdr:rowOff>156210</xdr:rowOff>
    </xdr:to>
    <xdr:sp macro="" textlink="">
      <xdr:nvSpPr>
        <xdr:cNvPr id="116" name="Oval 115">
          <a:extLst>
            <a:ext uri="{FF2B5EF4-FFF2-40B4-BE49-F238E27FC236}">
              <a16:creationId xmlns:a16="http://schemas.microsoft.com/office/drawing/2014/main" id="{00000000-0008-0000-0500-000074000000}"/>
            </a:ext>
          </a:extLst>
        </xdr:cNvPr>
        <xdr:cNvSpPr/>
      </xdr:nvSpPr>
      <xdr:spPr>
        <a:xfrm>
          <a:off x="2133600" y="175069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98</xdr:row>
      <xdr:rowOff>19050</xdr:rowOff>
    </xdr:from>
    <xdr:to>
      <xdr:col>9</xdr:col>
      <xdr:colOff>156210</xdr:colOff>
      <xdr:row>98</xdr:row>
      <xdr:rowOff>156210</xdr:rowOff>
    </xdr:to>
    <xdr:sp macro="" textlink="">
      <xdr:nvSpPr>
        <xdr:cNvPr id="117" name="Oval 116">
          <a:extLst>
            <a:ext uri="{FF2B5EF4-FFF2-40B4-BE49-F238E27FC236}">
              <a16:creationId xmlns:a16="http://schemas.microsoft.com/office/drawing/2014/main" id="{00000000-0008-0000-0500-000075000000}"/>
            </a:ext>
          </a:extLst>
        </xdr:cNvPr>
        <xdr:cNvSpPr/>
      </xdr:nvSpPr>
      <xdr:spPr>
        <a:xfrm>
          <a:off x="2133600" y="175069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115</xdr:row>
      <xdr:rowOff>19050</xdr:rowOff>
    </xdr:from>
    <xdr:to>
      <xdr:col>9</xdr:col>
      <xdr:colOff>156210</xdr:colOff>
      <xdr:row>115</xdr:row>
      <xdr:rowOff>156210</xdr:rowOff>
    </xdr:to>
    <xdr:sp macro="" textlink="">
      <xdr:nvSpPr>
        <xdr:cNvPr id="118" name="Oval 117">
          <a:extLst>
            <a:ext uri="{FF2B5EF4-FFF2-40B4-BE49-F238E27FC236}">
              <a16:creationId xmlns:a16="http://schemas.microsoft.com/office/drawing/2014/main" id="{00000000-0008-0000-0500-000076000000}"/>
            </a:ext>
          </a:extLst>
        </xdr:cNvPr>
        <xdr:cNvSpPr/>
      </xdr:nvSpPr>
      <xdr:spPr>
        <a:xfrm>
          <a:off x="2133600" y="205295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250</xdr:row>
      <xdr:rowOff>19050</xdr:rowOff>
    </xdr:from>
    <xdr:to>
      <xdr:col>9</xdr:col>
      <xdr:colOff>156210</xdr:colOff>
      <xdr:row>250</xdr:row>
      <xdr:rowOff>156210</xdr:rowOff>
    </xdr:to>
    <xdr:sp macro="" textlink="">
      <xdr:nvSpPr>
        <xdr:cNvPr id="119" name="Oval 118">
          <a:extLst>
            <a:ext uri="{FF2B5EF4-FFF2-40B4-BE49-F238E27FC236}">
              <a16:creationId xmlns:a16="http://schemas.microsoft.com/office/drawing/2014/main" id="{00000000-0008-0000-0500-000077000000}"/>
            </a:ext>
          </a:extLst>
        </xdr:cNvPr>
        <xdr:cNvSpPr/>
      </xdr:nvSpPr>
      <xdr:spPr>
        <a:xfrm>
          <a:off x="2133600" y="444944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250</xdr:row>
      <xdr:rowOff>19050</xdr:rowOff>
    </xdr:from>
    <xdr:to>
      <xdr:col>9</xdr:col>
      <xdr:colOff>156210</xdr:colOff>
      <xdr:row>250</xdr:row>
      <xdr:rowOff>156210</xdr:rowOff>
    </xdr:to>
    <xdr:sp macro="" textlink="">
      <xdr:nvSpPr>
        <xdr:cNvPr id="120" name="Oval 119">
          <a:extLst>
            <a:ext uri="{FF2B5EF4-FFF2-40B4-BE49-F238E27FC236}">
              <a16:creationId xmlns:a16="http://schemas.microsoft.com/office/drawing/2014/main" id="{00000000-0008-0000-0500-000078000000}"/>
            </a:ext>
          </a:extLst>
        </xdr:cNvPr>
        <xdr:cNvSpPr/>
      </xdr:nvSpPr>
      <xdr:spPr>
        <a:xfrm>
          <a:off x="2133600" y="444944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132</xdr:row>
      <xdr:rowOff>19050</xdr:rowOff>
    </xdr:from>
    <xdr:to>
      <xdr:col>9</xdr:col>
      <xdr:colOff>156210</xdr:colOff>
      <xdr:row>132</xdr:row>
      <xdr:rowOff>156210</xdr:rowOff>
    </xdr:to>
    <xdr:sp macro="" textlink="">
      <xdr:nvSpPr>
        <xdr:cNvPr id="121" name="Oval 120">
          <a:extLst>
            <a:ext uri="{FF2B5EF4-FFF2-40B4-BE49-F238E27FC236}">
              <a16:creationId xmlns:a16="http://schemas.microsoft.com/office/drawing/2014/main" id="{00000000-0008-0000-0500-000079000000}"/>
            </a:ext>
          </a:extLst>
        </xdr:cNvPr>
        <xdr:cNvSpPr/>
      </xdr:nvSpPr>
      <xdr:spPr>
        <a:xfrm>
          <a:off x="2133600" y="235458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132</xdr:row>
      <xdr:rowOff>19050</xdr:rowOff>
    </xdr:from>
    <xdr:to>
      <xdr:col>9</xdr:col>
      <xdr:colOff>156210</xdr:colOff>
      <xdr:row>132</xdr:row>
      <xdr:rowOff>156210</xdr:rowOff>
    </xdr:to>
    <xdr:sp macro="" textlink="">
      <xdr:nvSpPr>
        <xdr:cNvPr id="122" name="Oval 121">
          <a:extLst>
            <a:ext uri="{FF2B5EF4-FFF2-40B4-BE49-F238E27FC236}">
              <a16:creationId xmlns:a16="http://schemas.microsoft.com/office/drawing/2014/main" id="{00000000-0008-0000-0500-00007A000000}"/>
            </a:ext>
          </a:extLst>
        </xdr:cNvPr>
        <xdr:cNvSpPr/>
      </xdr:nvSpPr>
      <xdr:spPr>
        <a:xfrm>
          <a:off x="2133600" y="235458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149</xdr:row>
      <xdr:rowOff>19050</xdr:rowOff>
    </xdr:from>
    <xdr:to>
      <xdr:col>9</xdr:col>
      <xdr:colOff>156210</xdr:colOff>
      <xdr:row>149</xdr:row>
      <xdr:rowOff>156210</xdr:rowOff>
    </xdr:to>
    <xdr:sp macro="" textlink="">
      <xdr:nvSpPr>
        <xdr:cNvPr id="123" name="Oval 122">
          <a:extLst>
            <a:ext uri="{FF2B5EF4-FFF2-40B4-BE49-F238E27FC236}">
              <a16:creationId xmlns:a16="http://schemas.microsoft.com/office/drawing/2014/main" id="{00000000-0008-0000-0500-00007B000000}"/>
            </a:ext>
          </a:extLst>
        </xdr:cNvPr>
        <xdr:cNvSpPr/>
      </xdr:nvSpPr>
      <xdr:spPr>
        <a:xfrm>
          <a:off x="2133600" y="265430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149</xdr:row>
      <xdr:rowOff>19050</xdr:rowOff>
    </xdr:from>
    <xdr:to>
      <xdr:col>9</xdr:col>
      <xdr:colOff>156210</xdr:colOff>
      <xdr:row>149</xdr:row>
      <xdr:rowOff>156210</xdr:rowOff>
    </xdr:to>
    <xdr:sp macro="" textlink="">
      <xdr:nvSpPr>
        <xdr:cNvPr id="124" name="Oval 123">
          <a:extLst>
            <a:ext uri="{FF2B5EF4-FFF2-40B4-BE49-F238E27FC236}">
              <a16:creationId xmlns:a16="http://schemas.microsoft.com/office/drawing/2014/main" id="{00000000-0008-0000-0500-00007C000000}"/>
            </a:ext>
          </a:extLst>
        </xdr:cNvPr>
        <xdr:cNvSpPr/>
      </xdr:nvSpPr>
      <xdr:spPr>
        <a:xfrm>
          <a:off x="2133600" y="265430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132</xdr:row>
      <xdr:rowOff>19050</xdr:rowOff>
    </xdr:from>
    <xdr:to>
      <xdr:col>9</xdr:col>
      <xdr:colOff>156210</xdr:colOff>
      <xdr:row>132</xdr:row>
      <xdr:rowOff>156210</xdr:rowOff>
    </xdr:to>
    <xdr:sp macro="" textlink="">
      <xdr:nvSpPr>
        <xdr:cNvPr id="125" name="Oval 124">
          <a:extLst>
            <a:ext uri="{FF2B5EF4-FFF2-40B4-BE49-F238E27FC236}">
              <a16:creationId xmlns:a16="http://schemas.microsoft.com/office/drawing/2014/main" id="{00000000-0008-0000-0500-00007D000000}"/>
            </a:ext>
          </a:extLst>
        </xdr:cNvPr>
        <xdr:cNvSpPr/>
      </xdr:nvSpPr>
      <xdr:spPr>
        <a:xfrm>
          <a:off x="2133600" y="235458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149</xdr:row>
      <xdr:rowOff>19050</xdr:rowOff>
    </xdr:from>
    <xdr:to>
      <xdr:col>9</xdr:col>
      <xdr:colOff>156210</xdr:colOff>
      <xdr:row>149</xdr:row>
      <xdr:rowOff>156210</xdr:rowOff>
    </xdr:to>
    <xdr:sp macro="" textlink="">
      <xdr:nvSpPr>
        <xdr:cNvPr id="126" name="Oval 125">
          <a:extLst>
            <a:ext uri="{FF2B5EF4-FFF2-40B4-BE49-F238E27FC236}">
              <a16:creationId xmlns:a16="http://schemas.microsoft.com/office/drawing/2014/main" id="{00000000-0008-0000-0500-00007E000000}"/>
            </a:ext>
          </a:extLst>
        </xdr:cNvPr>
        <xdr:cNvSpPr/>
      </xdr:nvSpPr>
      <xdr:spPr>
        <a:xfrm>
          <a:off x="2133600" y="265430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149</xdr:row>
      <xdr:rowOff>19050</xdr:rowOff>
    </xdr:from>
    <xdr:to>
      <xdr:col>9</xdr:col>
      <xdr:colOff>156210</xdr:colOff>
      <xdr:row>149</xdr:row>
      <xdr:rowOff>156210</xdr:rowOff>
    </xdr:to>
    <xdr:sp macro="" textlink="">
      <xdr:nvSpPr>
        <xdr:cNvPr id="127" name="Oval 126">
          <a:extLst>
            <a:ext uri="{FF2B5EF4-FFF2-40B4-BE49-F238E27FC236}">
              <a16:creationId xmlns:a16="http://schemas.microsoft.com/office/drawing/2014/main" id="{00000000-0008-0000-0500-00007F000000}"/>
            </a:ext>
          </a:extLst>
        </xdr:cNvPr>
        <xdr:cNvSpPr/>
      </xdr:nvSpPr>
      <xdr:spPr>
        <a:xfrm>
          <a:off x="2133600" y="265430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149</xdr:row>
      <xdr:rowOff>19050</xdr:rowOff>
    </xdr:from>
    <xdr:to>
      <xdr:col>9</xdr:col>
      <xdr:colOff>156210</xdr:colOff>
      <xdr:row>149</xdr:row>
      <xdr:rowOff>156210</xdr:rowOff>
    </xdr:to>
    <xdr:sp macro="" textlink="">
      <xdr:nvSpPr>
        <xdr:cNvPr id="128" name="Oval 127">
          <a:extLst>
            <a:ext uri="{FF2B5EF4-FFF2-40B4-BE49-F238E27FC236}">
              <a16:creationId xmlns:a16="http://schemas.microsoft.com/office/drawing/2014/main" id="{00000000-0008-0000-0500-000080000000}"/>
            </a:ext>
          </a:extLst>
        </xdr:cNvPr>
        <xdr:cNvSpPr/>
      </xdr:nvSpPr>
      <xdr:spPr>
        <a:xfrm>
          <a:off x="2133600" y="265430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132</xdr:row>
      <xdr:rowOff>19050</xdr:rowOff>
    </xdr:from>
    <xdr:to>
      <xdr:col>9</xdr:col>
      <xdr:colOff>156210</xdr:colOff>
      <xdr:row>132</xdr:row>
      <xdr:rowOff>156210</xdr:rowOff>
    </xdr:to>
    <xdr:sp macro="" textlink="">
      <xdr:nvSpPr>
        <xdr:cNvPr id="129" name="Oval 128">
          <a:extLst>
            <a:ext uri="{FF2B5EF4-FFF2-40B4-BE49-F238E27FC236}">
              <a16:creationId xmlns:a16="http://schemas.microsoft.com/office/drawing/2014/main" id="{00000000-0008-0000-0500-000081000000}"/>
            </a:ext>
          </a:extLst>
        </xdr:cNvPr>
        <xdr:cNvSpPr/>
      </xdr:nvSpPr>
      <xdr:spPr>
        <a:xfrm>
          <a:off x="2133600" y="235458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132</xdr:row>
      <xdr:rowOff>19050</xdr:rowOff>
    </xdr:from>
    <xdr:to>
      <xdr:col>9</xdr:col>
      <xdr:colOff>156210</xdr:colOff>
      <xdr:row>132</xdr:row>
      <xdr:rowOff>156210</xdr:rowOff>
    </xdr:to>
    <xdr:sp macro="" textlink="">
      <xdr:nvSpPr>
        <xdr:cNvPr id="130" name="Oval 129">
          <a:extLst>
            <a:ext uri="{FF2B5EF4-FFF2-40B4-BE49-F238E27FC236}">
              <a16:creationId xmlns:a16="http://schemas.microsoft.com/office/drawing/2014/main" id="{00000000-0008-0000-0500-000082000000}"/>
            </a:ext>
          </a:extLst>
        </xdr:cNvPr>
        <xdr:cNvSpPr/>
      </xdr:nvSpPr>
      <xdr:spPr>
        <a:xfrm>
          <a:off x="2133600" y="235458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86</xdr:row>
      <xdr:rowOff>19050</xdr:rowOff>
    </xdr:from>
    <xdr:to>
      <xdr:col>9</xdr:col>
      <xdr:colOff>156210</xdr:colOff>
      <xdr:row>86</xdr:row>
      <xdr:rowOff>156210</xdr:rowOff>
    </xdr:to>
    <xdr:sp macro="" textlink="">
      <xdr:nvSpPr>
        <xdr:cNvPr id="131" name="Oval 130">
          <a:extLst>
            <a:ext uri="{FF2B5EF4-FFF2-40B4-BE49-F238E27FC236}">
              <a16:creationId xmlns:a16="http://schemas.microsoft.com/office/drawing/2014/main" id="{00000000-0008-0000-0500-000083000000}"/>
            </a:ext>
          </a:extLst>
        </xdr:cNvPr>
        <xdr:cNvSpPr/>
      </xdr:nvSpPr>
      <xdr:spPr>
        <a:xfrm>
          <a:off x="2133600" y="153797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41</xdr:row>
      <xdr:rowOff>19050</xdr:rowOff>
    </xdr:from>
    <xdr:to>
      <xdr:col>9</xdr:col>
      <xdr:colOff>156210</xdr:colOff>
      <xdr:row>41</xdr:row>
      <xdr:rowOff>156210</xdr:rowOff>
    </xdr:to>
    <xdr:sp macro="" textlink="">
      <xdr:nvSpPr>
        <xdr:cNvPr id="132" name="Oval 131">
          <a:extLst>
            <a:ext uri="{FF2B5EF4-FFF2-40B4-BE49-F238E27FC236}">
              <a16:creationId xmlns:a16="http://schemas.microsoft.com/office/drawing/2014/main" id="{00000000-0008-0000-0500-000084000000}"/>
            </a:ext>
          </a:extLst>
        </xdr:cNvPr>
        <xdr:cNvSpPr/>
      </xdr:nvSpPr>
      <xdr:spPr>
        <a:xfrm>
          <a:off x="2133600" y="73342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200</xdr:row>
      <xdr:rowOff>19050</xdr:rowOff>
    </xdr:from>
    <xdr:to>
      <xdr:col>9</xdr:col>
      <xdr:colOff>156210</xdr:colOff>
      <xdr:row>200</xdr:row>
      <xdr:rowOff>156210</xdr:rowOff>
    </xdr:to>
    <xdr:sp macro="" textlink="">
      <xdr:nvSpPr>
        <xdr:cNvPr id="133" name="Oval 132">
          <a:extLst>
            <a:ext uri="{FF2B5EF4-FFF2-40B4-BE49-F238E27FC236}">
              <a16:creationId xmlns:a16="http://schemas.microsoft.com/office/drawing/2014/main" id="{00000000-0008-0000-0500-000085000000}"/>
            </a:ext>
          </a:extLst>
        </xdr:cNvPr>
        <xdr:cNvSpPr/>
      </xdr:nvSpPr>
      <xdr:spPr>
        <a:xfrm>
          <a:off x="2133600" y="355854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13</xdr:col>
      <xdr:colOff>621926</xdr:colOff>
      <xdr:row>48</xdr:row>
      <xdr:rowOff>19050</xdr:rowOff>
    </xdr:from>
    <xdr:to>
      <xdr:col>13</xdr:col>
      <xdr:colOff>759086</xdr:colOff>
      <xdr:row>48</xdr:row>
      <xdr:rowOff>156210</xdr:rowOff>
    </xdr:to>
    <xdr:sp macro="" textlink="">
      <xdr:nvSpPr>
        <xdr:cNvPr id="134" name="Oval 133">
          <a:extLst>
            <a:ext uri="{FF2B5EF4-FFF2-40B4-BE49-F238E27FC236}">
              <a16:creationId xmlns:a16="http://schemas.microsoft.com/office/drawing/2014/main" id="{00000000-0008-0000-0500-000086000000}"/>
            </a:ext>
          </a:extLst>
        </xdr:cNvPr>
        <xdr:cNvSpPr/>
      </xdr:nvSpPr>
      <xdr:spPr>
        <a:xfrm>
          <a:off x="8768976" y="85788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7</xdr:col>
      <xdr:colOff>20584</xdr:colOff>
      <xdr:row>440</xdr:row>
      <xdr:rowOff>83437</xdr:rowOff>
    </xdr:from>
    <xdr:to>
      <xdr:col>24</xdr:col>
      <xdr:colOff>353786</xdr:colOff>
      <xdr:row>479</xdr:row>
      <xdr:rowOff>136071</xdr:rowOff>
    </xdr:to>
    <xdr:grpSp>
      <xdr:nvGrpSpPr>
        <xdr:cNvPr id="135" name="Group 134">
          <a:extLst>
            <a:ext uri="{FF2B5EF4-FFF2-40B4-BE49-F238E27FC236}">
              <a16:creationId xmlns:a16="http://schemas.microsoft.com/office/drawing/2014/main" id="{00000000-0008-0000-0500-000087000000}"/>
            </a:ext>
          </a:extLst>
        </xdr:cNvPr>
        <xdr:cNvGrpSpPr/>
      </xdr:nvGrpSpPr>
      <xdr:grpSpPr>
        <a:xfrm>
          <a:off x="1344559" y="75759562"/>
          <a:ext cx="16182802" cy="6739184"/>
          <a:chOff x="1199603" y="50256149"/>
          <a:chExt cx="13716227" cy="7223266"/>
        </a:xfrm>
      </xdr:grpSpPr>
      <xdr:grpSp>
        <xdr:nvGrpSpPr>
          <xdr:cNvPr id="136" name="Group 135">
            <a:extLst>
              <a:ext uri="{FF2B5EF4-FFF2-40B4-BE49-F238E27FC236}">
                <a16:creationId xmlns:a16="http://schemas.microsoft.com/office/drawing/2014/main" id="{00000000-0008-0000-0500-000088000000}"/>
              </a:ext>
            </a:extLst>
          </xdr:cNvPr>
          <xdr:cNvGrpSpPr/>
        </xdr:nvGrpSpPr>
        <xdr:grpSpPr>
          <a:xfrm>
            <a:off x="1199603" y="50256149"/>
            <a:ext cx="13716227" cy="7223266"/>
            <a:chOff x="7092333" y="56991246"/>
            <a:chExt cx="22376031" cy="6566154"/>
          </a:xfrm>
        </xdr:grpSpPr>
        <xdr:graphicFrame macro="">
          <xdr:nvGraphicFramePr>
            <xdr:cNvPr id="138" name="Chart 137">
              <a:extLst>
                <a:ext uri="{FF2B5EF4-FFF2-40B4-BE49-F238E27FC236}">
                  <a16:creationId xmlns:a16="http://schemas.microsoft.com/office/drawing/2014/main" id="{00000000-0008-0000-0500-00008A000000}"/>
                </a:ext>
              </a:extLst>
            </xdr:cNvPr>
            <xdr:cNvGraphicFramePr>
              <a:graphicFrameLocks/>
            </xdr:cNvGraphicFramePr>
          </xdr:nvGraphicFramePr>
          <xdr:xfrm>
            <a:off x="7092333" y="57004199"/>
            <a:ext cx="22376031" cy="6553201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  <xdr:grpSp>
          <xdr:nvGrpSpPr>
            <xdr:cNvPr id="139" name="Group 138">
              <a:extLst>
                <a:ext uri="{FF2B5EF4-FFF2-40B4-BE49-F238E27FC236}">
                  <a16:creationId xmlns:a16="http://schemas.microsoft.com/office/drawing/2014/main" id="{00000000-0008-0000-0500-00008B000000}"/>
                </a:ext>
              </a:extLst>
            </xdr:cNvPr>
            <xdr:cNvGrpSpPr/>
          </xdr:nvGrpSpPr>
          <xdr:grpSpPr>
            <a:xfrm>
              <a:off x="11788101" y="56991246"/>
              <a:ext cx="16646302" cy="626922"/>
              <a:chOff x="7836140" y="54553607"/>
              <a:chExt cx="7902565" cy="521134"/>
            </a:xfrm>
          </xdr:grpSpPr>
          <xdr:sp macro="" textlink="">
            <xdr:nvSpPr>
              <xdr:cNvPr id="141" name="Left Brace 140">
                <a:extLst>
                  <a:ext uri="{FF2B5EF4-FFF2-40B4-BE49-F238E27FC236}">
                    <a16:creationId xmlns:a16="http://schemas.microsoft.com/office/drawing/2014/main" id="{00000000-0008-0000-0500-00008D000000}"/>
                  </a:ext>
                </a:extLst>
              </xdr:cNvPr>
              <xdr:cNvSpPr/>
            </xdr:nvSpPr>
            <xdr:spPr>
              <a:xfrm rot="5400000">
                <a:off x="11634214" y="50970249"/>
                <a:ext cx="306418" cy="7902565"/>
              </a:xfrm>
              <a:prstGeom prst="leftBrace">
                <a:avLst>
                  <a:gd name="adj1" fmla="val 59552"/>
                  <a:gd name="adj2" fmla="val 50000"/>
                </a:avLst>
              </a:prstGeom>
              <a:ln w="19050">
                <a:solidFill>
                  <a:schemeClr val="bg1">
                    <a:lumMod val="75000"/>
                  </a:schemeClr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  <xdr:sp macro="" textlink="">
            <xdr:nvSpPr>
              <xdr:cNvPr id="142" name="TextBox 141">
                <a:extLst>
                  <a:ext uri="{FF2B5EF4-FFF2-40B4-BE49-F238E27FC236}">
                    <a16:creationId xmlns:a16="http://schemas.microsoft.com/office/drawing/2014/main" id="{00000000-0008-0000-0500-00008E000000}"/>
                  </a:ext>
                </a:extLst>
              </xdr:cNvPr>
              <xdr:cNvSpPr txBox="1"/>
            </xdr:nvSpPr>
            <xdr:spPr>
              <a:xfrm>
                <a:off x="11250272" y="54553607"/>
                <a:ext cx="1743912" cy="268234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US" sz="1400" b="1"/>
                  <a:t>Future Projections</a:t>
                </a:r>
              </a:p>
            </xdr:txBody>
          </xdr:sp>
        </xdr:grpSp>
        <xdr:sp macro="" textlink="">
          <xdr:nvSpPr>
            <xdr:cNvPr id="140" name="TextBox 139">
              <a:extLst>
                <a:ext uri="{FF2B5EF4-FFF2-40B4-BE49-F238E27FC236}">
                  <a16:creationId xmlns:a16="http://schemas.microsoft.com/office/drawing/2014/main" id="{00000000-0008-0000-0500-00008C000000}"/>
                </a:ext>
              </a:extLst>
            </xdr:cNvPr>
            <xdr:cNvSpPr txBox="1"/>
          </xdr:nvSpPr>
          <xdr:spPr>
            <a:xfrm>
              <a:off x="10585741" y="57031152"/>
              <a:ext cx="1957597" cy="33170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400" b="1"/>
                <a:t>Current (2018)</a:t>
              </a:r>
            </a:p>
          </xdr:txBody>
        </xdr:sp>
      </xdr:grpSp>
      <xdr:cxnSp macro="">
        <xdr:nvCxnSpPr>
          <xdr:cNvPr id="137" name="Straight Arrow Connector 136">
            <a:extLst>
              <a:ext uri="{FF2B5EF4-FFF2-40B4-BE49-F238E27FC236}">
                <a16:creationId xmlns:a16="http://schemas.microsoft.com/office/drawing/2014/main" id="{00000000-0008-0000-0500-000089000000}"/>
              </a:ext>
            </a:extLst>
          </xdr:cNvPr>
          <xdr:cNvCxnSpPr/>
        </xdr:nvCxnSpPr>
        <xdr:spPr>
          <a:xfrm>
            <a:off x="3845602" y="50627857"/>
            <a:ext cx="0" cy="353330"/>
          </a:xfrm>
          <a:prstGeom prst="straightConnector1">
            <a:avLst/>
          </a:prstGeom>
          <a:ln w="19050">
            <a:solidFill>
              <a:schemeClr val="bg1">
                <a:lumMod val="75000"/>
              </a:schemeClr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29632</xdr:colOff>
      <xdr:row>499</xdr:row>
      <xdr:rowOff>149579</xdr:rowOff>
    </xdr:from>
    <xdr:to>
      <xdr:col>23</xdr:col>
      <xdr:colOff>503464</xdr:colOff>
      <xdr:row>544</xdr:row>
      <xdr:rowOff>148140</xdr:rowOff>
    </xdr:to>
    <xdr:grpSp>
      <xdr:nvGrpSpPr>
        <xdr:cNvPr id="143" name="Group 142">
          <a:extLst>
            <a:ext uri="{FF2B5EF4-FFF2-40B4-BE49-F238E27FC236}">
              <a16:creationId xmlns:a16="http://schemas.microsoft.com/office/drawing/2014/main" id="{00000000-0008-0000-0500-00008F000000}"/>
            </a:ext>
          </a:extLst>
        </xdr:cNvPr>
        <xdr:cNvGrpSpPr/>
      </xdr:nvGrpSpPr>
      <xdr:grpSpPr>
        <a:xfrm>
          <a:off x="667807" y="85941254"/>
          <a:ext cx="16294857" cy="7713811"/>
          <a:chOff x="634750" y="59103726"/>
          <a:chExt cx="13741596" cy="7562532"/>
        </a:xfrm>
      </xdr:grpSpPr>
      <xdr:grpSp>
        <xdr:nvGrpSpPr>
          <xdr:cNvPr id="144" name="Group 143">
            <a:extLst>
              <a:ext uri="{FF2B5EF4-FFF2-40B4-BE49-F238E27FC236}">
                <a16:creationId xmlns:a16="http://schemas.microsoft.com/office/drawing/2014/main" id="{00000000-0008-0000-0500-000090000000}"/>
              </a:ext>
            </a:extLst>
          </xdr:cNvPr>
          <xdr:cNvGrpSpPr/>
        </xdr:nvGrpSpPr>
        <xdr:grpSpPr>
          <a:xfrm>
            <a:off x="634750" y="59103726"/>
            <a:ext cx="13741596" cy="7562532"/>
            <a:chOff x="7553575" y="56756142"/>
            <a:chExt cx="22376031" cy="6642522"/>
          </a:xfrm>
        </xdr:grpSpPr>
        <xdr:graphicFrame macro="">
          <xdr:nvGraphicFramePr>
            <xdr:cNvPr id="146" name="Chart 145">
              <a:extLst>
                <a:ext uri="{FF2B5EF4-FFF2-40B4-BE49-F238E27FC236}">
                  <a16:creationId xmlns:a16="http://schemas.microsoft.com/office/drawing/2014/main" id="{00000000-0008-0000-0500-000092000000}"/>
                </a:ext>
              </a:extLst>
            </xdr:cNvPr>
            <xdr:cNvGraphicFramePr>
              <a:graphicFrameLocks/>
            </xdr:cNvGraphicFramePr>
          </xdr:nvGraphicFramePr>
          <xdr:xfrm>
            <a:off x="7553575" y="56845464"/>
            <a:ext cx="22376031" cy="65532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4"/>
            </a:graphicData>
          </a:graphic>
        </xdr:graphicFrame>
        <xdr:grpSp>
          <xdr:nvGrpSpPr>
            <xdr:cNvPr id="147" name="Group 146">
              <a:extLst>
                <a:ext uri="{FF2B5EF4-FFF2-40B4-BE49-F238E27FC236}">
                  <a16:creationId xmlns:a16="http://schemas.microsoft.com/office/drawing/2014/main" id="{00000000-0008-0000-0500-000093000000}"/>
                </a:ext>
              </a:extLst>
            </xdr:cNvPr>
            <xdr:cNvGrpSpPr/>
          </xdr:nvGrpSpPr>
          <xdr:grpSpPr>
            <a:xfrm>
              <a:off x="13654567" y="57318525"/>
              <a:ext cx="15689811" cy="621437"/>
              <a:chOff x="8722216" y="54825707"/>
              <a:chExt cx="7448487" cy="516575"/>
            </a:xfrm>
          </xdr:grpSpPr>
          <xdr:sp macro="" textlink="">
            <xdr:nvSpPr>
              <xdr:cNvPr id="149" name="Left Brace 148">
                <a:extLst>
                  <a:ext uri="{FF2B5EF4-FFF2-40B4-BE49-F238E27FC236}">
                    <a16:creationId xmlns:a16="http://schemas.microsoft.com/office/drawing/2014/main" id="{00000000-0008-0000-0500-000095000000}"/>
                  </a:ext>
                </a:extLst>
              </xdr:cNvPr>
              <xdr:cNvSpPr/>
            </xdr:nvSpPr>
            <xdr:spPr>
              <a:xfrm rot="5400000">
                <a:off x="12308348" y="51479926"/>
                <a:ext cx="276224" cy="7448487"/>
              </a:xfrm>
              <a:prstGeom prst="leftBrace">
                <a:avLst>
                  <a:gd name="adj1" fmla="val 59552"/>
                  <a:gd name="adj2" fmla="val 50000"/>
                </a:avLst>
              </a:prstGeom>
              <a:ln w="19050">
                <a:solidFill>
                  <a:schemeClr val="bg1">
                    <a:lumMod val="75000"/>
                  </a:schemeClr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  <xdr:sp macro="" textlink="">
            <xdr:nvSpPr>
              <xdr:cNvPr id="150" name="TextBox 149">
                <a:extLst>
                  <a:ext uri="{FF2B5EF4-FFF2-40B4-BE49-F238E27FC236}">
                    <a16:creationId xmlns:a16="http://schemas.microsoft.com/office/drawing/2014/main" id="{00000000-0008-0000-0500-000096000000}"/>
                  </a:ext>
                </a:extLst>
              </xdr:cNvPr>
              <xdr:cNvSpPr txBox="1"/>
            </xdr:nvSpPr>
            <xdr:spPr>
              <a:xfrm>
                <a:off x="11768104" y="54825707"/>
                <a:ext cx="1761126" cy="231625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US" sz="1400" b="1"/>
                  <a:t>Future Projections</a:t>
                </a:r>
              </a:p>
            </xdr:txBody>
          </xdr:sp>
        </xdr:grpSp>
        <xdr:sp macro="" textlink="">
          <xdr:nvSpPr>
            <xdr:cNvPr id="148" name="TextBox 147">
              <a:extLst>
                <a:ext uri="{FF2B5EF4-FFF2-40B4-BE49-F238E27FC236}">
                  <a16:creationId xmlns:a16="http://schemas.microsoft.com/office/drawing/2014/main" id="{00000000-0008-0000-0500-000094000000}"/>
                </a:ext>
              </a:extLst>
            </xdr:cNvPr>
            <xdr:cNvSpPr txBox="1"/>
          </xdr:nvSpPr>
          <xdr:spPr>
            <a:xfrm>
              <a:off x="12218973" y="56756142"/>
              <a:ext cx="3327279" cy="3282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400" b="1"/>
                <a:t>Current (2015)</a:t>
              </a:r>
            </a:p>
          </xdr:txBody>
        </xdr:sp>
      </xdr:grpSp>
      <xdr:cxnSp macro="">
        <xdr:nvCxnSpPr>
          <xdr:cNvPr id="145" name="Straight Arrow Connector 144">
            <a:extLst>
              <a:ext uri="{FF2B5EF4-FFF2-40B4-BE49-F238E27FC236}">
                <a16:creationId xmlns:a16="http://schemas.microsoft.com/office/drawing/2014/main" id="{00000000-0008-0000-0500-000091000000}"/>
              </a:ext>
            </a:extLst>
          </xdr:cNvPr>
          <xdr:cNvCxnSpPr/>
        </xdr:nvCxnSpPr>
        <xdr:spPr>
          <a:xfrm>
            <a:off x="4167233" y="59480186"/>
            <a:ext cx="0" cy="353493"/>
          </a:xfrm>
          <a:prstGeom prst="straightConnector1">
            <a:avLst/>
          </a:prstGeom>
          <a:ln w="19050">
            <a:solidFill>
              <a:schemeClr val="bg1">
                <a:lumMod val="75000"/>
              </a:schemeClr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800100</xdr:colOff>
          <xdr:row>2</xdr:row>
          <xdr:rowOff>114300</xdr:rowOff>
        </xdr:from>
        <xdr:to>
          <xdr:col>11</xdr:col>
          <xdr:colOff>381000</xdr:colOff>
          <xdr:row>4</xdr:row>
          <xdr:rowOff>114300</xdr:rowOff>
        </xdr:to>
        <xdr:sp macro="" textlink="">
          <xdr:nvSpPr>
            <xdr:cNvPr id="41993" name="Button 9" hidden="1">
              <a:extLst>
                <a:ext uri="{63B3BB69-23CF-44E3-9099-C40C66FF867C}">
                  <a14:compatExt spid="_x0000_s41993"/>
                </a:ext>
                <a:ext uri="{FF2B5EF4-FFF2-40B4-BE49-F238E27FC236}">
                  <a16:creationId xmlns:a16="http://schemas.microsoft.com/office/drawing/2014/main" id="{00000000-0008-0000-0500-000009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Current Costs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533400</xdr:colOff>
          <xdr:row>2</xdr:row>
          <xdr:rowOff>114300</xdr:rowOff>
        </xdr:from>
        <xdr:to>
          <xdr:col>18</xdr:col>
          <xdr:colOff>609600</xdr:colOff>
          <xdr:row>4</xdr:row>
          <xdr:rowOff>114300</xdr:rowOff>
        </xdr:to>
        <xdr:sp macro="" textlink="">
          <xdr:nvSpPr>
            <xdr:cNvPr id="41994" name="Button 10" hidden="1">
              <a:extLst>
                <a:ext uri="{63B3BB69-23CF-44E3-9099-C40C66FF867C}">
                  <a14:compatExt spid="_x0000_s41994"/>
                </a:ext>
                <a:ext uri="{FF2B5EF4-FFF2-40B4-BE49-F238E27FC236}">
                  <a16:creationId xmlns:a16="http://schemas.microsoft.com/office/drawing/2014/main" id="{00000000-0008-0000-0500-00000A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Data Sources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685800</xdr:colOff>
          <xdr:row>2</xdr:row>
          <xdr:rowOff>114300</xdr:rowOff>
        </xdr:from>
        <xdr:to>
          <xdr:col>13</xdr:col>
          <xdr:colOff>762000</xdr:colOff>
          <xdr:row>4</xdr:row>
          <xdr:rowOff>114300</xdr:rowOff>
        </xdr:to>
        <xdr:sp macro="" textlink="">
          <xdr:nvSpPr>
            <xdr:cNvPr id="41995" name="Button 11" hidden="1">
              <a:extLst>
                <a:ext uri="{63B3BB69-23CF-44E3-9099-C40C66FF867C}">
                  <a14:compatExt spid="_x0000_s41995"/>
                </a:ext>
                <a:ext uri="{FF2B5EF4-FFF2-40B4-BE49-F238E27FC236}">
                  <a16:creationId xmlns:a16="http://schemas.microsoft.com/office/drawing/2014/main" id="{00000000-0008-0000-0500-00000B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Future Projections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152400</xdr:colOff>
          <xdr:row>2</xdr:row>
          <xdr:rowOff>114300</xdr:rowOff>
        </xdr:from>
        <xdr:to>
          <xdr:col>16</xdr:col>
          <xdr:colOff>228600</xdr:colOff>
          <xdr:row>4</xdr:row>
          <xdr:rowOff>114300</xdr:rowOff>
        </xdr:to>
        <xdr:sp macro="" textlink="">
          <xdr:nvSpPr>
            <xdr:cNvPr id="41996" name="Button 12" hidden="1">
              <a:extLst>
                <a:ext uri="{63B3BB69-23CF-44E3-9099-C40C66FF867C}">
                  <a14:compatExt spid="_x0000_s41996"/>
                </a:ext>
                <a:ext uri="{FF2B5EF4-FFF2-40B4-BE49-F238E27FC236}">
                  <a16:creationId xmlns:a16="http://schemas.microsoft.com/office/drawing/2014/main" id="{00000000-0008-0000-0500-00000C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Graphics</a:t>
              </a:r>
            </a:p>
          </xdr:txBody>
        </xdr:sp>
        <xdr:clientData fPrintsWithSheet="0"/>
      </xdr:twoCellAnchor>
    </mc:Choice>
    <mc:Fallback/>
  </mc:AlternateContent>
  <xdr:twoCellAnchor>
    <xdr:from>
      <xdr:col>9</xdr:col>
      <xdr:colOff>19050</xdr:colOff>
      <xdr:row>35</xdr:row>
      <xdr:rowOff>19050</xdr:rowOff>
    </xdr:from>
    <xdr:to>
      <xdr:col>9</xdr:col>
      <xdr:colOff>156210</xdr:colOff>
      <xdr:row>35</xdr:row>
      <xdr:rowOff>156210</xdr:rowOff>
    </xdr:to>
    <xdr:sp macro="" textlink="">
      <xdr:nvSpPr>
        <xdr:cNvPr id="155" name="Oval 154">
          <a:extLst>
            <a:ext uri="{FF2B5EF4-FFF2-40B4-BE49-F238E27FC236}">
              <a16:creationId xmlns:a16="http://schemas.microsoft.com/office/drawing/2014/main" id="{00000000-0008-0000-0500-00009B000000}"/>
            </a:ext>
          </a:extLst>
        </xdr:cNvPr>
        <xdr:cNvSpPr/>
      </xdr:nvSpPr>
      <xdr:spPr>
        <a:xfrm>
          <a:off x="2133600" y="62674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61</xdr:row>
      <xdr:rowOff>19050</xdr:rowOff>
    </xdr:from>
    <xdr:to>
      <xdr:col>9</xdr:col>
      <xdr:colOff>156210</xdr:colOff>
      <xdr:row>61</xdr:row>
      <xdr:rowOff>156210</xdr:rowOff>
    </xdr:to>
    <xdr:sp macro="" textlink="">
      <xdr:nvSpPr>
        <xdr:cNvPr id="156" name="Oval 155">
          <a:extLst>
            <a:ext uri="{FF2B5EF4-FFF2-40B4-BE49-F238E27FC236}">
              <a16:creationId xmlns:a16="http://schemas.microsoft.com/office/drawing/2014/main" id="{00000000-0008-0000-0500-00009C000000}"/>
            </a:ext>
          </a:extLst>
        </xdr:cNvPr>
        <xdr:cNvSpPr/>
      </xdr:nvSpPr>
      <xdr:spPr>
        <a:xfrm>
          <a:off x="2133600" y="109537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67</xdr:row>
      <xdr:rowOff>19050</xdr:rowOff>
    </xdr:from>
    <xdr:to>
      <xdr:col>9</xdr:col>
      <xdr:colOff>156210</xdr:colOff>
      <xdr:row>67</xdr:row>
      <xdr:rowOff>156210</xdr:rowOff>
    </xdr:to>
    <xdr:sp macro="" textlink="">
      <xdr:nvSpPr>
        <xdr:cNvPr id="157" name="Oval 156">
          <a:extLst>
            <a:ext uri="{FF2B5EF4-FFF2-40B4-BE49-F238E27FC236}">
              <a16:creationId xmlns:a16="http://schemas.microsoft.com/office/drawing/2014/main" id="{00000000-0008-0000-0500-00009D000000}"/>
            </a:ext>
          </a:extLst>
        </xdr:cNvPr>
        <xdr:cNvSpPr/>
      </xdr:nvSpPr>
      <xdr:spPr>
        <a:xfrm>
          <a:off x="2133600" y="120205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73</xdr:row>
      <xdr:rowOff>19050</xdr:rowOff>
    </xdr:from>
    <xdr:to>
      <xdr:col>9</xdr:col>
      <xdr:colOff>156210</xdr:colOff>
      <xdr:row>73</xdr:row>
      <xdr:rowOff>156210</xdr:rowOff>
    </xdr:to>
    <xdr:sp macro="" textlink="">
      <xdr:nvSpPr>
        <xdr:cNvPr id="158" name="Oval 157">
          <a:extLst>
            <a:ext uri="{FF2B5EF4-FFF2-40B4-BE49-F238E27FC236}">
              <a16:creationId xmlns:a16="http://schemas.microsoft.com/office/drawing/2014/main" id="{00000000-0008-0000-0500-00009E000000}"/>
            </a:ext>
          </a:extLst>
        </xdr:cNvPr>
        <xdr:cNvSpPr/>
      </xdr:nvSpPr>
      <xdr:spPr>
        <a:xfrm>
          <a:off x="2133600" y="130873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29</xdr:row>
      <xdr:rowOff>19050</xdr:rowOff>
    </xdr:from>
    <xdr:to>
      <xdr:col>9</xdr:col>
      <xdr:colOff>156210</xdr:colOff>
      <xdr:row>29</xdr:row>
      <xdr:rowOff>156210</xdr:rowOff>
    </xdr:to>
    <xdr:sp macro="" textlink="">
      <xdr:nvSpPr>
        <xdr:cNvPr id="159" name="Oval 158">
          <a:extLst>
            <a:ext uri="{FF2B5EF4-FFF2-40B4-BE49-F238E27FC236}">
              <a16:creationId xmlns:a16="http://schemas.microsoft.com/office/drawing/2014/main" id="{00000000-0008-0000-0500-00009F000000}"/>
            </a:ext>
          </a:extLst>
        </xdr:cNvPr>
        <xdr:cNvSpPr/>
      </xdr:nvSpPr>
      <xdr:spPr>
        <a:xfrm>
          <a:off x="2133600" y="52006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47</xdr:row>
      <xdr:rowOff>19050</xdr:rowOff>
    </xdr:from>
    <xdr:to>
      <xdr:col>9</xdr:col>
      <xdr:colOff>156210</xdr:colOff>
      <xdr:row>47</xdr:row>
      <xdr:rowOff>156210</xdr:rowOff>
    </xdr:to>
    <xdr:sp macro="" textlink="">
      <xdr:nvSpPr>
        <xdr:cNvPr id="160" name="Oval 159">
          <a:extLst>
            <a:ext uri="{FF2B5EF4-FFF2-40B4-BE49-F238E27FC236}">
              <a16:creationId xmlns:a16="http://schemas.microsoft.com/office/drawing/2014/main" id="{00000000-0008-0000-0500-0000A0000000}"/>
            </a:ext>
          </a:extLst>
        </xdr:cNvPr>
        <xdr:cNvSpPr/>
      </xdr:nvSpPr>
      <xdr:spPr>
        <a:xfrm>
          <a:off x="2133600" y="84010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11</xdr:row>
      <xdr:rowOff>19050</xdr:rowOff>
    </xdr:from>
    <xdr:to>
      <xdr:col>9</xdr:col>
      <xdr:colOff>156210</xdr:colOff>
      <xdr:row>11</xdr:row>
      <xdr:rowOff>156210</xdr:rowOff>
    </xdr:to>
    <xdr:sp macro="CapacityFactorDefinition" textlink="">
      <xdr:nvSpPr>
        <xdr:cNvPr id="161" name="Oval 160">
          <a:extLst>
            <a:ext uri="{FF2B5EF4-FFF2-40B4-BE49-F238E27FC236}">
              <a16:creationId xmlns:a16="http://schemas.microsoft.com/office/drawing/2014/main" id="{00000000-0008-0000-0500-0000A1000000}"/>
            </a:ext>
          </a:extLst>
        </xdr:cNvPr>
        <xdr:cNvSpPr/>
      </xdr:nvSpPr>
      <xdr:spPr>
        <a:xfrm>
          <a:off x="2133600" y="20256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54</xdr:row>
      <xdr:rowOff>19050</xdr:rowOff>
    </xdr:from>
    <xdr:to>
      <xdr:col>9</xdr:col>
      <xdr:colOff>156210</xdr:colOff>
      <xdr:row>54</xdr:row>
      <xdr:rowOff>156210</xdr:rowOff>
    </xdr:to>
    <xdr:sp macro="" textlink="">
      <xdr:nvSpPr>
        <xdr:cNvPr id="162" name="Oval 161">
          <a:extLst>
            <a:ext uri="{FF2B5EF4-FFF2-40B4-BE49-F238E27FC236}">
              <a16:creationId xmlns:a16="http://schemas.microsoft.com/office/drawing/2014/main" id="{00000000-0008-0000-0500-0000A2000000}"/>
            </a:ext>
          </a:extLst>
        </xdr:cNvPr>
        <xdr:cNvSpPr/>
      </xdr:nvSpPr>
      <xdr:spPr>
        <a:xfrm>
          <a:off x="2133600" y="96456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80</xdr:row>
      <xdr:rowOff>19050</xdr:rowOff>
    </xdr:from>
    <xdr:to>
      <xdr:col>9</xdr:col>
      <xdr:colOff>156210</xdr:colOff>
      <xdr:row>80</xdr:row>
      <xdr:rowOff>156210</xdr:rowOff>
    </xdr:to>
    <xdr:sp macro="" textlink="">
      <xdr:nvSpPr>
        <xdr:cNvPr id="163" name="Oval 162">
          <a:extLst>
            <a:ext uri="{FF2B5EF4-FFF2-40B4-BE49-F238E27FC236}">
              <a16:creationId xmlns:a16="http://schemas.microsoft.com/office/drawing/2014/main" id="{00000000-0008-0000-0500-0000A3000000}"/>
            </a:ext>
          </a:extLst>
        </xdr:cNvPr>
        <xdr:cNvSpPr/>
      </xdr:nvSpPr>
      <xdr:spPr>
        <a:xfrm>
          <a:off x="2133600" y="143129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166</xdr:row>
      <xdr:rowOff>19050</xdr:rowOff>
    </xdr:from>
    <xdr:to>
      <xdr:col>9</xdr:col>
      <xdr:colOff>156210</xdr:colOff>
      <xdr:row>166</xdr:row>
      <xdr:rowOff>156210</xdr:rowOff>
    </xdr:to>
    <xdr:sp macro="" textlink="">
      <xdr:nvSpPr>
        <xdr:cNvPr id="164" name="Oval 163">
          <a:extLst>
            <a:ext uri="{FF2B5EF4-FFF2-40B4-BE49-F238E27FC236}">
              <a16:creationId xmlns:a16="http://schemas.microsoft.com/office/drawing/2014/main" id="{00000000-0008-0000-0500-0000A4000000}"/>
            </a:ext>
          </a:extLst>
        </xdr:cNvPr>
        <xdr:cNvSpPr/>
      </xdr:nvSpPr>
      <xdr:spPr>
        <a:xfrm>
          <a:off x="2133600" y="295529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268</xdr:row>
      <xdr:rowOff>19050</xdr:rowOff>
    </xdr:from>
    <xdr:to>
      <xdr:col>9</xdr:col>
      <xdr:colOff>156210</xdr:colOff>
      <xdr:row>268</xdr:row>
      <xdr:rowOff>156210</xdr:rowOff>
    </xdr:to>
    <xdr:sp macro="" textlink="">
      <xdr:nvSpPr>
        <xdr:cNvPr id="165" name="Oval 164">
          <a:extLst>
            <a:ext uri="{FF2B5EF4-FFF2-40B4-BE49-F238E27FC236}">
              <a16:creationId xmlns:a16="http://schemas.microsoft.com/office/drawing/2014/main" id="{00000000-0008-0000-0500-0000A5000000}"/>
            </a:ext>
          </a:extLst>
        </xdr:cNvPr>
        <xdr:cNvSpPr/>
      </xdr:nvSpPr>
      <xdr:spPr>
        <a:xfrm>
          <a:off x="2133600" y="476885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183</xdr:row>
      <xdr:rowOff>19050</xdr:rowOff>
    </xdr:from>
    <xdr:to>
      <xdr:col>9</xdr:col>
      <xdr:colOff>156210</xdr:colOff>
      <xdr:row>183</xdr:row>
      <xdr:rowOff>156210</xdr:rowOff>
    </xdr:to>
    <xdr:sp macro="" textlink="">
      <xdr:nvSpPr>
        <xdr:cNvPr id="166" name="Oval 165">
          <a:extLst>
            <a:ext uri="{FF2B5EF4-FFF2-40B4-BE49-F238E27FC236}">
              <a16:creationId xmlns:a16="http://schemas.microsoft.com/office/drawing/2014/main" id="{00000000-0008-0000-0500-0000A6000000}"/>
            </a:ext>
          </a:extLst>
        </xdr:cNvPr>
        <xdr:cNvSpPr/>
      </xdr:nvSpPr>
      <xdr:spPr>
        <a:xfrm>
          <a:off x="2133600" y="325628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98</xdr:row>
      <xdr:rowOff>19050</xdr:rowOff>
    </xdr:from>
    <xdr:to>
      <xdr:col>9</xdr:col>
      <xdr:colOff>156210</xdr:colOff>
      <xdr:row>98</xdr:row>
      <xdr:rowOff>156210</xdr:rowOff>
    </xdr:to>
    <xdr:sp macro="" textlink="">
      <xdr:nvSpPr>
        <xdr:cNvPr id="167" name="Oval 166">
          <a:extLst>
            <a:ext uri="{FF2B5EF4-FFF2-40B4-BE49-F238E27FC236}">
              <a16:creationId xmlns:a16="http://schemas.microsoft.com/office/drawing/2014/main" id="{00000000-0008-0000-0500-0000A7000000}"/>
            </a:ext>
          </a:extLst>
        </xdr:cNvPr>
        <xdr:cNvSpPr/>
      </xdr:nvSpPr>
      <xdr:spPr>
        <a:xfrm>
          <a:off x="2133600" y="175069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115</xdr:row>
      <xdr:rowOff>19050</xdr:rowOff>
    </xdr:from>
    <xdr:to>
      <xdr:col>9</xdr:col>
      <xdr:colOff>156210</xdr:colOff>
      <xdr:row>115</xdr:row>
      <xdr:rowOff>156210</xdr:rowOff>
    </xdr:to>
    <xdr:sp macro="" textlink="">
      <xdr:nvSpPr>
        <xdr:cNvPr id="168" name="Oval 167">
          <a:extLst>
            <a:ext uri="{FF2B5EF4-FFF2-40B4-BE49-F238E27FC236}">
              <a16:creationId xmlns:a16="http://schemas.microsoft.com/office/drawing/2014/main" id="{00000000-0008-0000-0500-0000A8000000}"/>
            </a:ext>
          </a:extLst>
        </xdr:cNvPr>
        <xdr:cNvSpPr/>
      </xdr:nvSpPr>
      <xdr:spPr>
        <a:xfrm>
          <a:off x="2133600" y="205295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250</xdr:row>
      <xdr:rowOff>19050</xdr:rowOff>
    </xdr:from>
    <xdr:to>
      <xdr:col>9</xdr:col>
      <xdr:colOff>156210</xdr:colOff>
      <xdr:row>250</xdr:row>
      <xdr:rowOff>156210</xdr:rowOff>
    </xdr:to>
    <xdr:sp macro="" textlink="">
      <xdr:nvSpPr>
        <xdr:cNvPr id="169" name="Oval 168">
          <a:extLst>
            <a:ext uri="{FF2B5EF4-FFF2-40B4-BE49-F238E27FC236}">
              <a16:creationId xmlns:a16="http://schemas.microsoft.com/office/drawing/2014/main" id="{00000000-0008-0000-0500-0000A9000000}"/>
            </a:ext>
          </a:extLst>
        </xdr:cNvPr>
        <xdr:cNvSpPr/>
      </xdr:nvSpPr>
      <xdr:spPr>
        <a:xfrm>
          <a:off x="2133600" y="444944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286</xdr:row>
      <xdr:rowOff>19050</xdr:rowOff>
    </xdr:from>
    <xdr:to>
      <xdr:col>9</xdr:col>
      <xdr:colOff>156210</xdr:colOff>
      <xdr:row>286</xdr:row>
      <xdr:rowOff>156210</xdr:rowOff>
    </xdr:to>
    <xdr:sp macro="" textlink="">
      <xdr:nvSpPr>
        <xdr:cNvPr id="170" name="Oval 169">
          <a:extLst>
            <a:ext uri="{FF2B5EF4-FFF2-40B4-BE49-F238E27FC236}">
              <a16:creationId xmlns:a16="http://schemas.microsoft.com/office/drawing/2014/main" id="{00000000-0008-0000-0500-0000AA000000}"/>
            </a:ext>
          </a:extLst>
        </xdr:cNvPr>
        <xdr:cNvSpPr/>
      </xdr:nvSpPr>
      <xdr:spPr>
        <a:xfrm>
          <a:off x="2133600" y="508889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98</xdr:row>
      <xdr:rowOff>19050</xdr:rowOff>
    </xdr:from>
    <xdr:to>
      <xdr:col>9</xdr:col>
      <xdr:colOff>156210</xdr:colOff>
      <xdr:row>98</xdr:row>
      <xdr:rowOff>156210</xdr:rowOff>
    </xdr:to>
    <xdr:sp macro="" textlink="">
      <xdr:nvSpPr>
        <xdr:cNvPr id="171" name="Oval 170">
          <a:extLst>
            <a:ext uri="{FF2B5EF4-FFF2-40B4-BE49-F238E27FC236}">
              <a16:creationId xmlns:a16="http://schemas.microsoft.com/office/drawing/2014/main" id="{00000000-0008-0000-0500-0000AB000000}"/>
            </a:ext>
          </a:extLst>
        </xdr:cNvPr>
        <xdr:cNvSpPr/>
      </xdr:nvSpPr>
      <xdr:spPr>
        <a:xfrm>
          <a:off x="2133600" y="175069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98</xdr:row>
      <xdr:rowOff>19050</xdr:rowOff>
    </xdr:from>
    <xdr:to>
      <xdr:col>9</xdr:col>
      <xdr:colOff>156210</xdr:colOff>
      <xdr:row>98</xdr:row>
      <xdr:rowOff>156210</xdr:rowOff>
    </xdr:to>
    <xdr:sp macro="" textlink="">
      <xdr:nvSpPr>
        <xdr:cNvPr id="172" name="Oval 171">
          <a:extLst>
            <a:ext uri="{FF2B5EF4-FFF2-40B4-BE49-F238E27FC236}">
              <a16:creationId xmlns:a16="http://schemas.microsoft.com/office/drawing/2014/main" id="{00000000-0008-0000-0500-0000AC000000}"/>
            </a:ext>
          </a:extLst>
        </xdr:cNvPr>
        <xdr:cNvSpPr/>
      </xdr:nvSpPr>
      <xdr:spPr>
        <a:xfrm>
          <a:off x="2133600" y="175069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115</xdr:row>
      <xdr:rowOff>19050</xdr:rowOff>
    </xdr:from>
    <xdr:to>
      <xdr:col>9</xdr:col>
      <xdr:colOff>156210</xdr:colOff>
      <xdr:row>115</xdr:row>
      <xdr:rowOff>156210</xdr:rowOff>
    </xdr:to>
    <xdr:sp macro="" textlink="">
      <xdr:nvSpPr>
        <xdr:cNvPr id="173" name="Oval 172">
          <a:extLst>
            <a:ext uri="{FF2B5EF4-FFF2-40B4-BE49-F238E27FC236}">
              <a16:creationId xmlns:a16="http://schemas.microsoft.com/office/drawing/2014/main" id="{00000000-0008-0000-0500-0000AD000000}"/>
            </a:ext>
          </a:extLst>
        </xdr:cNvPr>
        <xdr:cNvSpPr/>
      </xdr:nvSpPr>
      <xdr:spPr>
        <a:xfrm>
          <a:off x="2133600" y="205295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250</xdr:row>
      <xdr:rowOff>19050</xdr:rowOff>
    </xdr:from>
    <xdr:to>
      <xdr:col>9</xdr:col>
      <xdr:colOff>156210</xdr:colOff>
      <xdr:row>250</xdr:row>
      <xdr:rowOff>156210</xdr:rowOff>
    </xdr:to>
    <xdr:sp macro="" textlink="">
      <xdr:nvSpPr>
        <xdr:cNvPr id="174" name="Oval 173">
          <a:extLst>
            <a:ext uri="{FF2B5EF4-FFF2-40B4-BE49-F238E27FC236}">
              <a16:creationId xmlns:a16="http://schemas.microsoft.com/office/drawing/2014/main" id="{00000000-0008-0000-0500-0000AE000000}"/>
            </a:ext>
          </a:extLst>
        </xdr:cNvPr>
        <xdr:cNvSpPr/>
      </xdr:nvSpPr>
      <xdr:spPr>
        <a:xfrm>
          <a:off x="2133600" y="444944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250</xdr:row>
      <xdr:rowOff>19050</xdr:rowOff>
    </xdr:from>
    <xdr:to>
      <xdr:col>9</xdr:col>
      <xdr:colOff>156210</xdr:colOff>
      <xdr:row>250</xdr:row>
      <xdr:rowOff>156210</xdr:rowOff>
    </xdr:to>
    <xdr:sp macro="" textlink="">
      <xdr:nvSpPr>
        <xdr:cNvPr id="175" name="Oval 174">
          <a:extLst>
            <a:ext uri="{FF2B5EF4-FFF2-40B4-BE49-F238E27FC236}">
              <a16:creationId xmlns:a16="http://schemas.microsoft.com/office/drawing/2014/main" id="{00000000-0008-0000-0500-0000AF000000}"/>
            </a:ext>
          </a:extLst>
        </xdr:cNvPr>
        <xdr:cNvSpPr/>
      </xdr:nvSpPr>
      <xdr:spPr>
        <a:xfrm>
          <a:off x="2133600" y="444944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132</xdr:row>
      <xdr:rowOff>19050</xdr:rowOff>
    </xdr:from>
    <xdr:to>
      <xdr:col>9</xdr:col>
      <xdr:colOff>156210</xdr:colOff>
      <xdr:row>132</xdr:row>
      <xdr:rowOff>156210</xdr:rowOff>
    </xdr:to>
    <xdr:sp macro="" textlink="">
      <xdr:nvSpPr>
        <xdr:cNvPr id="176" name="Oval 175">
          <a:extLst>
            <a:ext uri="{FF2B5EF4-FFF2-40B4-BE49-F238E27FC236}">
              <a16:creationId xmlns:a16="http://schemas.microsoft.com/office/drawing/2014/main" id="{00000000-0008-0000-0500-0000B0000000}"/>
            </a:ext>
          </a:extLst>
        </xdr:cNvPr>
        <xdr:cNvSpPr/>
      </xdr:nvSpPr>
      <xdr:spPr>
        <a:xfrm>
          <a:off x="2133600" y="235458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132</xdr:row>
      <xdr:rowOff>19050</xdr:rowOff>
    </xdr:from>
    <xdr:to>
      <xdr:col>9</xdr:col>
      <xdr:colOff>156210</xdr:colOff>
      <xdr:row>132</xdr:row>
      <xdr:rowOff>156210</xdr:rowOff>
    </xdr:to>
    <xdr:sp macro="" textlink="">
      <xdr:nvSpPr>
        <xdr:cNvPr id="177" name="Oval 176">
          <a:extLst>
            <a:ext uri="{FF2B5EF4-FFF2-40B4-BE49-F238E27FC236}">
              <a16:creationId xmlns:a16="http://schemas.microsoft.com/office/drawing/2014/main" id="{00000000-0008-0000-0500-0000B1000000}"/>
            </a:ext>
          </a:extLst>
        </xdr:cNvPr>
        <xdr:cNvSpPr/>
      </xdr:nvSpPr>
      <xdr:spPr>
        <a:xfrm>
          <a:off x="2133600" y="235458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149</xdr:row>
      <xdr:rowOff>19050</xdr:rowOff>
    </xdr:from>
    <xdr:to>
      <xdr:col>9</xdr:col>
      <xdr:colOff>156210</xdr:colOff>
      <xdr:row>149</xdr:row>
      <xdr:rowOff>156210</xdr:rowOff>
    </xdr:to>
    <xdr:sp macro="" textlink="">
      <xdr:nvSpPr>
        <xdr:cNvPr id="178" name="Oval 177">
          <a:extLst>
            <a:ext uri="{FF2B5EF4-FFF2-40B4-BE49-F238E27FC236}">
              <a16:creationId xmlns:a16="http://schemas.microsoft.com/office/drawing/2014/main" id="{00000000-0008-0000-0500-0000B2000000}"/>
            </a:ext>
          </a:extLst>
        </xdr:cNvPr>
        <xdr:cNvSpPr/>
      </xdr:nvSpPr>
      <xdr:spPr>
        <a:xfrm>
          <a:off x="2133600" y="265430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149</xdr:row>
      <xdr:rowOff>19050</xdr:rowOff>
    </xdr:from>
    <xdr:to>
      <xdr:col>9</xdr:col>
      <xdr:colOff>156210</xdr:colOff>
      <xdr:row>149</xdr:row>
      <xdr:rowOff>156210</xdr:rowOff>
    </xdr:to>
    <xdr:sp macro="" textlink="">
      <xdr:nvSpPr>
        <xdr:cNvPr id="179" name="Oval 178">
          <a:extLst>
            <a:ext uri="{FF2B5EF4-FFF2-40B4-BE49-F238E27FC236}">
              <a16:creationId xmlns:a16="http://schemas.microsoft.com/office/drawing/2014/main" id="{00000000-0008-0000-0500-0000B3000000}"/>
            </a:ext>
          </a:extLst>
        </xdr:cNvPr>
        <xdr:cNvSpPr/>
      </xdr:nvSpPr>
      <xdr:spPr>
        <a:xfrm>
          <a:off x="2133600" y="265430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132</xdr:row>
      <xdr:rowOff>19050</xdr:rowOff>
    </xdr:from>
    <xdr:to>
      <xdr:col>9</xdr:col>
      <xdr:colOff>156210</xdr:colOff>
      <xdr:row>132</xdr:row>
      <xdr:rowOff>156210</xdr:rowOff>
    </xdr:to>
    <xdr:sp macro="" textlink="">
      <xdr:nvSpPr>
        <xdr:cNvPr id="180" name="Oval 179">
          <a:extLst>
            <a:ext uri="{FF2B5EF4-FFF2-40B4-BE49-F238E27FC236}">
              <a16:creationId xmlns:a16="http://schemas.microsoft.com/office/drawing/2014/main" id="{00000000-0008-0000-0500-0000B4000000}"/>
            </a:ext>
          </a:extLst>
        </xdr:cNvPr>
        <xdr:cNvSpPr/>
      </xdr:nvSpPr>
      <xdr:spPr>
        <a:xfrm>
          <a:off x="2133600" y="235458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149</xdr:row>
      <xdr:rowOff>19050</xdr:rowOff>
    </xdr:from>
    <xdr:to>
      <xdr:col>9</xdr:col>
      <xdr:colOff>156210</xdr:colOff>
      <xdr:row>149</xdr:row>
      <xdr:rowOff>156210</xdr:rowOff>
    </xdr:to>
    <xdr:sp macro="" textlink="">
      <xdr:nvSpPr>
        <xdr:cNvPr id="181" name="Oval 180">
          <a:extLst>
            <a:ext uri="{FF2B5EF4-FFF2-40B4-BE49-F238E27FC236}">
              <a16:creationId xmlns:a16="http://schemas.microsoft.com/office/drawing/2014/main" id="{00000000-0008-0000-0500-0000B5000000}"/>
            </a:ext>
          </a:extLst>
        </xdr:cNvPr>
        <xdr:cNvSpPr/>
      </xdr:nvSpPr>
      <xdr:spPr>
        <a:xfrm>
          <a:off x="2133600" y="265430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149</xdr:row>
      <xdr:rowOff>19050</xdr:rowOff>
    </xdr:from>
    <xdr:to>
      <xdr:col>9</xdr:col>
      <xdr:colOff>156210</xdr:colOff>
      <xdr:row>149</xdr:row>
      <xdr:rowOff>156210</xdr:rowOff>
    </xdr:to>
    <xdr:sp macro="" textlink="">
      <xdr:nvSpPr>
        <xdr:cNvPr id="182" name="Oval 181">
          <a:extLst>
            <a:ext uri="{FF2B5EF4-FFF2-40B4-BE49-F238E27FC236}">
              <a16:creationId xmlns:a16="http://schemas.microsoft.com/office/drawing/2014/main" id="{00000000-0008-0000-0500-0000B6000000}"/>
            </a:ext>
          </a:extLst>
        </xdr:cNvPr>
        <xdr:cNvSpPr/>
      </xdr:nvSpPr>
      <xdr:spPr>
        <a:xfrm>
          <a:off x="2133600" y="265430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149</xdr:row>
      <xdr:rowOff>19050</xdr:rowOff>
    </xdr:from>
    <xdr:to>
      <xdr:col>9</xdr:col>
      <xdr:colOff>156210</xdr:colOff>
      <xdr:row>149</xdr:row>
      <xdr:rowOff>156210</xdr:rowOff>
    </xdr:to>
    <xdr:sp macro="" textlink="">
      <xdr:nvSpPr>
        <xdr:cNvPr id="183" name="Oval 182">
          <a:extLst>
            <a:ext uri="{FF2B5EF4-FFF2-40B4-BE49-F238E27FC236}">
              <a16:creationId xmlns:a16="http://schemas.microsoft.com/office/drawing/2014/main" id="{00000000-0008-0000-0500-0000B7000000}"/>
            </a:ext>
          </a:extLst>
        </xdr:cNvPr>
        <xdr:cNvSpPr/>
      </xdr:nvSpPr>
      <xdr:spPr>
        <a:xfrm>
          <a:off x="2133600" y="265430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132</xdr:row>
      <xdr:rowOff>19050</xdr:rowOff>
    </xdr:from>
    <xdr:to>
      <xdr:col>9</xdr:col>
      <xdr:colOff>156210</xdr:colOff>
      <xdr:row>132</xdr:row>
      <xdr:rowOff>156210</xdr:rowOff>
    </xdr:to>
    <xdr:sp macro="" textlink="">
      <xdr:nvSpPr>
        <xdr:cNvPr id="184" name="Oval 183">
          <a:extLst>
            <a:ext uri="{FF2B5EF4-FFF2-40B4-BE49-F238E27FC236}">
              <a16:creationId xmlns:a16="http://schemas.microsoft.com/office/drawing/2014/main" id="{00000000-0008-0000-0500-0000B8000000}"/>
            </a:ext>
          </a:extLst>
        </xdr:cNvPr>
        <xdr:cNvSpPr/>
      </xdr:nvSpPr>
      <xdr:spPr>
        <a:xfrm>
          <a:off x="2133600" y="235458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132</xdr:row>
      <xdr:rowOff>19050</xdr:rowOff>
    </xdr:from>
    <xdr:to>
      <xdr:col>9</xdr:col>
      <xdr:colOff>156210</xdr:colOff>
      <xdr:row>132</xdr:row>
      <xdr:rowOff>156210</xdr:rowOff>
    </xdr:to>
    <xdr:sp macro="" textlink="">
      <xdr:nvSpPr>
        <xdr:cNvPr id="185" name="Oval 184">
          <a:extLst>
            <a:ext uri="{FF2B5EF4-FFF2-40B4-BE49-F238E27FC236}">
              <a16:creationId xmlns:a16="http://schemas.microsoft.com/office/drawing/2014/main" id="{00000000-0008-0000-0500-0000B9000000}"/>
            </a:ext>
          </a:extLst>
        </xdr:cNvPr>
        <xdr:cNvSpPr/>
      </xdr:nvSpPr>
      <xdr:spPr>
        <a:xfrm>
          <a:off x="2133600" y="235458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86</xdr:row>
      <xdr:rowOff>19050</xdr:rowOff>
    </xdr:from>
    <xdr:to>
      <xdr:col>9</xdr:col>
      <xdr:colOff>156210</xdr:colOff>
      <xdr:row>86</xdr:row>
      <xdr:rowOff>156210</xdr:rowOff>
    </xdr:to>
    <xdr:sp macro="" textlink="">
      <xdr:nvSpPr>
        <xdr:cNvPr id="186" name="Oval 185">
          <a:extLst>
            <a:ext uri="{FF2B5EF4-FFF2-40B4-BE49-F238E27FC236}">
              <a16:creationId xmlns:a16="http://schemas.microsoft.com/office/drawing/2014/main" id="{00000000-0008-0000-0500-0000BA000000}"/>
            </a:ext>
          </a:extLst>
        </xdr:cNvPr>
        <xdr:cNvSpPr/>
      </xdr:nvSpPr>
      <xdr:spPr>
        <a:xfrm>
          <a:off x="2133600" y="153797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41</xdr:row>
      <xdr:rowOff>19050</xdr:rowOff>
    </xdr:from>
    <xdr:to>
      <xdr:col>9</xdr:col>
      <xdr:colOff>156210</xdr:colOff>
      <xdr:row>41</xdr:row>
      <xdr:rowOff>156210</xdr:rowOff>
    </xdr:to>
    <xdr:sp macro="" textlink="">
      <xdr:nvSpPr>
        <xdr:cNvPr id="187" name="Oval 186">
          <a:extLst>
            <a:ext uri="{FF2B5EF4-FFF2-40B4-BE49-F238E27FC236}">
              <a16:creationId xmlns:a16="http://schemas.microsoft.com/office/drawing/2014/main" id="{00000000-0008-0000-0500-0000BB000000}"/>
            </a:ext>
          </a:extLst>
        </xdr:cNvPr>
        <xdr:cNvSpPr/>
      </xdr:nvSpPr>
      <xdr:spPr>
        <a:xfrm>
          <a:off x="2133600" y="73342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200</xdr:row>
      <xdr:rowOff>19050</xdr:rowOff>
    </xdr:from>
    <xdr:to>
      <xdr:col>9</xdr:col>
      <xdr:colOff>156210</xdr:colOff>
      <xdr:row>200</xdr:row>
      <xdr:rowOff>156210</xdr:rowOff>
    </xdr:to>
    <xdr:sp macro="" textlink="">
      <xdr:nvSpPr>
        <xdr:cNvPr id="188" name="Oval 187">
          <a:extLst>
            <a:ext uri="{FF2B5EF4-FFF2-40B4-BE49-F238E27FC236}">
              <a16:creationId xmlns:a16="http://schemas.microsoft.com/office/drawing/2014/main" id="{00000000-0008-0000-0500-0000BC000000}"/>
            </a:ext>
          </a:extLst>
        </xdr:cNvPr>
        <xdr:cNvSpPr/>
      </xdr:nvSpPr>
      <xdr:spPr>
        <a:xfrm>
          <a:off x="2133600" y="355854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13</xdr:col>
      <xdr:colOff>621926</xdr:colOff>
      <xdr:row>48</xdr:row>
      <xdr:rowOff>19050</xdr:rowOff>
    </xdr:from>
    <xdr:to>
      <xdr:col>13</xdr:col>
      <xdr:colOff>759086</xdr:colOff>
      <xdr:row>48</xdr:row>
      <xdr:rowOff>156210</xdr:rowOff>
    </xdr:to>
    <xdr:sp macro="" textlink="">
      <xdr:nvSpPr>
        <xdr:cNvPr id="189" name="Oval 188">
          <a:extLst>
            <a:ext uri="{FF2B5EF4-FFF2-40B4-BE49-F238E27FC236}">
              <a16:creationId xmlns:a16="http://schemas.microsoft.com/office/drawing/2014/main" id="{00000000-0008-0000-0500-0000BD000000}"/>
            </a:ext>
          </a:extLst>
        </xdr:cNvPr>
        <xdr:cNvSpPr/>
      </xdr:nvSpPr>
      <xdr:spPr>
        <a:xfrm>
          <a:off x="8768976" y="85788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8</xdr:col>
      <xdr:colOff>315233</xdr:colOff>
      <xdr:row>341</xdr:row>
      <xdr:rowOff>54145</xdr:rowOff>
    </xdr:from>
    <xdr:to>
      <xdr:col>26</xdr:col>
      <xdr:colOff>221797</xdr:colOff>
      <xdr:row>387</xdr:row>
      <xdr:rowOff>105689</xdr:rowOff>
    </xdr:to>
    <xdr:grpSp>
      <xdr:nvGrpSpPr>
        <xdr:cNvPr id="190" name="Group 189">
          <a:extLst>
            <a:ext uri="{FF2B5EF4-FFF2-40B4-BE49-F238E27FC236}">
              <a16:creationId xmlns:a16="http://schemas.microsoft.com/office/drawing/2014/main" id="{00000000-0008-0000-0500-0000BE000000}"/>
            </a:ext>
          </a:extLst>
        </xdr:cNvPr>
        <xdr:cNvGrpSpPr/>
      </xdr:nvGrpSpPr>
      <xdr:grpSpPr>
        <a:xfrm>
          <a:off x="2029733" y="58756720"/>
          <a:ext cx="16965839" cy="7938244"/>
          <a:chOff x="1311760" y="33820767"/>
          <a:chExt cx="14461672" cy="8234516"/>
        </a:xfrm>
      </xdr:grpSpPr>
      <xdr:grpSp>
        <xdr:nvGrpSpPr>
          <xdr:cNvPr id="191" name="Group 190">
            <a:extLst>
              <a:ext uri="{FF2B5EF4-FFF2-40B4-BE49-F238E27FC236}">
                <a16:creationId xmlns:a16="http://schemas.microsoft.com/office/drawing/2014/main" id="{00000000-0008-0000-0500-0000BF000000}"/>
              </a:ext>
            </a:extLst>
          </xdr:cNvPr>
          <xdr:cNvGrpSpPr/>
        </xdr:nvGrpSpPr>
        <xdr:grpSpPr>
          <a:xfrm>
            <a:off x="1311760" y="33820767"/>
            <a:ext cx="14461672" cy="8234516"/>
            <a:chOff x="9615596" y="56861820"/>
            <a:chExt cx="22376032" cy="6709107"/>
          </a:xfrm>
        </xdr:grpSpPr>
        <xdr:graphicFrame macro="">
          <xdr:nvGraphicFramePr>
            <xdr:cNvPr id="193" name="Chart 192">
              <a:extLst>
                <a:ext uri="{FF2B5EF4-FFF2-40B4-BE49-F238E27FC236}">
                  <a16:creationId xmlns:a16="http://schemas.microsoft.com/office/drawing/2014/main" id="{00000000-0008-0000-0500-0000C1000000}"/>
                </a:ext>
              </a:extLst>
            </xdr:cNvPr>
            <xdr:cNvGraphicFramePr>
              <a:graphicFrameLocks/>
            </xdr:cNvGraphicFramePr>
          </xdr:nvGraphicFramePr>
          <xdr:xfrm>
            <a:off x="9615596" y="57017729"/>
            <a:ext cx="22376032" cy="6553198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5"/>
            </a:graphicData>
          </a:graphic>
        </xdr:graphicFrame>
        <xdr:grpSp>
          <xdr:nvGrpSpPr>
            <xdr:cNvPr id="194" name="Group 193">
              <a:extLst>
                <a:ext uri="{FF2B5EF4-FFF2-40B4-BE49-F238E27FC236}">
                  <a16:creationId xmlns:a16="http://schemas.microsoft.com/office/drawing/2014/main" id="{00000000-0008-0000-0500-0000C2000000}"/>
                </a:ext>
              </a:extLst>
            </xdr:cNvPr>
            <xdr:cNvGrpSpPr/>
          </xdr:nvGrpSpPr>
          <xdr:grpSpPr>
            <a:xfrm>
              <a:off x="13495527" y="56927570"/>
              <a:ext cx="17537148" cy="529052"/>
              <a:chOff x="8646714" y="54500952"/>
              <a:chExt cx="8325480" cy="439781"/>
            </a:xfrm>
          </xdr:grpSpPr>
          <xdr:sp macro="" textlink="">
            <xdr:nvSpPr>
              <xdr:cNvPr id="196" name="Left Brace 195">
                <a:extLst>
                  <a:ext uri="{FF2B5EF4-FFF2-40B4-BE49-F238E27FC236}">
                    <a16:creationId xmlns:a16="http://schemas.microsoft.com/office/drawing/2014/main" id="{00000000-0008-0000-0500-0000C4000000}"/>
                  </a:ext>
                </a:extLst>
              </xdr:cNvPr>
              <xdr:cNvSpPr/>
            </xdr:nvSpPr>
            <xdr:spPr>
              <a:xfrm rot="5400000">
                <a:off x="12671342" y="50639881"/>
                <a:ext cx="276224" cy="8325480"/>
              </a:xfrm>
              <a:prstGeom prst="leftBrace">
                <a:avLst>
                  <a:gd name="adj1" fmla="val 59552"/>
                  <a:gd name="adj2" fmla="val 50000"/>
                </a:avLst>
              </a:prstGeom>
              <a:ln w="19050">
                <a:solidFill>
                  <a:schemeClr val="bg1">
                    <a:lumMod val="75000"/>
                  </a:schemeClr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  <xdr:sp macro="" textlink="">
            <xdr:nvSpPr>
              <xdr:cNvPr id="197" name="TextBox 196">
                <a:extLst>
                  <a:ext uri="{FF2B5EF4-FFF2-40B4-BE49-F238E27FC236}">
                    <a16:creationId xmlns:a16="http://schemas.microsoft.com/office/drawing/2014/main" id="{00000000-0008-0000-0500-0000C5000000}"/>
                  </a:ext>
                </a:extLst>
              </xdr:cNvPr>
              <xdr:cNvSpPr txBox="1"/>
            </xdr:nvSpPr>
            <xdr:spPr>
              <a:xfrm>
                <a:off x="12512118" y="54500952"/>
                <a:ext cx="1497510" cy="253036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US" sz="1400" b="1"/>
                  <a:t>Future Projections</a:t>
                </a:r>
              </a:p>
            </xdr:txBody>
          </xdr:sp>
        </xdr:grpSp>
        <xdr:sp macro="" textlink="">
          <xdr:nvSpPr>
            <xdr:cNvPr id="195" name="TextBox 194">
              <a:extLst>
                <a:ext uri="{FF2B5EF4-FFF2-40B4-BE49-F238E27FC236}">
                  <a16:creationId xmlns:a16="http://schemas.microsoft.com/office/drawing/2014/main" id="{00000000-0008-0000-0500-0000C3000000}"/>
                </a:ext>
              </a:extLst>
            </xdr:cNvPr>
            <xdr:cNvSpPr txBox="1"/>
          </xdr:nvSpPr>
          <xdr:spPr>
            <a:xfrm>
              <a:off x="12415837" y="56861820"/>
              <a:ext cx="2689642" cy="33214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400" b="1"/>
                <a:t>Current (2018)</a:t>
              </a:r>
            </a:p>
          </xdr:txBody>
        </xdr:sp>
      </xdr:grpSp>
      <xdr:cxnSp macro="">
        <xdr:nvCxnSpPr>
          <xdr:cNvPr id="192" name="Straight Arrow Connector 191">
            <a:extLst>
              <a:ext uri="{FF2B5EF4-FFF2-40B4-BE49-F238E27FC236}">
                <a16:creationId xmlns:a16="http://schemas.microsoft.com/office/drawing/2014/main" id="{00000000-0008-0000-0500-0000C0000000}"/>
              </a:ext>
            </a:extLst>
          </xdr:cNvPr>
          <xdr:cNvCxnSpPr/>
        </xdr:nvCxnSpPr>
        <xdr:spPr>
          <a:xfrm flipH="1">
            <a:off x="3646737" y="34102188"/>
            <a:ext cx="2040" cy="439541"/>
          </a:xfrm>
          <a:prstGeom prst="straightConnector1">
            <a:avLst/>
          </a:prstGeom>
          <a:ln w="19050">
            <a:solidFill>
              <a:schemeClr val="bg1">
                <a:lumMod val="75000"/>
              </a:schemeClr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278887</xdr:colOff>
      <xdr:row>390</xdr:row>
      <xdr:rowOff>31812</xdr:rowOff>
    </xdr:from>
    <xdr:to>
      <xdr:col>24</xdr:col>
      <xdr:colOff>553813</xdr:colOff>
      <xdr:row>427</xdr:row>
      <xdr:rowOff>57153</xdr:rowOff>
    </xdr:to>
    <xdr:grpSp>
      <xdr:nvGrpSpPr>
        <xdr:cNvPr id="198" name="Group 197">
          <a:extLst>
            <a:ext uri="{FF2B5EF4-FFF2-40B4-BE49-F238E27FC236}">
              <a16:creationId xmlns:a16="http://schemas.microsoft.com/office/drawing/2014/main" id="{00000000-0008-0000-0500-0000C6000000}"/>
            </a:ext>
          </a:extLst>
        </xdr:cNvPr>
        <xdr:cNvGrpSpPr/>
      </xdr:nvGrpSpPr>
      <xdr:grpSpPr>
        <a:xfrm>
          <a:off x="1602862" y="67135437"/>
          <a:ext cx="16124526" cy="6368991"/>
          <a:chOff x="1690460" y="42125691"/>
          <a:chExt cx="13612426" cy="6156116"/>
        </a:xfrm>
      </xdr:grpSpPr>
      <xdr:grpSp>
        <xdr:nvGrpSpPr>
          <xdr:cNvPr id="199" name="Group 198">
            <a:extLst>
              <a:ext uri="{FF2B5EF4-FFF2-40B4-BE49-F238E27FC236}">
                <a16:creationId xmlns:a16="http://schemas.microsoft.com/office/drawing/2014/main" id="{00000000-0008-0000-0500-0000C7000000}"/>
              </a:ext>
            </a:extLst>
          </xdr:cNvPr>
          <xdr:cNvGrpSpPr/>
        </xdr:nvGrpSpPr>
        <xdr:grpSpPr>
          <a:xfrm>
            <a:off x="1690460" y="42125691"/>
            <a:ext cx="13612426" cy="6156116"/>
            <a:chOff x="7244027" y="61996622"/>
            <a:chExt cx="21329875" cy="6501536"/>
          </a:xfrm>
        </xdr:grpSpPr>
        <xdr:graphicFrame macro="">
          <xdr:nvGraphicFramePr>
            <xdr:cNvPr id="201" name="Chart 200">
              <a:extLst>
                <a:ext uri="{FF2B5EF4-FFF2-40B4-BE49-F238E27FC236}">
                  <a16:creationId xmlns:a16="http://schemas.microsoft.com/office/drawing/2014/main" id="{00000000-0008-0000-0500-0000C9000000}"/>
                </a:ext>
              </a:extLst>
            </xdr:cNvPr>
            <xdr:cNvGraphicFramePr>
              <a:graphicFrameLocks/>
            </xdr:cNvGraphicFramePr>
          </xdr:nvGraphicFramePr>
          <xdr:xfrm>
            <a:off x="7244027" y="62221643"/>
            <a:ext cx="21329875" cy="6276515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6"/>
            </a:graphicData>
          </a:graphic>
        </xdr:graphicFrame>
        <xdr:sp macro="" textlink="">
          <xdr:nvSpPr>
            <xdr:cNvPr id="202" name="TextBox 201">
              <a:extLst>
                <a:ext uri="{FF2B5EF4-FFF2-40B4-BE49-F238E27FC236}">
                  <a16:creationId xmlns:a16="http://schemas.microsoft.com/office/drawing/2014/main" id="{00000000-0008-0000-0500-0000CA000000}"/>
                </a:ext>
              </a:extLst>
            </xdr:cNvPr>
            <xdr:cNvSpPr txBox="1"/>
          </xdr:nvSpPr>
          <xdr:spPr>
            <a:xfrm>
              <a:off x="10344818" y="61996622"/>
              <a:ext cx="1751131" cy="4157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400" b="1"/>
                <a:t>Current (2018)</a:t>
              </a:r>
            </a:p>
          </xdr:txBody>
        </xdr:sp>
        <xdr:grpSp>
          <xdr:nvGrpSpPr>
            <xdr:cNvPr id="203" name="Group 202">
              <a:extLst>
                <a:ext uri="{FF2B5EF4-FFF2-40B4-BE49-F238E27FC236}">
                  <a16:creationId xmlns:a16="http://schemas.microsoft.com/office/drawing/2014/main" id="{00000000-0008-0000-0500-0000CB000000}"/>
                </a:ext>
              </a:extLst>
            </xdr:cNvPr>
            <xdr:cNvGrpSpPr/>
          </xdr:nvGrpSpPr>
          <xdr:grpSpPr>
            <a:xfrm>
              <a:off x="11366655" y="62226141"/>
              <a:ext cx="16446140" cy="611215"/>
              <a:chOff x="6399557" y="59649222"/>
              <a:chExt cx="8020863" cy="570467"/>
            </a:xfrm>
          </xdr:grpSpPr>
          <xdr:sp macro="" textlink="">
            <xdr:nvSpPr>
              <xdr:cNvPr id="204" name="Left Brace 203">
                <a:extLst>
                  <a:ext uri="{FF2B5EF4-FFF2-40B4-BE49-F238E27FC236}">
                    <a16:creationId xmlns:a16="http://schemas.microsoft.com/office/drawing/2014/main" id="{00000000-0008-0000-0500-0000CC000000}"/>
                  </a:ext>
                </a:extLst>
              </xdr:cNvPr>
              <xdr:cNvSpPr/>
            </xdr:nvSpPr>
            <xdr:spPr>
              <a:xfrm rot="5400000">
                <a:off x="10248229" y="56047497"/>
                <a:ext cx="323520" cy="8020863"/>
              </a:xfrm>
              <a:prstGeom prst="leftBrace">
                <a:avLst>
                  <a:gd name="adj1" fmla="val 59552"/>
                  <a:gd name="adj2" fmla="val 50000"/>
                </a:avLst>
              </a:prstGeom>
              <a:ln w="19050">
                <a:solidFill>
                  <a:schemeClr val="bg1">
                    <a:lumMod val="75000"/>
                  </a:schemeClr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  <xdr:sp macro="" textlink="">
            <xdr:nvSpPr>
              <xdr:cNvPr id="205" name="TextBox 204">
                <a:extLst>
                  <a:ext uri="{FF2B5EF4-FFF2-40B4-BE49-F238E27FC236}">
                    <a16:creationId xmlns:a16="http://schemas.microsoft.com/office/drawing/2014/main" id="{00000000-0008-0000-0500-0000CD000000}"/>
                  </a:ext>
                </a:extLst>
              </xdr:cNvPr>
              <xdr:cNvSpPr txBox="1"/>
            </xdr:nvSpPr>
            <xdr:spPr>
              <a:xfrm>
                <a:off x="9532701" y="59649222"/>
                <a:ext cx="2592994" cy="291928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1400" b="1"/>
                  <a:t>Future Projections</a:t>
                </a:r>
              </a:p>
            </xdr:txBody>
          </xdr:sp>
        </xdr:grpSp>
      </xdr:grpSp>
      <xdr:cxnSp macro="">
        <xdr:nvCxnSpPr>
          <xdr:cNvPr id="200" name="Straight Arrow Connector 199">
            <a:extLst>
              <a:ext uri="{FF2B5EF4-FFF2-40B4-BE49-F238E27FC236}">
                <a16:creationId xmlns:a16="http://schemas.microsoft.com/office/drawing/2014/main" id="{00000000-0008-0000-0500-0000C8000000}"/>
              </a:ext>
            </a:extLst>
          </xdr:cNvPr>
          <xdr:cNvCxnSpPr/>
        </xdr:nvCxnSpPr>
        <xdr:spPr>
          <a:xfrm flipH="1">
            <a:off x="4211765" y="42450269"/>
            <a:ext cx="2948" cy="297999"/>
          </a:xfrm>
          <a:prstGeom prst="straightConnector1">
            <a:avLst/>
          </a:prstGeom>
          <a:ln w="19050">
            <a:solidFill>
              <a:schemeClr val="bg1">
                <a:lumMod val="75000"/>
              </a:schemeClr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28</xdr:col>
      <xdr:colOff>526316</xdr:colOff>
      <xdr:row>441</xdr:row>
      <xdr:rowOff>106144</xdr:rowOff>
    </xdr:from>
    <xdr:to>
      <xdr:col>49</xdr:col>
      <xdr:colOff>83911</xdr:colOff>
      <xdr:row>484</xdr:row>
      <xdr:rowOff>101566</xdr:rowOff>
    </xdr:to>
    <xdr:grpSp>
      <xdr:nvGrpSpPr>
        <xdr:cNvPr id="206" name="Group 205">
          <a:extLst>
            <a:ext uri="{FF2B5EF4-FFF2-40B4-BE49-F238E27FC236}">
              <a16:creationId xmlns:a16="http://schemas.microsoft.com/office/drawing/2014/main" id="{00000000-0008-0000-0500-0000CE000000}"/>
            </a:ext>
          </a:extLst>
        </xdr:cNvPr>
        <xdr:cNvGrpSpPr/>
      </xdr:nvGrpSpPr>
      <xdr:grpSpPr>
        <a:xfrm>
          <a:off x="20900291" y="75953719"/>
          <a:ext cx="16197770" cy="7367772"/>
          <a:chOff x="1199603" y="50256178"/>
          <a:chExt cx="13716227" cy="7223238"/>
        </a:xfrm>
      </xdr:grpSpPr>
      <xdr:grpSp>
        <xdr:nvGrpSpPr>
          <xdr:cNvPr id="207" name="Group 206">
            <a:extLst>
              <a:ext uri="{FF2B5EF4-FFF2-40B4-BE49-F238E27FC236}">
                <a16:creationId xmlns:a16="http://schemas.microsoft.com/office/drawing/2014/main" id="{00000000-0008-0000-0500-0000CF000000}"/>
              </a:ext>
            </a:extLst>
          </xdr:cNvPr>
          <xdr:cNvGrpSpPr/>
        </xdr:nvGrpSpPr>
        <xdr:grpSpPr>
          <a:xfrm>
            <a:off x="1199603" y="50256178"/>
            <a:ext cx="13716227" cy="7223238"/>
            <a:chOff x="7092334" y="56991268"/>
            <a:chExt cx="22376031" cy="6566128"/>
          </a:xfrm>
        </xdr:grpSpPr>
        <xdr:graphicFrame macro="">
          <xdr:nvGraphicFramePr>
            <xdr:cNvPr id="209" name="Chart 208">
              <a:extLst>
                <a:ext uri="{FF2B5EF4-FFF2-40B4-BE49-F238E27FC236}">
                  <a16:creationId xmlns:a16="http://schemas.microsoft.com/office/drawing/2014/main" id="{00000000-0008-0000-0500-0000D1000000}"/>
                </a:ext>
              </a:extLst>
            </xdr:cNvPr>
            <xdr:cNvGraphicFramePr>
              <a:graphicFrameLocks/>
            </xdr:cNvGraphicFramePr>
          </xdr:nvGraphicFramePr>
          <xdr:xfrm>
            <a:off x="7092334" y="57004196"/>
            <a:ext cx="22376031" cy="65532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7"/>
            </a:graphicData>
          </a:graphic>
        </xdr:graphicFrame>
        <xdr:grpSp>
          <xdr:nvGrpSpPr>
            <xdr:cNvPr id="210" name="Group 209">
              <a:extLst>
                <a:ext uri="{FF2B5EF4-FFF2-40B4-BE49-F238E27FC236}">
                  <a16:creationId xmlns:a16="http://schemas.microsoft.com/office/drawing/2014/main" id="{00000000-0008-0000-0500-0000D2000000}"/>
                </a:ext>
              </a:extLst>
            </xdr:cNvPr>
            <xdr:cNvGrpSpPr/>
          </xdr:nvGrpSpPr>
          <xdr:grpSpPr>
            <a:xfrm>
              <a:off x="11308045" y="56991268"/>
              <a:ext cx="17126356" cy="626921"/>
              <a:chOff x="7608241" y="54553607"/>
              <a:chExt cx="8130463" cy="521133"/>
            </a:xfrm>
          </xdr:grpSpPr>
          <xdr:sp macro="" textlink="">
            <xdr:nvSpPr>
              <xdr:cNvPr id="212" name="Left Brace 211">
                <a:extLst>
                  <a:ext uri="{FF2B5EF4-FFF2-40B4-BE49-F238E27FC236}">
                    <a16:creationId xmlns:a16="http://schemas.microsoft.com/office/drawing/2014/main" id="{00000000-0008-0000-0500-0000D4000000}"/>
                  </a:ext>
                </a:extLst>
              </xdr:cNvPr>
              <xdr:cNvSpPr/>
            </xdr:nvSpPr>
            <xdr:spPr>
              <a:xfrm rot="5400000">
                <a:off x="11520264" y="50856299"/>
                <a:ext cx="306418" cy="8130463"/>
              </a:xfrm>
              <a:prstGeom prst="leftBrace">
                <a:avLst>
                  <a:gd name="adj1" fmla="val 59552"/>
                  <a:gd name="adj2" fmla="val 50000"/>
                </a:avLst>
              </a:prstGeom>
              <a:ln w="19050">
                <a:solidFill>
                  <a:schemeClr val="bg1">
                    <a:lumMod val="75000"/>
                  </a:schemeClr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  <xdr:sp macro="" textlink="">
            <xdr:nvSpPr>
              <xdr:cNvPr id="213" name="TextBox 212">
                <a:extLst>
                  <a:ext uri="{FF2B5EF4-FFF2-40B4-BE49-F238E27FC236}">
                    <a16:creationId xmlns:a16="http://schemas.microsoft.com/office/drawing/2014/main" id="{00000000-0008-0000-0500-0000D5000000}"/>
                  </a:ext>
                </a:extLst>
              </xdr:cNvPr>
              <xdr:cNvSpPr txBox="1"/>
            </xdr:nvSpPr>
            <xdr:spPr>
              <a:xfrm>
                <a:off x="11250272" y="54553607"/>
                <a:ext cx="1743912" cy="268234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US" sz="1400" b="1"/>
                  <a:t>Future Projections</a:t>
                </a:r>
              </a:p>
            </xdr:txBody>
          </xdr:sp>
        </xdr:grpSp>
        <xdr:sp macro="" textlink="">
          <xdr:nvSpPr>
            <xdr:cNvPr id="211" name="TextBox 210">
              <a:extLst>
                <a:ext uri="{FF2B5EF4-FFF2-40B4-BE49-F238E27FC236}">
                  <a16:creationId xmlns:a16="http://schemas.microsoft.com/office/drawing/2014/main" id="{00000000-0008-0000-0500-0000D3000000}"/>
                </a:ext>
              </a:extLst>
            </xdr:cNvPr>
            <xdr:cNvSpPr txBox="1"/>
          </xdr:nvSpPr>
          <xdr:spPr>
            <a:xfrm>
              <a:off x="10098433" y="57053560"/>
              <a:ext cx="3042250" cy="33170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400" b="1"/>
                <a:t>Current (2017)</a:t>
              </a:r>
            </a:p>
          </xdr:txBody>
        </xdr:sp>
      </xdr:grpSp>
      <xdr:cxnSp macro="">
        <xdr:nvCxnSpPr>
          <xdr:cNvPr id="208" name="Straight Arrow Connector 207">
            <a:extLst>
              <a:ext uri="{FF2B5EF4-FFF2-40B4-BE49-F238E27FC236}">
                <a16:creationId xmlns:a16="http://schemas.microsoft.com/office/drawing/2014/main" id="{00000000-0008-0000-0500-0000D0000000}"/>
              </a:ext>
            </a:extLst>
          </xdr:cNvPr>
          <xdr:cNvCxnSpPr/>
        </xdr:nvCxnSpPr>
        <xdr:spPr>
          <a:xfrm>
            <a:off x="3549879" y="50630276"/>
            <a:ext cx="0" cy="353330"/>
          </a:xfrm>
          <a:prstGeom prst="straightConnector1">
            <a:avLst/>
          </a:prstGeom>
          <a:ln w="19050">
            <a:solidFill>
              <a:schemeClr val="bg1">
                <a:lumMod val="75000"/>
              </a:schemeClr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150</xdr:colOff>
      <xdr:row>498</xdr:row>
      <xdr:rowOff>161351</xdr:rowOff>
    </xdr:from>
    <xdr:to>
      <xdr:col>24</xdr:col>
      <xdr:colOff>627289</xdr:colOff>
      <xdr:row>543</xdr:row>
      <xdr:rowOff>52891</xdr:rowOff>
    </xdr:to>
    <xdr:grpSp>
      <xdr:nvGrpSpPr>
        <xdr:cNvPr id="214" name="Group 213">
          <a:extLst>
            <a:ext uri="{FF2B5EF4-FFF2-40B4-BE49-F238E27FC236}">
              <a16:creationId xmlns:a16="http://schemas.microsoft.com/office/drawing/2014/main" id="{00000000-0008-0000-0500-0000D6000000}"/>
            </a:ext>
          </a:extLst>
        </xdr:cNvPr>
        <xdr:cNvGrpSpPr/>
      </xdr:nvGrpSpPr>
      <xdr:grpSpPr>
        <a:xfrm>
          <a:off x="1324125" y="85781576"/>
          <a:ext cx="16476739" cy="7606790"/>
          <a:chOff x="634750" y="59205414"/>
          <a:chExt cx="13741596" cy="7460838"/>
        </a:xfrm>
      </xdr:grpSpPr>
      <xdr:grpSp>
        <xdr:nvGrpSpPr>
          <xdr:cNvPr id="215" name="Group 214">
            <a:extLst>
              <a:ext uri="{FF2B5EF4-FFF2-40B4-BE49-F238E27FC236}">
                <a16:creationId xmlns:a16="http://schemas.microsoft.com/office/drawing/2014/main" id="{00000000-0008-0000-0500-0000D7000000}"/>
              </a:ext>
            </a:extLst>
          </xdr:cNvPr>
          <xdr:cNvGrpSpPr/>
        </xdr:nvGrpSpPr>
        <xdr:grpSpPr>
          <a:xfrm>
            <a:off x="634750" y="59205414"/>
            <a:ext cx="13741596" cy="7460838"/>
            <a:chOff x="7553575" y="56845464"/>
            <a:chExt cx="22376031" cy="6553200"/>
          </a:xfrm>
        </xdr:grpSpPr>
        <xdr:graphicFrame macro="">
          <xdr:nvGraphicFramePr>
            <xdr:cNvPr id="217" name="Chart 216">
              <a:extLst>
                <a:ext uri="{FF2B5EF4-FFF2-40B4-BE49-F238E27FC236}">
                  <a16:creationId xmlns:a16="http://schemas.microsoft.com/office/drawing/2014/main" id="{00000000-0008-0000-0500-0000D9000000}"/>
                </a:ext>
              </a:extLst>
            </xdr:cNvPr>
            <xdr:cNvGraphicFramePr>
              <a:graphicFrameLocks/>
            </xdr:cNvGraphicFramePr>
          </xdr:nvGraphicFramePr>
          <xdr:xfrm>
            <a:off x="7553575" y="56845464"/>
            <a:ext cx="22376031" cy="65532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8"/>
            </a:graphicData>
          </a:graphic>
        </xdr:graphicFrame>
        <xdr:grpSp>
          <xdr:nvGrpSpPr>
            <xdr:cNvPr id="218" name="Group 217">
              <a:extLst>
                <a:ext uri="{FF2B5EF4-FFF2-40B4-BE49-F238E27FC236}">
                  <a16:creationId xmlns:a16="http://schemas.microsoft.com/office/drawing/2014/main" id="{00000000-0008-0000-0500-0000DA000000}"/>
                </a:ext>
              </a:extLst>
            </xdr:cNvPr>
            <xdr:cNvGrpSpPr/>
          </xdr:nvGrpSpPr>
          <xdr:grpSpPr>
            <a:xfrm>
              <a:off x="12819033" y="57136842"/>
              <a:ext cx="16411478" cy="644151"/>
              <a:chOff x="8325560" y="54674660"/>
              <a:chExt cx="7791087" cy="535456"/>
            </a:xfrm>
          </xdr:grpSpPr>
          <xdr:sp macro="" textlink="">
            <xdr:nvSpPr>
              <xdr:cNvPr id="220" name="Left Brace 219">
                <a:extLst>
                  <a:ext uri="{FF2B5EF4-FFF2-40B4-BE49-F238E27FC236}">
                    <a16:creationId xmlns:a16="http://schemas.microsoft.com/office/drawing/2014/main" id="{00000000-0008-0000-0500-0000DC000000}"/>
                  </a:ext>
                </a:extLst>
              </xdr:cNvPr>
              <xdr:cNvSpPr/>
            </xdr:nvSpPr>
            <xdr:spPr>
              <a:xfrm rot="5400000">
                <a:off x="12082992" y="51176460"/>
                <a:ext cx="276224" cy="7791087"/>
              </a:xfrm>
              <a:prstGeom prst="leftBrace">
                <a:avLst>
                  <a:gd name="adj1" fmla="val 59552"/>
                  <a:gd name="adj2" fmla="val 50000"/>
                </a:avLst>
              </a:prstGeom>
              <a:ln w="19050">
                <a:solidFill>
                  <a:schemeClr val="bg1">
                    <a:lumMod val="75000"/>
                  </a:schemeClr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  <xdr:sp macro="" textlink="">
            <xdr:nvSpPr>
              <xdr:cNvPr id="221" name="TextBox 220">
                <a:extLst>
                  <a:ext uri="{FF2B5EF4-FFF2-40B4-BE49-F238E27FC236}">
                    <a16:creationId xmlns:a16="http://schemas.microsoft.com/office/drawing/2014/main" id="{00000000-0008-0000-0500-0000DD000000}"/>
                  </a:ext>
                </a:extLst>
              </xdr:cNvPr>
              <xdr:cNvSpPr txBox="1"/>
            </xdr:nvSpPr>
            <xdr:spPr>
              <a:xfrm>
                <a:off x="11650984" y="54674660"/>
                <a:ext cx="1761126" cy="231625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US" sz="1400" b="1"/>
                  <a:t>Future Projections</a:t>
                </a:r>
              </a:p>
            </xdr:txBody>
          </xdr:sp>
        </xdr:grpSp>
        <xdr:sp macro="" textlink="">
          <xdr:nvSpPr>
            <xdr:cNvPr id="219" name="TextBox 218">
              <a:extLst>
                <a:ext uri="{FF2B5EF4-FFF2-40B4-BE49-F238E27FC236}">
                  <a16:creationId xmlns:a16="http://schemas.microsoft.com/office/drawing/2014/main" id="{00000000-0008-0000-0500-0000DB000000}"/>
                </a:ext>
              </a:extLst>
            </xdr:cNvPr>
            <xdr:cNvSpPr txBox="1"/>
          </xdr:nvSpPr>
          <xdr:spPr>
            <a:xfrm>
              <a:off x="11783524" y="57040062"/>
              <a:ext cx="1909953" cy="3282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400" b="1"/>
                <a:t>Current (2018)</a:t>
              </a:r>
            </a:p>
          </xdr:txBody>
        </xdr:sp>
      </xdr:grpSp>
      <xdr:cxnSp macro="">
        <xdr:nvCxnSpPr>
          <xdr:cNvPr id="216" name="Straight Arrow Connector 215">
            <a:extLst>
              <a:ext uri="{FF2B5EF4-FFF2-40B4-BE49-F238E27FC236}">
                <a16:creationId xmlns:a16="http://schemas.microsoft.com/office/drawing/2014/main" id="{00000000-0008-0000-0500-0000D8000000}"/>
              </a:ext>
            </a:extLst>
          </xdr:cNvPr>
          <xdr:cNvCxnSpPr/>
        </xdr:nvCxnSpPr>
        <xdr:spPr>
          <a:xfrm>
            <a:off x="3689958" y="59725852"/>
            <a:ext cx="0" cy="353493"/>
          </a:xfrm>
          <a:prstGeom prst="straightConnector1">
            <a:avLst/>
          </a:prstGeom>
          <a:ln w="19050">
            <a:solidFill>
              <a:schemeClr val="bg1">
                <a:lumMod val="75000"/>
              </a:schemeClr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800100</xdr:colOff>
          <xdr:row>2</xdr:row>
          <xdr:rowOff>114300</xdr:rowOff>
        </xdr:from>
        <xdr:to>
          <xdr:col>11</xdr:col>
          <xdr:colOff>381000</xdr:colOff>
          <xdr:row>4</xdr:row>
          <xdr:rowOff>114300</xdr:rowOff>
        </xdr:to>
        <xdr:sp macro="" textlink="">
          <xdr:nvSpPr>
            <xdr:cNvPr id="41997" name="Button 13" hidden="1">
              <a:extLst>
                <a:ext uri="{63B3BB69-23CF-44E3-9099-C40C66FF867C}">
                  <a14:compatExt spid="_x0000_s41997"/>
                </a:ext>
                <a:ext uri="{FF2B5EF4-FFF2-40B4-BE49-F238E27FC236}">
                  <a16:creationId xmlns:a16="http://schemas.microsoft.com/office/drawing/2014/main" id="{00000000-0008-0000-0500-00000D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Current Costs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533400</xdr:colOff>
          <xdr:row>2</xdr:row>
          <xdr:rowOff>114300</xdr:rowOff>
        </xdr:from>
        <xdr:to>
          <xdr:col>18</xdr:col>
          <xdr:colOff>609600</xdr:colOff>
          <xdr:row>4</xdr:row>
          <xdr:rowOff>114300</xdr:rowOff>
        </xdr:to>
        <xdr:sp macro="" textlink="">
          <xdr:nvSpPr>
            <xdr:cNvPr id="41998" name="Button 14" hidden="1">
              <a:extLst>
                <a:ext uri="{63B3BB69-23CF-44E3-9099-C40C66FF867C}">
                  <a14:compatExt spid="_x0000_s41998"/>
                </a:ext>
                <a:ext uri="{FF2B5EF4-FFF2-40B4-BE49-F238E27FC236}">
                  <a16:creationId xmlns:a16="http://schemas.microsoft.com/office/drawing/2014/main" id="{00000000-0008-0000-0500-00000E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Data Sources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685800</xdr:colOff>
          <xdr:row>2</xdr:row>
          <xdr:rowOff>114300</xdr:rowOff>
        </xdr:from>
        <xdr:to>
          <xdr:col>13</xdr:col>
          <xdr:colOff>762000</xdr:colOff>
          <xdr:row>4</xdr:row>
          <xdr:rowOff>114300</xdr:rowOff>
        </xdr:to>
        <xdr:sp macro="" textlink="">
          <xdr:nvSpPr>
            <xdr:cNvPr id="41999" name="Button 15" hidden="1">
              <a:extLst>
                <a:ext uri="{63B3BB69-23CF-44E3-9099-C40C66FF867C}">
                  <a14:compatExt spid="_x0000_s41999"/>
                </a:ext>
                <a:ext uri="{FF2B5EF4-FFF2-40B4-BE49-F238E27FC236}">
                  <a16:creationId xmlns:a16="http://schemas.microsoft.com/office/drawing/2014/main" id="{00000000-0008-0000-0500-00000F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Future Projections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152400</xdr:colOff>
          <xdr:row>2</xdr:row>
          <xdr:rowOff>114300</xdr:rowOff>
        </xdr:from>
        <xdr:to>
          <xdr:col>16</xdr:col>
          <xdr:colOff>228600</xdr:colOff>
          <xdr:row>4</xdr:row>
          <xdr:rowOff>114300</xdr:rowOff>
        </xdr:to>
        <xdr:sp macro="" textlink="">
          <xdr:nvSpPr>
            <xdr:cNvPr id="42000" name="Button 16" hidden="1">
              <a:extLst>
                <a:ext uri="{63B3BB69-23CF-44E3-9099-C40C66FF867C}">
                  <a14:compatExt spid="_x0000_s42000"/>
                </a:ext>
                <a:ext uri="{FF2B5EF4-FFF2-40B4-BE49-F238E27FC236}">
                  <a16:creationId xmlns:a16="http://schemas.microsoft.com/office/drawing/2014/main" id="{00000000-0008-0000-0500-000010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Graphics</a:t>
              </a:r>
            </a:p>
          </xdr:txBody>
        </xdr:sp>
        <xdr:clientData fPrintsWithSheet="0"/>
      </xdr:twoCellAnchor>
    </mc:Choice>
    <mc:Fallback/>
  </mc:AlternateContent>
  <xdr:twoCellAnchor>
    <xdr:from>
      <xdr:col>20</xdr:col>
      <xdr:colOff>181392</xdr:colOff>
      <xdr:row>42</xdr:row>
      <xdr:rowOff>102732</xdr:rowOff>
    </xdr:from>
    <xdr:to>
      <xdr:col>24</xdr:col>
      <xdr:colOff>442853</xdr:colOff>
      <xdr:row>52</xdr:row>
      <xdr:rowOff>53519</xdr:rowOff>
    </xdr:to>
    <xdr:grpSp>
      <xdr:nvGrpSpPr>
        <xdr:cNvPr id="226" name="Group 225">
          <a:extLst>
            <a:ext uri="{FF2B5EF4-FFF2-40B4-BE49-F238E27FC236}">
              <a16:creationId xmlns:a16="http://schemas.microsoft.com/office/drawing/2014/main" id="{00000000-0008-0000-0500-0000E2000000}"/>
            </a:ext>
          </a:extLst>
        </xdr:cNvPr>
        <xdr:cNvGrpSpPr/>
      </xdr:nvGrpSpPr>
      <xdr:grpSpPr>
        <a:xfrm>
          <a:off x="14326017" y="7351257"/>
          <a:ext cx="3290411" cy="1665287"/>
          <a:chOff x="13939774" y="8803608"/>
          <a:chExt cx="2907506" cy="1766889"/>
        </a:xfrm>
      </xdr:grpSpPr>
      <xdr:grpSp>
        <xdr:nvGrpSpPr>
          <xdr:cNvPr id="227" name="Group 226">
            <a:extLst>
              <a:ext uri="{FF2B5EF4-FFF2-40B4-BE49-F238E27FC236}">
                <a16:creationId xmlns:a16="http://schemas.microsoft.com/office/drawing/2014/main" id="{00000000-0008-0000-0500-0000E3000000}"/>
              </a:ext>
            </a:extLst>
          </xdr:cNvPr>
          <xdr:cNvGrpSpPr/>
        </xdr:nvGrpSpPr>
        <xdr:grpSpPr>
          <a:xfrm>
            <a:off x="14005720" y="9001125"/>
            <a:ext cx="2806170" cy="1443567"/>
            <a:chOff x="13083116" y="6678083"/>
            <a:chExt cx="2798233" cy="1507067"/>
          </a:xfrm>
        </xdr:grpSpPr>
        <xdr:sp macro="" textlink="">
          <xdr:nvSpPr>
            <xdr:cNvPr id="229" name="Rectangle 228">
              <a:extLst>
                <a:ext uri="{FF2B5EF4-FFF2-40B4-BE49-F238E27FC236}">
                  <a16:creationId xmlns:a16="http://schemas.microsoft.com/office/drawing/2014/main" id="{00000000-0008-0000-0500-0000E5000000}"/>
                </a:ext>
              </a:extLst>
            </xdr:cNvPr>
            <xdr:cNvSpPr/>
          </xdr:nvSpPr>
          <xdr:spPr>
            <a:xfrm>
              <a:off x="13083116" y="6678083"/>
              <a:ext cx="2798233" cy="1507067"/>
            </a:xfrm>
            <a:prstGeom prst="rect">
              <a:avLst/>
            </a:prstGeom>
            <a:noFill/>
            <a:ln>
              <a:solidFill>
                <a:schemeClr val="accent2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  <xdr:sp macro="" textlink="">
          <xdr:nvSpPr>
            <xdr:cNvPr id="230" name="TextBox 229">
              <a:extLst>
                <a:ext uri="{FF2B5EF4-FFF2-40B4-BE49-F238E27FC236}">
                  <a16:creationId xmlns:a16="http://schemas.microsoft.com/office/drawing/2014/main" id="{00000000-0008-0000-0500-0000E6000000}"/>
                </a:ext>
              </a:extLst>
            </xdr:cNvPr>
            <xdr:cNvSpPr txBox="1"/>
          </xdr:nvSpPr>
          <xdr:spPr>
            <a:xfrm>
              <a:off x="13147339" y="6734598"/>
              <a:ext cx="2697313" cy="2770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en-US" sz="1200" b="1"/>
                <a:t>Choose</a:t>
              </a:r>
              <a:r>
                <a:rPr lang="en-US" sz="1200" b="1" baseline="0"/>
                <a:t> a Capital Recovery Period (CRP)</a:t>
              </a:r>
              <a:endParaRPr lang="en-US" sz="1200" b="1"/>
            </a:p>
          </xdr:txBody>
        </xdr:sp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42001" name="20 year" hidden="1">
                  <a:extLst>
                    <a:ext uri="{63B3BB69-23CF-44E3-9099-C40C66FF867C}">
                      <a14:compatExt spid="_x0000_s42001"/>
                    </a:ext>
                    <a:ext uri="{FF2B5EF4-FFF2-40B4-BE49-F238E27FC236}">
                      <a16:creationId xmlns:a16="http://schemas.microsoft.com/office/drawing/2014/main" id="{00000000-0008-0000-0500-000011A40000}"/>
                    </a:ext>
                  </a:extLst>
                </xdr:cNvPr>
                <xdr:cNvSpPr/>
              </xdr:nvSpPr>
              <xdr:spPr bwMode="auto">
                <a:xfrm>
                  <a:off x="13304460" y="7107315"/>
                  <a:ext cx="1093258" cy="190348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27432" tIns="27432" rIns="0" bIns="27432" anchor="ctr" upright="1"/>
                <a:lstStyle/>
                <a:p>
                  <a:pPr algn="l" rtl="0">
                    <a:defRPr sz="1000"/>
                  </a:pPr>
                  <a:r>
                    <a:rPr lang="en-US" sz="800" b="0" i="0" u="none" strike="noStrike" baseline="0">
                      <a:solidFill>
                        <a:srgbClr val="000000"/>
                      </a:solidFill>
                      <a:latin typeface="Segoe UI"/>
                      <a:cs typeface="Segoe UI"/>
                    </a:rPr>
                    <a:t>20 year</a:t>
                  </a:r>
                </a:p>
              </xdr:txBody>
            </xdr:sp>
          </mc:Choice>
          <mc:Fallback/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42002" name="30 year" hidden="1">
                  <a:extLst>
                    <a:ext uri="{63B3BB69-23CF-44E3-9099-C40C66FF867C}">
                      <a14:compatExt spid="_x0000_s42002"/>
                    </a:ext>
                    <a:ext uri="{FF2B5EF4-FFF2-40B4-BE49-F238E27FC236}">
                      <a16:creationId xmlns:a16="http://schemas.microsoft.com/office/drawing/2014/main" id="{00000000-0008-0000-0500-000012A40000}"/>
                    </a:ext>
                  </a:extLst>
                </xdr:cNvPr>
                <xdr:cNvSpPr/>
              </xdr:nvSpPr>
              <xdr:spPr bwMode="auto">
                <a:xfrm>
                  <a:off x="13302041" y="7355113"/>
                  <a:ext cx="1093258" cy="197909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27432" tIns="27432" rIns="0" bIns="27432" anchor="ctr" upright="1"/>
                <a:lstStyle/>
                <a:p>
                  <a:pPr algn="l" rtl="0">
                    <a:defRPr sz="1000"/>
                  </a:pPr>
                  <a:r>
                    <a:rPr lang="en-US" sz="800" b="0" i="0" u="none" strike="noStrike" baseline="0">
                      <a:solidFill>
                        <a:srgbClr val="000000"/>
                      </a:solidFill>
                      <a:latin typeface="Segoe UI"/>
                      <a:cs typeface="Segoe UI"/>
                    </a:rPr>
                    <a:t>30 year</a:t>
                  </a:r>
                </a:p>
              </xdr:txBody>
            </xdr:sp>
          </mc:Choice>
          <mc:Fallback/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42003" name="Tech Life" hidden="1">
                  <a:extLst>
                    <a:ext uri="{63B3BB69-23CF-44E3-9099-C40C66FF867C}">
                      <a14:compatExt spid="_x0000_s42003"/>
                    </a:ext>
                    <a:ext uri="{FF2B5EF4-FFF2-40B4-BE49-F238E27FC236}">
                      <a16:creationId xmlns:a16="http://schemas.microsoft.com/office/drawing/2014/main" id="{00000000-0008-0000-0500-000013A40000}"/>
                    </a:ext>
                  </a:extLst>
                </xdr:cNvPr>
                <xdr:cNvSpPr/>
              </xdr:nvSpPr>
              <xdr:spPr bwMode="auto">
                <a:xfrm>
                  <a:off x="13303251" y="7587193"/>
                  <a:ext cx="1530047" cy="214238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27432" tIns="27432" rIns="0" bIns="27432" anchor="ctr" upright="1"/>
                <a:lstStyle/>
                <a:p>
                  <a:pPr algn="l" rtl="0">
                    <a:defRPr sz="1000"/>
                  </a:pPr>
                  <a:r>
                    <a:rPr lang="en-US" sz="800" b="0" i="0" u="none" strike="noStrike" baseline="0">
                      <a:solidFill>
                        <a:srgbClr val="000000"/>
                      </a:solidFill>
                      <a:latin typeface="Segoe UI"/>
                      <a:cs typeface="Segoe UI"/>
                    </a:rPr>
                    <a:t>Technology Life (30 years)</a:t>
                  </a:r>
                </a:p>
              </xdr:txBody>
            </xdr:sp>
          </mc:Choice>
          <mc:Fallback/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42004" name="Custom CRP" hidden="1">
                  <a:extLst>
                    <a:ext uri="{63B3BB69-23CF-44E3-9099-C40C66FF867C}">
                      <a14:compatExt spid="_x0000_s42004"/>
                    </a:ext>
                    <a:ext uri="{FF2B5EF4-FFF2-40B4-BE49-F238E27FC236}">
                      <a16:creationId xmlns:a16="http://schemas.microsoft.com/office/drawing/2014/main" id="{00000000-0008-0000-0500-000014A40000}"/>
                    </a:ext>
                  </a:extLst>
                </xdr:cNvPr>
                <xdr:cNvSpPr/>
              </xdr:nvSpPr>
              <xdr:spPr bwMode="auto">
                <a:xfrm>
                  <a:off x="13302191" y="7846485"/>
                  <a:ext cx="1102783" cy="186268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27432" tIns="27432" rIns="0" bIns="27432" anchor="ctr" upright="1"/>
                <a:lstStyle/>
                <a:p>
                  <a:pPr algn="l" rtl="0">
                    <a:defRPr sz="1000"/>
                  </a:pPr>
                  <a:r>
                    <a:rPr lang="en-US" sz="800" b="0" i="0" u="none" strike="noStrike" baseline="0">
                      <a:solidFill>
                        <a:srgbClr val="000000"/>
                      </a:solidFill>
                      <a:latin typeface="Segoe UI"/>
                      <a:cs typeface="Segoe UI"/>
                    </a:rPr>
                    <a:t>CustomCRP</a:t>
                  </a:r>
                </a:p>
              </xdr:txBody>
            </xdr:sp>
          </mc:Choice>
          <mc:Fallback/>
        </mc:AlternateContent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42005" name="Group Box 21" hidden="1">
                <a:extLst>
                  <a:ext uri="{63B3BB69-23CF-44E3-9099-C40C66FF867C}">
                    <a14:compatExt spid="_x0000_s42005"/>
                  </a:ext>
                  <a:ext uri="{FF2B5EF4-FFF2-40B4-BE49-F238E27FC236}">
                    <a16:creationId xmlns:a16="http://schemas.microsoft.com/office/drawing/2014/main" id="{00000000-0008-0000-0500-000015A40000}"/>
                  </a:ext>
                </a:extLst>
              </xdr:cNvPr>
              <xdr:cNvSpPr/>
            </xdr:nvSpPr>
            <xdr:spPr bwMode="auto">
              <a:xfrm>
                <a:off x="13939774" y="8803608"/>
                <a:ext cx="2907506" cy="1766889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Group Box 53</a:t>
                </a:r>
              </a:p>
            </xdr:txBody>
          </xdr:sp>
        </mc:Choice>
        <mc:Fallback/>
      </mc:AlternateContent>
    </xdr:grpSp>
    <xdr:clientData/>
  </xdr:twoCellAnchor>
  <xdr:twoCellAnchor>
    <xdr:from>
      <xdr:col>20</xdr:col>
      <xdr:colOff>256561</xdr:colOff>
      <xdr:row>32</xdr:row>
      <xdr:rowOff>145371</xdr:rowOff>
    </xdr:from>
    <xdr:to>
      <xdr:col>24</xdr:col>
      <xdr:colOff>525107</xdr:colOff>
      <xdr:row>40</xdr:row>
      <xdr:rowOff>106180</xdr:rowOff>
    </xdr:to>
    <xdr:grpSp>
      <xdr:nvGrpSpPr>
        <xdr:cNvPr id="235" name="Group 234">
          <a:extLst>
            <a:ext uri="{FF2B5EF4-FFF2-40B4-BE49-F238E27FC236}">
              <a16:creationId xmlns:a16="http://schemas.microsoft.com/office/drawing/2014/main" id="{00000000-0008-0000-0500-0000EB000000}"/>
            </a:ext>
          </a:extLst>
        </xdr:cNvPr>
        <xdr:cNvGrpSpPr/>
      </xdr:nvGrpSpPr>
      <xdr:grpSpPr>
        <a:xfrm>
          <a:off x="14401186" y="5679396"/>
          <a:ext cx="3297496" cy="1332409"/>
          <a:chOff x="13134975" y="5591175"/>
          <a:chExt cx="2699662" cy="1428750"/>
        </a:xfrm>
      </xdr:grpSpPr>
      <xdr:grpSp>
        <xdr:nvGrpSpPr>
          <xdr:cNvPr id="236" name="Group 235">
            <a:extLst>
              <a:ext uri="{FF2B5EF4-FFF2-40B4-BE49-F238E27FC236}">
                <a16:creationId xmlns:a16="http://schemas.microsoft.com/office/drawing/2014/main" id="{00000000-0008-0000-0500-0000EC000000}"/>
              </a:ext>
            </a:extLst>
          </xdr:cNvPr>
          <xdr:cNvGrpSpPr/>
        </xdr:nvGrpSpPr>
        <xdr:grpSpPr>
          <a:xfrm>
            <a:off x="13134975" y="5591175"/>
            <a:ext cx="2699662" cy="1428750"/>
            <a:chOff x="13335000" y="6683827"/>
            <a:chExt cx="2699662" cy="1578430"/>
          </a:xfrm>
        </xdr:grpSpPr>
        <xdr:grpSp>
          <xdr:nvGrpSpPr>
            <xdr:cNvPr id="238" name="Group 237">
              <a:extLst>
                <a:ext uri="{FF2B5EF4-FFF2-40B4-BE49-F238E27FC236}">
                  <a16:creationId xmlns:a16="http://schemas.microsoft.com/office/drawing/2014/main" id="{00000000-0008-0000-0500-0000EE000000}"/>
                </a:ext>
              </a:extLst>
            </xdr:cNvPr>
            <xdr:cNvGrpSpPr/>
          </xdr:nvGrpSpPr>
          <xdr:grpSpPr>
            <a:xfrm>
              <a:off x="13335000" y="6945086"/>
              <a:ext cx="2699662" cy="1317171"/>
              <a:chOff x="13335000" y="6945086"/>
              <a:chExt cx="2699662" cy="1317171"/>
            </a:xfrm>
          </xdr:grpSpPr>
          <mc:AlternateContent xmlns:mc="http://schemas.openxmlformats.org/markup-compatibility/2006">
            <mc:Choice xmlns:a14="http://schemas.microsoft.com/office/drawing/2010/main" Requires="a14">
              <xdr:sp macro="" textlink="">
                <xdr:nvSpPr>
                  <xdr:cNvPr id="42006" name="RD Button" hidden="1">
                    <a:extLst>
                      <a:ext uri="{63B3BB69-23CF-44E3-9099-C40C66FF867C}">
                        <a14:compatExt spid="_x0000_s42006"/>
                      </a:ext>
                      <a:ext uri="{FF2B5EF4-FFF2-40B4-BE49-F238E27FC236}">
                        <a16:creationId xmlns:a16="http://schemas.microsoft.com/office/drawing/2014/main" id="{00000000-0008-0000-0500-000016A40000}"/>
                      </a:ext>
                    </a:extLst>
                  </xdr:cNvPr>
                  <xdr:cNvSpPr/>
                </xdr:nvSpPr>
                <xdr:spPr bwMode="auto">
                  <a:xfrm>
                    <a:off x="13367947" y="6999240"/>
                    <a:ext cx="2666715" cy="378469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  <xdr:txBody>
                  <a:bodyPr vertOverflow="clip" wrap="square" lIns="27432" tIns="27432" rIns="0" bIns="27432" anchor="ctr" upright="1"/>
                  <a:lstStyle/>
                  <a:p>
                    <a:pPr algn="l" rtl="0">
                      <a:defRPr sz="1000"/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Segoe UI"/>
                        <a:cs typeface="Segoe UI"/>
                      </a:rPr>
                      <a:t>R&amp;D Financials</a:t>
                    </a:r>
                  </a:p>
                </xdr:txBody>
              </xdr:sp>
            </mc:Choice>
            <mc:Fallback/>
          </mc:AlternateContent>
          <xdr:sp macro="" textlink="">
            <xdr:nvSpPr>
              <xdr:cNvPr id="241" name="Rectangle 240">
                <a:extLst>
                  <a:ext uri="{FF2B5EF4-FFF2-40B4-BE49-F238E27FC236}">
                    <a16:creationId xmlns:a16="http://schemas.microsoft.com/office/drawing/2014/main" id="{00000000-0008-0000-0500-0000F1000000}"/>
                  </a:ext>
                </a:extLst>
              </xdr:cNvPr>
              <xdr:cNvSpPr/>
            </xdr:nvSpPr>
            <xdr:spPr>
              <a:xfrm>
                <a:off x="13335000" y="6945086"/>
                <a:ext cx="2471057" cy="1317171"/>
              </a:xfrm>
              <a:prstGeom prst="rect">
                <a:avLst/>
              </a:prstGeom>
              <a:noFill/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</xdr:grpSp>
        <xdr:sp macro="" textlink="">
          <xdr:nvSpPr>
            <xdr:cNvPr id="239" name="TextBox 238">
              <a:extLst>
                <a:ext uri="{FF2B5EF4-FFF2-40B4-BE49-F238E27FC236}">
                  <a16:creationId xmlns:a16="http://schemas.microsoft.com/office/drawing/2014/main" id="{00000000-0008-0000-0500-0000EF000000}"/>
                </a:ext>
              </a:extLst>
            </xdr:cNvPr>
            <xdr:cNvSpPr txBox="1"/>
          </xdr:nvSpPr>
          <xdr:spPr>
            <a:xfrm>
              <a:off x="13335000" y="6683827"/>
              <a:ext cx="2438399" cy="280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/>
              <a:r>
                <a:rPr lang="en-US" sz="1200" b="1"/>
                <a:t>Financial Assumption</a:t>
              </a:r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42007" name="Market Button" hidden="1">
                <a:extLst>
                  <a:ext uri="{63B3BB69-23CF-44E3-9099-C40C66FF867C}">
                    <a14:compatExt spid="_x0000_s42007"/>
                  </a:ext>
                  <a:ext uri="{FF2B5EF4-FFF2-40B4-BE49-F238E27FC236}">
                    <a16:creationId xmlns:a16="http://schemas.microsoft.com/office/drawing/2014/main" id="{00000000-0008-0000-0500-000017A40000}"/>
                  </a:ext>
                </a:extLst>
              </xdr:cNvPr>
              <xdr:cNvSpPr/>
            </xdr:nvSpPr>
            <xdr:spPr bwMode="auto">
              <a:xfrm>
                <a:off x="13171169" y="6585585"/>
                <a:ext cx="2249806" cy="19621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Market Factors Financials</a:t>
                </a:r>
              </a:p>
            </xdr:txBody>
          </xdr:sp>
        </mc:Choice>
        <mc:Fallback/>
      </mc:AlternateContent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381000</xdr:colOff>
          <xdr:row>36</xdr:row>
          <xdr:rowOff>38100</xdr:rowOff>
        </xdr:from>
        <xdr:to>
          <xdr:col>27</xdr:col>
          <xdr:colOff>396240</xdr:colOff>
          <xdr:row>39</xdr:row>
          <xdr:rowOff>152400</xdr:rowOff>
        </xdr:to>
        <xdr:sp macro="" textlink="">
          <xdr:nvSpPr>
            <xdr:cNvPr id="42008" name="Button 24" hidden="1">
              <a:extLst>
                <a:ext uri="{63B3BB69-23CF-44E3-9099-C40C66FF867C}">
                  <a14:compatExt spid="_x0000_s42008"/>
                </a:ext>
                <a:ext uri="{FF2B5EF4-FFF2-40B4-BE49-F238E27FC236}">
                  <a16:creationId xmlns:a16="http://schemas.microsoft.com/office/drawing/2014/main" id="{00000000-0008-0000-0500-000018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Apply Finances to all Technologies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457200</xdr:colOff>
          <xdr:row>47</xdr:row>
          <xdr:rowOff>91440</xdr:rowOff>
        </xdr:from>
        <xdr:to>
          <xdr:col>28</xdr:col>
          <xdr:colOff>38100</xdr:colOff>
          <xdr:row>51</xdr:row>
          <xdr:rowOff>76200</xdr:rowOff>
        </xdr:to>
        <xdr:sp macro="" textlink="">
          <xdr:nvSpPr>
            <xdr:cNvPr id="42009" name="Button 25" hidden="1">
              <a:extLst>
                <a:ext uri="{63B3BB69-23CF-44E3-9099-C40C66FF867C}">
                  <a14:compatExt spid="_x0000_s42009"/>
                </a:ext>
                <a:ext uri="{FF2B5EF4-FFF2-40B4-BE49-F238E27FC236}">
                  <a16:creationId xmlns:a16="http://schemas.microsoft.com/office/drawing/2014/main" id="{00000000-0008-0000-0500-000019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Apply CRP to all Technologies</a:t>
              </a:r>
            </a:p>
          </xdr:txBody>
        </xdr:sp>
        <xdr:clientData fPrintsWithSheet="0"/>
      </xdr:twoCellAnchor>
    </mc:Choice>
    <mc:Fallback/>
  </mc:AlternateContent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0.24914</cdr:x>
      <cdr:y>0.08647</cdr:y>
    </cdr:from>
    <cdr:to>
      <cdr:x>0.26714</cdr:x>
      <cdr:y>0.92518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3423537" y="645168"/>
          <a:ext cx="247349" cy="62574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bg1">
              <a:lumMod val="8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0.24914</cdr:x>
      <cdr:y>0.08647</cdr:y>
    </cdr:from>
    <cdr:to>
      <cdr:x>0.26714</cdr:x>
      <cdr:y>0.92518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3423537" y="645168"/>
          <a:ext cx="247349" cy="62574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bg1">
              <a:lumMod val="8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0.18292</cdr:x>
      <cdr:y>0.10131</cdr:y>
    </cdr:from>
    <cdr:to>
      <cdr:x>0.20225</cdr:x>
      <cdr:y>0.91736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2875992" y="702863"/>
          <a:ext cx="303923" cy="56615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bg1">
              <a:lumMod val="8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0.24914</cdr:x>
      <cdr:y>0.08647</cdr:y>
    </cdr:from>
    <cdr:to>
      <cdr:x>0.26714</cdr:x>
      <cdr:y>0.92518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3423537" y="645168"/>
          <a:ext cx="247349" cy="62574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bg1">
              <a:lumMod val="8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0.15435</cdr:x>
      <cdr:y>0.06992</cdr:y>
    </cdr:from>
    <cdr:to>
      <cdr:x>0.17226</cdr:x>
      <cdr:y>0.9185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2541549" y="559233"/>
          <a:ext cx="294914" cy="67872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bg1">
              <a:lumMod val="8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0.17373</cdr:x>
      <cdr:y>0.0767</cdr:y>
    </cdr:from>
    <cdr:to>
      <cdr:x>0.19456</cdr:x>
      <cdr:y>0.87941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2721427" y="486476"/>
          <a:ext cx="326294" cy="50915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38100" cmpd="sng">
          <a:solidFill>
            <a:schemeClr val="bg1">
              <a:lumMod val="8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0.16069</cdr:x>
      <cdr:y>0.10247</cdr:y>
    </cdr:from>
    <cdr:to>
      <cdr:x>0.18002</cdr:x>
      <cdr:y>0.91852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2522207" y="777451"/>
          <a:ext cx="303397" cy="61912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bg1">
              <a:lumMod val="8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75</xdr:row>
      <xdr:rowOff>19050</xdr:rowOff>
    </xdr:from>
    <xdr:to>
      <xdr:col>9</xdr:col>
      <xdr:colOff>156210</xdr:colOff>
      <xdr:row>75</xdr:row>
      <xdr:rowOff>156210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2336800" y="142049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141</xdr:row>
      <xdr:rowOff>19050</xdr:rowOff>
    </xdr:from>
    <xdr:to>
      <xdr:col>9</xdr:col>
      <xdr:colOff>156210</xdr:colOff>
      <xdr:row>141</xdr:row>
      <xdr:rowOff>156210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2336800" y="259397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157</xdr:row>
      <xdr:rowOff>19050</xdr:rowOff>
    </xdr:from>
    <xdr:to>
      <xdr:col>9</xdr:col>
      <xdr:colOff>156210</xdr:colOff>
      <xdr:row>157</xdr:row>
      <xdr:rowOff>156210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2336800" y="287845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173</xdr:row>
      <xdr:rowOff>19050</xdr:rowOff>
    </xdr:from>
    <xdr:to>
      <xdr:col>9</xdr:col>
      <xdr:colOff>156210</xdr:colOff>
      <xdr:row>173</xdr:row>
      <xdr:rowOff>156210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2336800" y="316293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59</xdr:row>
      <xdr:rowOff>19050</xdr:rowOff>
    </xdr:from>
    <xdr:to>
      <xdr:col>9</xdr:col>
      <xdr:colOff>156210</xdr:colOff>
      <xdr:row>59</xdr:row>
      <xdr:rowOff>156210</xdr:rowOff>
    </xdr:to>
    <xdr:sp macro="" textlink="">
      <xdr:nvSpPr>
        <xdr:cNvPr id="6" name="Oval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2336800" y="113601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107</xdr:row>
      <xdr:rowOff>19050</xdr:rowOff>
    </xdr:from>
    <xdr:to>
      <xdr:col>9</xdr:col>
      <xdr:colOff>156210</xdr:colOff>
      <xdr:row>107</xdr:row>
      <xdr:rowOff>156210</xdr:rowOff>
    </xdr:to>
    <xdr:sp macro="" textlink="">
      <xdr:nvSpPr>
        <xdr:cNvPr id="7" name="Oval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2336800" y="198945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11</xdr:row>
      <xdr:rowOff>19050</xdr:rowOff>
    </xdr:from>
    <xdr:to>
      <xdr:col>9</xdr:col>
      <xdr:colOff>156210</xdr:colOff>
      <xdr:row>11</xdr:row>
      <xdr:rowOff>156210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2336800" y="20129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27</xdr:row>
      <xdr:rowOff>19050</xdr:rowOff>
    </xdr:from>
    <xdr:to>
      <xdr:col>9</xdr:col>
      <xdr:colOff>156210</xdr:colOff>
      <xdr:row>27</xdr:row>
      <xdr:rowOff>156210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2336800" y="56705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124</xdr:row>
      <xdr:rowOff>19050</xdr:rowOff>
    </xdr:from>
    <xdr:to>
      <xdr:col>9</xdr:col>
      <xdr:colOff>156210</xdr:colOff>
      <xdr:row>124</xdr:row>
      <xdr:rowOff>156210</xdr:rowOff>
    </xdr:to>
    <xdr:sp macro="" textlink="">
      <xdr:nvSpPr>
        <xdr:cNvPr id="10" name="Oval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2336800" y="229171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207</xdr:row>
      <xdr:rowOff>19050</xdr:rowOff>
    </xdr:from>
    <xdr:to>
      <xdr:col>9</xdr:col>
      <xdr:colOff>156210</xdr:colOff>
      <xdr:row>207</xdr:row>
      <xdr:rowOff>156210</xdr:rowOff>
    </xdr:to>
    <xdr:sp macro="" textlink="">
      <xdr:nvSpPr>
        <xdr:cNvPr id="11" name="Oval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2336800" y="376745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422</xdr:row>
      <xdr:rowOff>19050</xdr:rowOff>
    </xdr:from>
    <xdr:to>
      <xdr:col>9</xdr:col>
      <xdr:colOff>156210</xdr:colOff>
      <xdr:row>422</xdr:row>
      <xdr:rowOff>156210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>
          <a:off x="2336800" y="759015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676</xdr:row>
      <xdr:rowOff>19050</xdr:rowOff>
    </xdr:from>
    <xdr:to>
      <xdr:col>9</xdr:col>
      <xdr:colOff>156210</xdr:colOff>
      <xdr:row>676</xdr:row>
      <xdr:rowOff>156210</xdr:rowOff>
    </xdr:to>
    <xdr:sp macro="" textlink="">
      <xdr:nvSpPr>
        <xdr:cNvPr id="13" name="Oval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/>
      </xdr:nvSpPr>
      <xdr:spPr>
        <a:xfrm>
          <a:off x="2336800" y="1210627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466</xdr:row>
      <xdr:rowOff>19050</xdr:rowOff>
    </xdr:from>
    <xdr:to>
      <xdr:col>9</xdr:col>
      <xdr:colOff>156210</xdr:colOff>
      <xdr:row>466</xdr:row>
      <xdr:rowOff>156210</xdr:rowOff>
    </xdr:to>
    <xdr:sp macro="" textlink="">
      <xdr:nvSpPr>
        <xdr:cNvPr id="14" name="Oval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>
        <a:xfrm>
          <a:off x="2336800" y="837247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246</xdr:row>
      <xdr:rowOff>19050</xdr:rowOff>
    </xdr:from>
    <xdr:to>
      <xdr:col>9</xdr:col>
      <xdr:colOff>156210</xdr:colOff>
      <xdr:row>246</xdr:row>
      <xdr:rowOff>156210</xdr:rowOff>
    </xdr:to>
    <xdr:sp macro="" textlink="">
      <xdr:nvSpPr>
        <xdr:cNvPr id="15" name="Oval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/>
      </xdr:nvSpPr>
      <xdr:spPr>
        <a:xfrm>
          <a:off x="2336800" y="446087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290</xdr:row>
      <xdr:rowOff>19050</xdr:rowOff>
    </xdr:from>
    <xdr:to>
      <xdr:col>9</xdr:col>
      <xdr:colOff>156210</xdr:colOff>
      <xdr:row>290</xdr:row>
      <xdr:rowOff>156210</xdr:rowOff>
    </xdr:to>
    <xdr:sp macro="" textlink="">
      <xdr:nvSpPr>
        <xdr:cNvPr id="16" name="Oval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/>
      </xdr:nvSpPr>
      <xdr:spPr>
        <a:xfrm>
          <a:off x="2336800" y="524319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587</xdr:row>
      <xdr:rowOff>19050</xdr:rowOff>
    </xdr:from>
    <xdr:to>
      <xdr:col>9</xdr:col>
      <xdr:colOff>156210</xdr:colOff>
      <xdr:row>587</xdr:row>
      <xdr:rowOff>156210</xdr:rowOff>
    </xdr:to>
    <xdr:sp macro="" textlink="">
      <xdr:nvSpPr>
        <xdr:cNvPr id="17" name="Oval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/>
      </xdr:nvSpPr>
      <xdr:spPr>
        <a:xfrm>
          <a:off x="2336800" y="1052385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721</xdr:row>
      <xdr:rowOff>19050</xdr:rowOff>
    </xdr:from>
    <xdr:to>
      <xdr:col>9</xdr:col>
      <xdr:colOff>156210</xdr:colOff>
      <xdr:row>721</xdr:row>
      <xdr:rowOff>156210</xdr:rowOff>
    </xdr:to>
    <xdr:sp macro="" textlink="">
      <xdr:nvSpPr>
        <xdr:cNvPr id="18" name="Oval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/>
      </xdr:nvSpPr>
      <xdr:spPr>
        <a:xfrm>
          <a:off x="2336800" y="1290637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246</xdr:row>
      <xdr:rowOff>19050</xdr:rowOff>
    </xdr:from>
    <xdr:to>
      <xdr:col>9</xdr:col>
      <xdr:colOff>156210</xdr:colOff>
      <xdr:row>246</xdr:row>
      <xdr:rowOff>156210</xdr:rowOff>
    </xdr:to>
    <xdr:sp macro="" textlink="">
      <xdr:nvSpPr>
        <xdr:cNvPr id="19" name="Oval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/>
      </xdr:nvSpPr>
      <xdr:spPr>
        <a:xfrm>
          <a:off x="2336800" y="446087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246</xdr:row>
      <xdr:rowOff>19050</xdr:rowOff>
    </xdr:from>
    <xdr:to>
      <xdr:col>9</xdr:col>
      <xdr:colOff>156210</xdr:colOff>
      <xdr:row>246</xdr:row>
      <xdr:rowOff>156210</xdr:rowOff>
    </xdr:to>
    <xdr:sp macro="" textlink="">
      <xdr:nvSpPr>
        <xdr:cNvPr id="20" name="Oval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/>
      </xdr:nvSpPr>
      <xdr:spPr>
        <a:xfrm>
          <a:off x="2336800" y="446087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290</xdr:row>
      <xdr:rowOff>19050</xdr:rowOff>
    </xdr:from>
    <xdr:to>
      <xdr:col>9</xdr:col>
      <xdr:colOff>156210</xdr:colOff>
      <xdr:row>290</xdr:row>
      <xdr:rowOff>156210</xdr:rowOff>
    </xdr:to>
    <xdr:sp macro="" textlink="">
      <xdr:nvSpPr>
        <xdr:cNvPr id="21" name="Oval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/>
      </xdr:nvSpPr>
      <xdr:spPr>
        <a:xfrm>
          <a:off x="2336800" y="524319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587</xdr:row>
      <xdr:rowOff>19050</xdr:rowOff>
    </xdr:from>
    <xdr:to>
      <xdr:col>9</xdr:col>
      <xdr:colOff>156210</xdr:colOff>
      <xdr:row>587</xdr:row>
      <xdr:rowOff>156210</xdr:rowOff>
    </xdr:to>
    <xdr:sp macro="" textlink="">
      <xdr:nvSpPr>
        <xdr:cNvPr id="22" name="Oval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/>
      </xdr:nvSpPr>
      <xdr:spPr>
        <a:xfrm>
          <a:off x="2336800" y="1052385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587</xdr:row>
      <xdr:rowOff>19050</xdr:rowOff>
    </xdr:from>
    <xdr:to>
      <xdr:col>9</xdr:col>
      <xdr:colOff>156210</xdr:colOff>
      <xdr:row>587</xdr:row>
      <xdr:rowOff>156210</xdr:rowOff>
    </xdr:to>
    <xdr:sp macro="" textlink="">
      <xdr:nvSpPr>
        <xdr:cNvPr id="23" name="Oval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/>
      </xdr:nvSpPr>
      <xdr:spPr>
        <a:xfrm>
          <a:off x="2336800" y="1052385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334</xdr:row>
      <xdr:rowOff>19050</xdr:rowOff>
    </xdr:from>
    <xdr:to>
      <xdr:col>9</xdr:col>
      <xdr:colOff>156210</xdr:colOff>
      <xdr:row>334</xdr:row>
      <xdr:rowOff>156210</xdr:rowOff>
    </xdr:to>
    <xdr:sp macro="" textlink="">
      <xdr:nvSpPr>
        <xdr:cNvPr id="24" name="Oval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/>
      </xdr:nvSpPr>
      <xdr:spPr>
        <a:xfrm>
          <a:off x="2336800" y="602551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334</xdr:row>
      <xdr:rowOff>19050</xdr:rowOff>
    </xdr:from>
    <xdr:to>
      <xdr:col>9</xdr:col>
      <xdr:colOff>156210</xdr:colOff>
      <xdr:row>334</xdr:row>
      <xdr:rowOff>156210</xdr:rowOff>
    </xdr:to>
    <xdr:sp macro="" textlink="">
      <xdr:nvSpPr>
        <xdr:cNvPr id="25" name="Oval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/>
      </xdr:nvSpPr>
      <xdr:spPr>
        <a:xfrm>
          <a:off x="2336800" y="602551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378</xdr:row>
      <xdr:rowOff>19050</xdr:rowOff>
    </xdr:from>
    <xdr:to>
      <xdr:col>9</xdr:col>
      <xdr:colOff>156210</xdr:colOff>
      <xdr:row>378</xdr:row>
      <xdr:rowOff>156210</xdr:rowOff>
    </xdr:to>
    <xdr:sp macro="" textlink="">
      <xdr:nvSpPr>
        <xdr:cNvPr id="26" name="Oval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/>
      </xdr:nvSpPr>
      <xdr:spPr>
        <a:xfrm>
          <a:off x="2336800" y="680783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378</xdr:row>
      <xdr:rowOff>19050</xdr:rowOff>
    </xdr:from>
    <xdr:to>
      <xdr:col>9</xdr:col>
      <xdr:colOff>156210</xdr:colOff>
      <xdr:row>378</xdr:row>
      <xdr:rowOff>156210</xdr:rowOff>
    </xdr:to>
    <xdr:sp macro="" textlink="">
      <xdr:nvSpPr>
        <xdr:cNvPr id="27" name="Oval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/>
      </xdr:nvSpPr>
      <xdr:spPr>
        <a:xfrm>
          <a:off x="2336800" y="680783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334</xdr:row>
      <xdr:rowOff>19050</xdr:rowOff>
    </xdr:from>
    <xdr:to>
      <xdr:col>9</xdr:col>
      <xdr:colOff>156210</xdr:colOff>
      <xdr:row>334</xdr:row>
      <xdr:rowOff>156210</xdr:rowOff>
    </xdr:to>
    <xdr:sp macro="" textlink="">
      <xdr:nvSpPr>
        <xdr:cNvPr id="28" name="Oval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/>
      </xdr:nvSpPr>
      <xdr:spPr>
        <a:xfrm>
          <a:off x="2336800" y="602551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378</xdr:row>
      <xdr:rowOff>19050</xdr:rowOff>
    </xdr:from>
    <xdr:to>
      <xdr:col>9</xdr:col>
      <xdr:colOff>156210</xdr:colOff>
      <xdr:row>378</xdr:row>
      <xdr:rowOff>156210</xdr:rowOff>
    </xdr:to>
    <xdr:sp macro="" textlink="">
      <xdr:nvSpPr>
        <xdr:cNvPr id="29" name="Oval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/>
      </xdr:nvSpPr>
      <xdr:spPr>
        <a:xfrm>
          <a:off x="2336800" y="680783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378</xdr:row>
      <xdr:rowOff>19050</xdr:rowOff>
    </xdr:from>
    <xdr:to>
      <xdr:col>9</xdr:col>
      <xdr:colOff>156210</xdr:colOff>
      <xdr:row>378</xdr:row>
      <xdr:rowOff>156210</xdr:rowOff>
    </xdr:to>
    <xdr:sp macro="" textlink="">
      <xdr:nvSpPr>
        <xdr:cNvPr id="30" name="Oval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/>
      </xdr:nvSpPr>
      <xdr:spPr>
        <a:xfrm>
          <a:off x="2336800" y="680783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378</xdr:row>
      <xdr:rowOff>19050</xdr:rowOff>
    </xdr:from>
    <xdr:to>
      <xdr:col>9</xdr:col>
      <xdr:colOff>156210</xdr:colOff>
      <xdr:row>378</xdr:row>
      <xdr:rowOff>156210</xdr:rowOff>
    </xdr:to>
    <xdr:sp macro="" textlink="">
      <xdr:nvSpPr>
        <xdr:cNvPr id="31" name="Oval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/>
      </xdr:nvSpPr>
      <xdr:spPr>
        <a:xfrm>
          <a:off x="2336800" y="680783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334</xdr:row>
      <xdr:rowOff>19050</xdr:rowOff>
    </xdr:from>
    <xdr:to>
      <xdr:col>9</xdr:col>
      <xdr:colOff>156210</xdr:colOff>
      <xdr:row>334</xdr:row>
      <xdr:rowOff>156210</xdr:rowOff>
    </xdr:to>
    <xdr:sp macro="" textlink="">
      <xdr:nvSpPr>
        <xdr:cNvPr id="32" name="Oval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/>
      </xdr:nvSpPr>
      <xdr:spPr>
        <a:xfrm>
          <a:off x="2336800" y="602551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334</xdr:row>
      <xdr:rowOff>19050</xdr:rowOff>
    </xdr:from>
    <xdr:to>
      <xdr:col>9</xdr:col>
      <xdr:colOff>156210</xdr:colOff>
      <xdr:row>334</xdr:row>
      <xdr:rowOff>156210</xdr:rowOff>
    </xdr:to>
    <xdr:sp macro="" textlink="">
      <xdr:nvSpPr>
        <xdr:cNvPr id="33" name="Oval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/>
      </xdr:nvSpPr>
      <xdr:spPr>
        <a:xfrm>
          <a:off x="2336800" y="602551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223</xdr:row>
      <xdr:rowOff>19050</xdr:rowOff>
    </xdr:from>
    <xdr:to>
      <xdr:col>9</xdr:col>
      <xdr:colOff>156210</xdr:colOff>
      <xdr:row>223</xdr:row>
      <xdr:rowOff>156210</xdr:rowOff>
    </xdr:to>
    <xdr:sp macro="" textlink="">
      <xdr:nvSpPr>
        <xdr:cNvPr id="34" name="Oval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/>
      </xdr:nvSpPr>
      <xdr:spPr>
        <a:xfrm>
          <a:off x="2336800" y="405193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632</xdr:row>
      <xdr:rowOff>19050</xdr:rowOff>
    </xdr:from>
    <xdr:to>
      <xdr:col>9</xdr:col>
      <xdr:colOff>156210</xdr:colOff>
      <xdr:row>632</xdr:row>
      <xdr:rowOff>156210</xdr:rowOff>
    </xdr:to>
    <xdr:sp macro="" textlink="">
      <xdr:nvSpPr>
        <xdr:cNvPr id="35" name="Oval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/>
      </xdr:nvSpPr>
      <xdr:spPr>
        <a:xfrm>
          <a:off x="2336800" y="1132395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676</xdr:row>
      <xdr:rowOff>19050</xdr:rowOff>
    </xdr:from>
    <xdr:to>
      <xdr:col>9</xdr:col>
      <xdr:colOff>156210</xdr:colOff>
      <xdr:row>676</xdr:row>
      <xdr:rowOff>156210</xdr:rowOff>
    </xdr:to>
    <xdr:sp macro="" textlink="">
      <xdr:nvSpPr>
        <xdr:cNvPr id="36" name="Oval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2336800" y="1210627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n-US" sz="900" b="1">
            <a:solidFill>
              <a:srgbClr val="FFC000"/>
            </a:solidFill>
          </a:endParaRPr>
        </a:p>
        <a:p>
          <a:pPr algn="ctr"/>
          <a:endParaRPr lang="en-US" sz="900" b="1">
            <a:solidFill>
              <a:srgbClr val="FFC000"/>
            </a:solidFill>
          </a:endParaRPr>
        </a:p>
      </xdr:txBody>
    </xdr:sp>
    <xdr:clientData/>
  </xdr:twoCellAnchor>
  <xdr:twoCellAnchor>
    <xdr:from>
      <xdr:col>9</xdr:col>
      <xdr:colOff>0</xdr:colOff>
      <xdr:row>189</xdr:row>
      <xdr:rowOff>0</xdr:rowOff>
    </xdr:from>
    <xdr:to>
      <xdr:col>9</xdr:col>
      <xdr:colOff>137160</xdr:colOff>
      <xdr:row>189</xdr:row>
      <xdr:rowOff>137160</xdr:rowOff>
    </xdr:to>
    <xdr:sp macro="" textlink="">
      <xdr:nvSpPr>
        <xdr:cNvPr id="37" name="Oval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/>
      </xdr:nvSpPr>
      <xdr:spPr>
        <a:xfrm>
          <a:off x="2317750" y="344551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91</xdr:row>
      <xdr:rowOff>19050</xdr:rowOff>
    </xdr:from>
    <xdr:to>
      <xdr:col>9</xdr:col>
      <xdr:colOff>156210</xdr:colOff>
      <xdr:row>91</xdr:row>
      <xdr:rowOff>156210</xdr:rowOff>
    </xdr:to>
    <xdr:sp macro="" textlink="">
      <xdr:nvSpPr>
        <xdr:cNvPr id="38" name="Oval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/>
      </xdr:nvSpPr>
      <xdr:spPr>
        <a:xfrm>
          <a:off x="2336800" y="170497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107</xdr:row>
      <xdr:rowOff>19050</xdr:rowOff>
    </xdr:from>
    <xdr:to>
      <xdr:col>9</xdr:col>
      <xdr:colOff>156210</xdr:colOff>
      <xdr:row>107</xdr:row>
      <xdr:rowOff>156210</xdr:rowOff>
    </xdr:to>
    <xdr:sp macro="" textlink="">
      <xdr:nvSpPr>
        <xdr:cNvPr id="39" name="Oval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/>
      </xdr:nvSpPr>
      <xdr:spPr>
        <a:xfrm>
          <a:off x="2336800" y="198945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107</xdr:row>
      <xdr:rowOff>19050</xdr:rowOff>
    </xdr:from>
    <xdr:to>
      <xdr:col>9</xdr:col>
      <xdr:colOff>156210</xdr:colOff>
      <xdr:row>107</xdr:row>
      <xdr:rowOff>156210</xdr:rowOff>
    </xdr:to>
    <xdr:sp macro="" textlink="">
      <xdr:nvSpPr>
        <xdr:cNvPr id="40" name="Oval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/>
      </xdr:nvSpPr>
      <xdr:spPr>
        <a:xfrm>
          <a:off x="2336800" y="198945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107</xdr:row>
      <xdr:rowOff>19050</xdr:rowOff>
    </xdr:from>
    <xdr:to>
      <xdr:col>9</xdr:col>
      <xdr:colOff>156210</xdr:colOff>
      <xdr:row>107</xdr:row>
      <xdr:rowOff>156210</xdr:rowOff>
    </xdr:to>
    <xdr:sp macro="" textlink="">
      <xdr:nvSpPr>
        <xdr:cNvPr id="41" name="Oval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/>
      </xdr:nvSpPr>
      <xdr:spPr>
        <a:xfrm>
          <a:off x="2336800" y="198945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510</xdr:row>
      <xdr:rowOff>19050</xdr:rowOff>
    </xdr:from>
    <xdr:to>
      <xdr:col>9</xdr:col>
      <xdr:colOff>156210</xdr:colOff>
      <xdr:row>510</xdr:row>
      <xdr:rowOff>156210</xdr:rowOff>
    </xdr:to>
    <xdr:sp macro="" textlink="">
      <xdr:nvSpPr>
        <xdr:cNvPr id="42" name="Oval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/>
      </xdr:nvSpPr>
      <xdr:spPr>
        <a:xfrm>
          <a:off x="2336800" y="915479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510</xdr:row>
      <xdr:rowOff>19050</xdr:rowOff>
    </xdr:from>
    <xdr:to>
      <xdr:col>9</xdr:col>
      <xdr:colOff>156210</xdr:colOff>
      <xdr:row>510</xdr:row>
      <xdr:rowOff>156210</xdr:rowOff>
    </xdr:to>
    <xdr:sp macro="" textlink="">
      <xdr:nvSpPr>
        <xdr:cNvPr id="43" name="Oval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/>
      </xdr:nvSpPr>
      <xdr:spPr>
        <a:xfrm>
          <a:off x="2336800" y="915479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510</xdr:row>
      <xdr:rowOff>19050</xdr:rowOff>
    </xdr:from>
    <xdr:to>
      <xdr:col>9</xdr:col>
      <xdr:colOff>156210</xdr:colOff>
      <xdr:row>510</xdr:row>
      <xdr:rowOff>156210</xdr:rowOff>
    </xdr:to>
    <xdr:sp macro="" textlink="">
      <xdr:nvSpPr>
        <xdr:cNvPr id="44" name="Oval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/>
      </xdr:nvSpPr>
      <xdr:spPr>
        <a:xfrm>
          <a:off x="2336800" y="915479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510</xdr:row>
      <xdr:rowOff>19050</xdr:rowOff>
    </xdr:from>
    <xdr:to>
      <xdr:col>9</xdr:col>
      <xdr:colOff>156210</xdr:colOff>
      <xdr:row>510</xdr:row>
      <xdr:rowOff>156210</xdr:rowOff>
    </xdr:to>
    <xdr:sp macro="" textlink="">
      <xdr:nvSpPr>
        <xdr:cNvPr id="45" name="Oval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/>
      </xdr:nvSpPr>
      <xdr:spPr>
        <a:xfrm>
          <a:off x="2336800" y="915479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510</xdr:row>
      <xdr:rowOff>19050</xdr:rowOff>
    </xdr:from>
    <xdr:to>
      <xdr:col>9</xdr:col>
      <xdr:colOff>156210</xdr:colOff>
      <xdr:row>510</xdr:row>
      <xdr:rowOff>156210</xdr:rowOff>
    </xdr:to>
    <xdr:sp macro="" textlink="">
      <xdr:nvSpPr>
        <xdr:cNvPr id="46" name="Oval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/>
      </xdr:nvSpPr>
      <xdr:spPr>
        <a:xfrm>
          <a:off x="2336800" y="915479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510</xdr:row>
      <xdr:rowOff>19050</xdr:rowOff>
    </xdr:from>
    <xdr:to>
      <xdr:col>9</xdr:col>
      <xdr:colOff>156210</xdr:colOff>
      <xdr:row>510</xdr:row>
      <xdr:rowOff>156210</xdr:rowOff>
    </xdr:to>
    <xdr:sp macro="" textlink="">
      <xdr:nvSpPr>
        <xdr:cNvPr id="47" name="Oval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/>
      </xdr:nvSpPr>
      <xdr:spPr>
        <a:xfrm>
          <a:off x="2336800" y="915479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13</xdr:col>
      <xdr:colOff>588308</xdr:colOff>
      <xdr:row>48</xdr:row>
      <xdr:rowOff>19050</xdr:rowOff>
    </xdr:from>
    <xdr:to>
      <xdr:col>13</xdr:col>
      <xdr:colOff>725468</xdr:colOff>
      <xdr:row>48</xdr:row>
      <xdr:rowOff>156210</xdr:rowOff>
    </xdr:to>
    <xdr:sp macro="" textlink="">
      <xdr:nvSpPr>
        <xdr:cNvPr id="48" name="Oval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/>
      </xdr:nvSpPr>
      <xdr:spPr>
        <a:xfrm>
          <a:off x="8684558" y="94043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800100</xdr:colOff>
          <xdr:row>2</xdr:row>
          <xdr:rowOff>114300</xdr:rowOff>
        </xdr:from>
        <xdr:to>
          <xdr:col>11</xdr:col>
          <xdr:colOff>381000</xdr:colOff>
          <xdr:row>4</xdr:row>
          <xdr:rowOff>114300</xdr:rowOff>
        </xdr:to>
        <xdr:sp macro="" textlink="">
          <xdr:nvSpPr>
            <xdr:cNvPr id="21505" name="Button 1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00000000-0008-0000-0300-00000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Current Costs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571500</xdr:colOff>
          <xdr:row>2</xdr:row>
          <xdr:rowOff>114300</xdr:rowOff>
        </xdr:from>
        <xdr:to>
          <xdr:col>18</xdr:col>
          <xdr:colOff>647700</xdr:colOff>
          <xdr:row>4</xdr:row>
          <xdr:rowOff>114300</xdr:rowOff>
        </xdr:to>
        <xdr:sp macro="" textlink="">
          <xdr:nvSpPr>
            <xdr:cNvPr id="21506" name="Button 2" hidden="1">
              <a:extLst>
                <a:ext uri="{63B3BB69-23CF-44E3-9099-C40C66FF867C}">
                  <a14:compatExt spid="_x0000_s21506"/>
                </a:ext>
                <a:ext uri="{FF2B5EF4-FFF2-40B4-BE49-F238E27FC236}">
                  <a16:creationId xmlns:a16="http://schemas.microsoft.com/office/drawing/2014/main" id="{00000000-0008-0000-0300-00000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Data Sources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647700</xdr:colOff>
          <xdr:row>2</xdr:row>
          <xdr:rowOff>114300</xdr:rowOff>
        </xdr:from>
        <xdr:to>
          <xdr:col>13</xdr:col>
          <xdr:colOff>723900</xdr:colOff>
          <xdr:row>4</xdr:row>
          <xdr:rowOff>114300</xdr:rowOff>
        </xdr:to>
        <xdr:sp macro="" textlink="">
          <xdr:nvSpPr>
            <xdr:cNvPr id="21507" name="Button 3" hidden="1">
              <a:extLst>
                <a:ext uri="{63B3BB69-23CF-44E3-9099-C40C66FF867C}">
                  <a14:compatExt spid="_x0000_s21507"/>
                </a:ext>
                <a:ext uri="{FF2B5EF4-FFF2-40B4-BE49-F238E27FC236}">
                  <a16:creationId xmlns:a16="http://schemas.microsoft.com/office/drawing/2014/main" id="{00000000-0008-0000-0300-00000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Future Projections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190500</xdr:colOff>
          <xdr:row>2</xdr:row>
          <xdr:rowOff>114300</xdr:rowOff>
        </xdr:from>
        <xdr:to>
          <xdr:col>16</xdr:col>
          <xdr:colOff>266700</xdr:colOff>
          <xdr:row>4</xdr:row>
          <xdr:rowOff>114300</xdr:rowOff>
        </xdr:to>
        <xdr:sp macro="" textlink="">
          <xdr:nvSpPr>
            <xdr:cNvPr id="21508" name="Button 4" hidden="1">
              <a:extLst>
                <a:ext uri="{63B3BB69-23CF-44E3-9099-C40C66FF867C}">
                  <a14:compatExt spid="_x0000_s21508"/>
                </a:ext>
                <a:ext uri="{FF2B5EF4-FFF2-40B4-BE49-F238E27FC236}">
                  <a16:creationId xmlns:a16="http://schemas.microsoft.com/office/drawing/2014/main" id="{00000000-0008-0000-0300-00000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Graphics</a:t>
              </a:r>
            </a:p>
          </xdr:txBody>
        </xdr:sp>
        <xdr:clientData fPrintsWithSheet="0"/>
      </xdr:twoCellAnchor>
    </mc:Choice>
    <mc:Fallback/>
  </mc:AlternateContent>
  <xdr:twoCellAnchor>
    <xdr:from>
      <xdr:col>9</xdr:col>
      <xdr:colOff>11204</xdr:colOff>
      <xdr:row>43</xdr:row>
      <xdr:rowOff>22410</xdr:rowOff>
    </xdr:from>
    <xdr:to>
      <xdr:col>9</xdr:col>
      <xdr:colOff>148364</xdr:colOff>
      <xdr:row>43</xdr:row>
      <xdr:rowOff>159570</xdr:rowOff>
    </xdr:to>
    <xdr:sp macro="" textlink="">
      <xdr:nvSpPr>
        <xdr:cNvPr id="53" name="Oval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/>
      </xdr:nvSpPr>
      <xdr:spPr>
        <a:xfrm>
          <a:off x="2328954" y="851871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75</xdr:row>
      <xdr:rowOff>19050</xdr:rowOff>
    </xdr:from>
    <xdr:to>
      <xdr:col>9</xdr:col>
      <xdr:colOff>156210</xdr:colOff>
      <xdr:row>75</xdr:row>
      <xdr:rowOff>156210</xdr:rowOff>
    </xdr:to>
    <xdr:sp macro="" textlink="">
      <xdr:nvSpPr>
        <xdr:cNvPr id="54" name="Oval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/>
      </xdr:nvSpPr>
      <xdr:spPr>
        <a:xfrm>
          <a:off x="2336800" y="142049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141</xdr:row>
      <xdr:rowOff>19050</xdr:rowOff>
    </xdr:from>
    <xdr:to>
      <xdr:col>9</xdr:col>
      <xdr:colOff>156210</xdr:colOff>
      <xdr:row>141</xdr:row>
      <xdr:rowOff>156210</xdr:rowOff>
    </xdr:to>
    <xdr:sp macro="" textlink="">
      <xdr:nvSpPr>
        <xdr:cNvPr id="55" name="Oval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/>
      </xdr:nvSpPr>
      <xdr:spPr>
        <a:xfrm>
          <a:off x="2336800" y="259397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157</xdr:row>
      <xdr:rowOff>19050</xdr:rowOff>
    </xdr:from>
    <xdr:to>
      <xdr:col>9</xdr:col>
      <xdr:colOff>156210</xdr:colOff>
      <xdr:row>157</xdr:row>
      <xdr:rowOff>156210</xdr:rowOff>
    </xdr:to>
    <xdr:sp macro="" textlink="">
      <xdr:nvSpPr>
        <xdr:cNvPr id="56" name="Oval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/>
      </xdr:nvSpPr>
      <xdr:spPr>
        <a:xfrm>
          <a:off x="2336800" y="287845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173</xdr:row>
      <xdr:rowOff>19050</xdr:rowOff>
    </xdr:from>
    <xdr:to>
      <xdr:col>9</xdr:col>
      <xdr:colOff>156210</xdr:colOff>
      <xdr:row>173</xdr:row>
      <xdr:rowOff>156210</xdr:rowOff>
    </xdr:to>
    <xdr:sp macro="" textlink="">
      <xdr:nvSpPr>
        <xdr:cNvPr id="57" name="Oval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/>
      </xdr:nvSpPr>
      <xdr:spPr>
        <a:xfrm>
          <a:off x="2336800" y="316293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59</xdr:row>
      <xdr:rowOff>19050</xdr:rowOff>
    </xdr:from>
    <xdr:to>
      <xdr:col>9</xdr:col>
      <xdr:colOff>156210</xdr:colOff>
      <xdr:row>59</xdr:row>
      <xdr:rowOff>156210</xdr:rowOff>
    </xdr:to>
    <xdr:sp macro="" textlink="">
      <xdr:nvSpPr>
        <xdr:cNvPr id="58" name="Oval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/>
      </xdr:nvSpPr>
      <xdr:spPr>
        <a:xfrm>
          <a:off x="2336800" y="113601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107</xdr:row>
      <xdr:rowOff>19050</xdr:rowOff>
    </xdr:from>
    <xdr:to>
      <xdr:col>9</xdr:col>
      <xdr:colOff>156210</xdr:colOff>
      <xdr:row>107</xdr:row>
      <xdr:rowOff>156210</xdr:rowOff>
    </xdr:to>
    <xdr:sp macro="" textlink="">
      <xdr:nvSpPr>
        <xdr:cNvPr id="59" name="Oval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/>
      </xdr:nvSpPr>
      <xdr:spPr>
        <a:xfrm>
          <a:off x="2336800" y="198945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11</xdr:row>
      <xdr:rowOff>19050</xdr:rowOff>
    </xdr:from>
    <xdr:to>
      <xdr:col>9</xdr:col>
      <xdr:colOff>156210</xdr:colOff>
      <xdr:row>11</xdr:row>
      <xdr:rowOff>156210</xdr:rowOff>
    </xdr:to>
    <xdr:sp macro="" textlink="">
      <xdr:nvSpPr>
        <xdr:cNvPr id="60" name="Oval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/>
      </xdr:nvSpPr>
      <xdr:spPr>
        <a:xfrm>
          <a:off x="2336800" y="20129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27</xdr:row>
      <xdr:rowOff>19050</xdr:rowOff>
    </xdr:from>
    <xdr:to>
      <xdr:col>9</xdr:col>
      <xdr:colOff>156210</xdr:colOff>
      <xdr:row>27</xdr:row>
      <xdr:rowOff>156210</xdr:rowOff>
    </xdr:to>
    <xdr:sp macro="" textlink="">
      <xdr:nvSpPr>
        <xdr:cNvPr id="61" name="Oval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/>
      </xdr:nvSpPr>
      <xdr:spPr>
        <a:xfrm>
          <a:off x="2336800" y="56705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124</xdr:row>
      <xdr:rowOff>19050</xdr:rowOff>
    </xdr:from>
    <xdr:to>
      <xdr:col>9</xdr:col>
      <xdr:colOff>156210</xdr:colOff>
      <xdr:row>124</xdr:row>
      <xdr:rowOff>156210</xdr:rowOff>
    </xdr:to>
    <xdr:sp macro="" textlink="">
      <xdr:nvSpPr>
        <xdr:cNvPr id="62" name="Oval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/>
      </xdr:nvSpPr>
      <xdr:spPr>
        <a:xfrm>
          <a:off x="2336800" y="229171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207</xdr:row>
      <xdr:rowOff>19050</xdr:rowOff>
    </xdr:from>
    <xdr:to>
      <xdr:col>9</xdr:col>
      <xdr:colOff>156210</xdr:colOff>
      <xdr:row>207</xdr:row>
      <xdr:rowOff>156210</xdr:rowOff>
    </xdr:to>
    <xdr:sp macro="" textlink="">
      <xdr:nvSpPr>
        <xdr:cNvPr id="63" name="Oval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/>
      </xdr:nvSpPr>
      <xdr:spPr>
        <a:xfrm>
          <a:off x="2336800" y="376745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422</xdr:row>
      <xdr:rowOff>19050</xdr:rowOff>
    </xdr:from>
    <xdr:to>
      <xdr:col>9</xdr:col>
      <xdr:colOff>156210</xdr:colOff>
      <xdr:row>422</xdr:row>
      <xdr:rowOff>156210</xdr:rowOff>
    </xdr:to>
    <xdr:sp macro="" textlink="">
      <xdr:nvSpPr>
        <xdr:cNvPr id="64" name="Oval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/>
      </xdr:nvSpPr>
      <xdr:spPr>
        <a:xfrm>
          <a:off x="2336800" y="759015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676</xdr:row>
      <xdr:rowOff>19050</xdr:rowOff>
    </xdr:from>
    <xdr:to>
      <xdr:col>9</xdr:col>
      <xdr:colOff>156210</xdr:colOff>
      <xdr:row>676</xdr:row>
      <xdr:rowOff>156210</xdr:rowOff>
    </xdr:to>
    <xdr:sp macro="" textlink="">
      <xdr:nvSpPr>
        <xdr:cNvPr id="65" name="Oval 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SpPr/>
      </xdr:nvSpPr>
      <xdr:spPr>
        <a:xfrm>
          <a:off x="2336800" y="1210627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466</xdr:row>
      <xdr:rowOff>19050</xdr:rowOff>
    </xdr:from>
    <xdr:to>
      <xdr:col>9</xdr:col>
      <xdr:colOff>156210</xdr:colOff>
      <xdr:row>466</xdr:row>
      <xdr:rowOff>156210</xdr:rowOff>
    </xdr:to>
    <xdr:sp macro="" textlink="">
      <xdr:nvSpPr>
        <xdr:cNvPr id="66" name="Oval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/>
      </xdr:nvSpPr>
      <xdr:spPr>
        <a:xfrm>
          <a:off x="2336800" y="837247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246</xdr:row>
      <xdr:rowOff>19050</xdr:rowOff>
    </xdr:from>
    <xdr:to>
      <xdr:col>9</xdr:col>
      <xdr:colOff>156210</xdr:colOff>
      <xdr:row>246</xdr:row>
      <xdr:rowOff>156210</xdr:rowOff>
    </xdr:to>
    <xdr:sp macro="" textlink="">
      <xdr:nvSpPr>
        <xdr:cNvPr id="67" name="Oval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/>
      </xdr:nvSpPr>
      <xdr:spPr>
        <a:xfrm>
          <a:off x="2336800" y="446087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290</xdr:row>
      <xdr:rowOff>19050</xdr:rowOff>
    </xdr:from>
    <xdr:to>
      <xdr:col>9</xdr:col>
      <xdr:colOff>156210</xdr:colOff>
      <xdr:row>290</xdr:row>
      <xdr:rowOff>156210</xdr:rowOff>
    </xdr:to>
    <xdr:sp macro="" textlink="">
      <xdr:nvSpPr>
        <xdr:cNvPr id="68" name="Oval 67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SpPr/>
      </xdr:nvSpPr>
      <xdr:spPr>
        <a:xfrm>
          <a:off x="2336800" y="524319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587</xdr:row>
      <xdr:rowOff>19050</xdr:rowOff>
    </xdr:from>
    <xdr:to>
      <xdr:col>9</xdr:col>
      <xdr:colOff>156210</xdr:colOff>
      <xdr:row>587</xdr:row>
      <xdr:rowOff>156210</xdr:rowOff>
    </xdr:to>
    <xdr:sp macro="" textlink="">
      <xdr:nvSpPr>
        <xdr:cNvPr id="69" name="Oval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/>
      </xdr:nvSpPr>
      <xdr:spPr>
        <a:xfrm>
          <a:off x="2336800" y="1052385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721</xdr:row>
      <xdr:rowOff>19050</xdr:rowOff>
    </xdr:from>
    <xdr:to>
      <xdr:col>9</xdr:col>
      <xdr:colOff>156210</xdr:colOff>
      <xdr:row>721</xdr:row>
      <xdr:rowOff>156210</xdr:rowOff>
    </xdr:to>
    <xdr:sp macro="" textlink="">
      <xdr:nvSpPr>
        <xdr:cNvPr id="70" name="Oval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/>
      </xdr:nvSpPr>
      <xdr:spPr>
        <a:xfrm>
          <a:off x="2336800" y="1290637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246</xdr:row>
      <xdr:rowOff>19050</xdr:rowOff>
    </xdr:from>
    <xdr:to>
      <xdr:col>9</xdr:col>
      <xdr:colOff>156210</xdr:colOff>
      <xdr:row>246</xdr:row>
      <xdr:rowOff>156210</xdr:rowOff>
    </xdr:to>
    <xdr:sp macro="" textlink="">
      <xdr:nvSpPr>
        <xdr:cNvPr id="71" name="Oval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/>
      </xdr:nvSpPr>
      <xdr:spPr>
        <a:xfrm>
          <a:off x="2336800" y="446087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246</xdr:row>
      <xdr:rowOff>19050</xdr:rowOff>
    </xdr:from>
    <xdr:to>
      <xdr:col>9</xdr:col>
      <xdr:colOff>156210</xdr:colOff>
      <xdr:row>246</xdr:row>
      <xdr:rowOff>156210</xdr:rowOff>
    </xdr:to>
    <xdr:sp macro="" textlink="">
      <xdr:nvSpPr>
        <xdr:cNvPr id="72" name="Oval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/>
      </xdr:nvSpPr>
      <xdr:spPr>
        <a:xfrm>
          <a:off x="2336800" y="446087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290</xdr:row>
      <xdr:rowOff>19050</xdr:rowOff>
    </xdr:from>
    <xdr:to>
      <xdr:col>9</xdr:col>
      <xdr:colOff>156210</xdr:colOff>
      <xdr:row>290</xdr:row>
      <xdr:rowOff>156210</xdr:rowOff>
    </xdr:to>
    <xdr:sp macro="" textlink="">
      <xdr:nvSpPr>
        <xdr:cNvPr id="73" name="Oval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/>
      </xdr:nvSpPr>
      <xdr:spPr>
        <a:xfrm>
          <a:off x="2336800" y="524319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587</xdr:row>
      <xdr:rowOff>19050</xdr:rowOff>
    </xdr:from>
    <xdr:to>
      <xdr:col>9</xdr:col>
      <xdr:colOff>156210</xdr:colOff>
      <xdr:row>587</xdr:row>
      <xdr:rowOff>156210</xdr:rowOff>
    </xdr:to>
    <xdr:sp macro="" textlink="">
      <xdr:nvSpPr>
        <xdr:cNvPr id="74" name="Oval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/>
      </xdr:nvSpPr>
      <xdr:spPr>
        <a:xfrm>
          <a:off x="2336800" y="1052385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587</xdr:row>
      <xdr:rowOff>19050</xdr:rowOff>
    </xdr:from>
    <xdr:to>
      <xdr:col>9</xdr:col>
      <xdr:colOff>156210</xdr:colOff>
      <xdr:row>587</xdr:row>
      <xdr:rowOff>156210</xdr:rowOff>
    </xdr:to>
    <xdr:sp macro="" textlink="">
      <xdr:nvSpPr>
        <xdr:cNvPr id="75" name="Oval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SpPr/>
      </xdr:nvSpPr>
      <xdr:spPr>
        <a:xfrm>
          <a:off x="2336800" y="1052385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334</xdr:row>
      <xdr:rowOff>19050</xdr:rowOff>
    </xdr:from>
    <xdr:to>
      <xdr:col>9</xdr:col>
      <xdr:colOff>156210</xdr:colOff>
      <xdr:row>334</xdr:row>
      <xdr:rowOff>156210</xdr:rowOff>
    </xdr:to>
    <xdr:sp macro="" textlink="">
      <xdr:nvSpPr>
        <xdr:cNvPr id="76" name="Oval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/>
      </xdr:nvSpPr>
      <xdr:spPr>
        <a:xfrm>
          <a:off x="2336800" y="602551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334</xdr:row>
      <xdr:rowOff>19050</xdr:rowOff>
    </xdr:from>
    <xdr:to>
      <xdr:col>9</xdr:col>
      <xdr:colOff>156210</xdr:colOff>
      <xdr:row>334</xdr:row>
      <xdr:rowOff>156210</xdr:rowOff>
    </xdr:to>
    <xdr:sp macro="" textlink="">
      <xdr:nvSpPr>
        <xdr:cNvPr id="77" name="Oval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SpPr/>
      </xdr:nvSpPr>
      <xdr:spPr>
        <a:xfrm>
          <a:off x="2336800" y="602551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378</xdr:row>
      <xdr:rowOff>19050</xdr:rowOff>
    </xdr:from>
    <xdr:to>
      <xdr:col>9</xdr:col>
      <xdr:colOff>156210</xdr:colOff>
      <xdr:row>378</xdr:row>
      <xdr:rowOff>156210</xdr:rowOff>
    </xdr:to>
    <xdr:sp macro="" textlink="">
      <xdr:nvSpPr>
        <xdr:cNvPr id="78" name="Oval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SpPr/>
      </xdr:nvSpPr>
      <xdr:spPr>
        <a:xfrm>
          <a:off x="2336800" y="680783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378</xdr:row>
      <xdr:rowOff>19050</xdr:rowOff>
    </xdr:from>
    <xdr:to>
      <xdr:col>9</xdr:col>
      <xdr:colOff>156210</xdr:colOff>
      <xdr:row>378</xdr:row>
      <xdr:rowOff>156210</xdr:rowOff>
    </xdr:to>
    <xdr:sp macro="" textlink="">
      <xdr:nvSpPr>
        <xdr:cNvPr id="79" name="Oval 78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SpPr/>
      </xdr:nvSpPr>
      <xdr:spPr>
        <a:xfrm>
          <a:off x="2336800" y="680783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334</xdr:row>
      <xdr:rowOff>19050</xdr:rowOff>
    </xdr:from>
    <xdr:to>
      <xdr:col>9</xdr:col>
      <xdr:colOff>156210</xdr:colOff>
      <xdr:row>334</xdr:row>
      <xdr:rowOff>156210</xdr:rowOff>
    </xdr:to>
    <xdr:sp macro="" textlink="">
      <xdr:nvSpPr>
        <xdr:cNvPr id="80" name="Oval 79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SpPr/>
      </xdr:nvSpPr>
      <xdr:spPr>
        <a:xfrm>
          <a:off x="2336800" y="602551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378</xdr:row>
      <xdr:rowOff>19050</xdr:rowOff>
    </xdr:from>
    <xdr:to>
      <xdr:col>9</xdr:col>
      <xdr:colOff>156210</xdr:colOff>
      <xdr:row>378</xdr:row>
      <xdr:rowOff>156210</xdr:rowOff>
    </xdr:to>
    <xdr:sp macro="" textlink="">
      <xdr:nvSpPr>
        <xdr:cNvPr id="81" name="Oval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SpPr/>
      </xdr:nvSpPr>
      <xdr:spPr>
        <a:xfrm>
          <a:off x="2336800" y="680783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378</xdr:row>
      <xdr:rowOff>19050</xdr:rowOff>
    </xdr:from>
    <xdr:to>
      <xdr:col>9</xdr:col>
      <xdr:colOff>156210</xdr:colOff>
      <xdr:row>378</xdr:row>
      <xdr:rowOff>156210</xdr:rowOff>
    </xdr:to>
    <xdr:sp macro="" textlink="">
      <xdr:nvSpPr>
        <xdr:cNvPr id="82" name="Oval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SpPr/>
      </xdr:nvSpPr>
      <xdr:spPr>
        <a:xfrm>
          <a:off x="2336800" y="680783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378</xdr:row>
      <xdr:rowOff>19050</xdr:rowOff>
    </xdr:from>
    <xdr:to>
      <xdr:col>9</xdr:col>
      <xdr:colOff>156210</xdr:colOff>
      <xdr:row>378</xdr:row>
      <xdr:rowOff>156210</xdr:rowOff>
    </xdr:to>
    <xdr:sp macro="" textlink="">
      <xdr:nvSpPr>
        <xdr:cNvPr id="83" name="Oval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SpPr/>
      </xdr:nvSpPr>
      <xdr:spPr>
        <a:xfrm>
          <a:off x="2336800" y="680783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334</xdr:row>
      <xdr:rowOff>19050</xdr:rowOff>
    </xdr:from>
    <xdr:to>
      <xdr:col>9</xdr:col>
      <xdr:colOff>156210</xdr:colOff>
      <xdr:row>334</xdr:row>
      <xdr:rowOff>156210</xdr:rowOff>
    </xdr:to>
    <xdr:sp macro="" textlink="">
      <xdr:nvSpPr>
        <xdr:cNvPr id="84" name="Oval 83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SpPr/>
      </xdr:nvSpPr>
      <xdr:spPr>
        <a:xfrm>
          <a:off x="2336800" y="602551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334</xdr:row>
      <xdr:rowOff>19050</xdr:rowOff>
    </xdr:from>
    <xdr:to>
      <xdr:col>9</xdr:col>
      <xdr:colOff>156210</xdr:colOff>
      <xdr:row>334</xdr:row>
      <xdr:rowOff>156210</xdr:rowOff>
    </xdr:to>
    <xdr:sp macro="" textlink="">
      <xdr:nvSpPr>
        <xdr:cNvPr id="85" name="Oval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SpPr/>
      </xdr:nvSpPr>
      <xdr:spPr>
        <a:xfrm>
          <a:off x="2336800" y="602551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223</xdr:row>
      <xdr:rowOff>19050</xdr:rowOff>
    </xdr:from>
    <xdr:to>
      <xdr:col>9</xdr:col>
      <xdr:colOff>156210</xdr:colOff>
      <xdr:row>223</xdr:row>
      <xdr:rowOff>156210</xdr:rowOff>
    </xdr:to>
    <xdr:sp macro="" textlink="">
      <xdr:nvSpPr>
        <xdr:cNvPr id="86" name="Oval 85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SpPr/>
      </xdr:nvSpPr>
      <xdr:spPr>
        <a:xfrm>
          <a:off x="2336800" y="405193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632</xdr:row>
      <xdr:rowOff>19050</xdr:rowOff>
    </xdr:from>
    <xdr:to>
      <xdr:col>9</xdr:col>
      <xdr:colOff>156210</xdr:colOff>
      <xdr:row>632</xdr:row>
      <xdr:rowOff>156210</xdr:rowOff>
    </xdr:to>
    <xdr:sp macro="" textlink="">
      <xdr:nvSpPr>
        <xdr:cNvPr id="87" name="Oval 86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SpPr/>
      </xdr:nvSpPr>
      <xdr:spPr>
        <a:xfrm>
          <a:off x="2336800" y="1132395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676</xdr:row>
      <xdr:rowOff>19050</xdr:rowOff>
    </xdr:from>
    <xdr:to>
      <xdr:col>9</xdr:col>
      <xdr:colOff>156210</xdr:colOff>
      <xdr:row>676</xdr:row>
      <xdr:rowOff>156210</xdr:rowOff>
    </xdr:to>
    <xdr:sp macro="" textlink="">
      <xdr:nvSpPr>
        <xdr:cNvPr id="88" name="Oval 87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SpPr/>
      </xdr:nvSpPr>
      <xdr:spPr>
        <a:xfrm>
          <a:off x="2336800" y="1210627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n-US" sz="900" b="1">
            <a:solidFill>
              <a:srgbClr val="FFC000"/>
            </a:solidFill>
          </a:endParaRPr>
        </a:p>
        <a:p>
          <a:pPr algn="ctr"/>
          <a:endParaRPr lang="en-US" sz="900" b="1">
            <a:solidFill>
              <a:srgbClr val="FFC000"/>
            </a:solidFill>
          </a:endParaRPr>
        </a:p>
      </xdr:txBody>
    </xdr:sp>
    <xdr:clientData/>
  </xdr:twoCellAnchor>
  <xdr:twoCellAnchor>
    <xdr:from>
      <xdr:col>9</xdr:col>
      <xdr:colOff>0</xdr:colOff>
      <xdr:row>189</xdr:row>
      <xdr:rowOff>0</xdr:rowOff>
    </xdr:from>
    <xdr:to>
      <xdr:col>9</xdr:col>
      <xdr:colOff>137160</xdr:colOff>
      <xdr:row>189</xdr:row>
      <xdr:rowOff>137160</xdr:rowOff>
    </xdr:to>
    <xdr:sp macro="" textlink="">
      <xdr:nvSpPr>
        <xdr:cNvPr id="89" name="Oval 88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SpPr/>
      </xdr:nvSpPr>
      <xdr:spPr>
        <a:xfrm>
          <a:off x="2317750" y="344551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91</xdr:row>
      <xdr:rowOff>19050</xdr:rowOff>
    </xdr:from>
    <xdr:to>
      <xdr:col>9</xdr:col>
      <xdr:colOff>156210</xdr:colOff>
      <xdr:row>91</xdr:row>
      <xdr:rowOff>156210</xdr:rowOff>
    </xdr:to>
    <xdr:sp macro="" textlink="">
      <xdr:nvSpPr>
        <xdr:cNvPr id="90" name="Oval 89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SpPr/>
      </xdr:nvSpPr>
      <xdr:spPr>
        <a:xfrm>
          <a:off x="2336800" y="170497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107</xdr:row>
      <xdr:rowOff>19050</xdr:rowOff>
    </xdr:from>
    <xdr:to>
      <xdr:col>9</xdr:col>
      <xdr:colOff>156210</xdr:colOff>
      <xdr:row>107</xdr:row>
      <xdr:rowOff>156210</xdr:rowOff>
    </xdr:to>
    <xdr:sp macro="" textlink="">
      <xdr:nvSpPr>
        <xdr:cNvPr id="91" name="Oval 90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SpPr/>
      </xdr:nvSpPr>
      <xdr:spPr>
        <a:xfrm>
          <a:off x="2336800" y="198945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107</xdr:row>
      <xdr:rowOff>19050</xdr:rowOff>
    </xdr:from>
    <xdr:to>
      <xdr:col>9</xdr:col>
      <xdr:colOff>156210</xdr:colOff>
      <xdr:row>107</xdr:row>
      <xdr:rowOff>156210</xdr:rowOff>
    </xdr:to>
    <xdr:sp macro="" textlink="">
      <xdr:nvSpPr>
        <xdr:cNvPr id="92" name="Oval 91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SpPr/>
      </xdr:nvSpPr>
      <xdr:spPr>
        <a:xfrm>
          <a:off x="2336800" y="198945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107</xdr:row>
      <xdr:rowOff>19050</xdr:rowOff>
    </xdr:from>
    <xdr:to>
      <xdr:col>9</xdr:col>
      <xdr:colOff>156210</xdr:colOff>
      <xdr:row>107</xdr:row>
      <xdr:rowOff>156210</xdr:rowOff>
    </xdr:to>
    <xdr:sp macro="" textlink="">
      <xdr:nvSpPr>
        <xdr:cNvPr id="93" name="Oval 92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SpPr/>
      </xdr:nvSpPr>
      <xdr:spPr>
        <a:xfrm>
          <a:off x="2336800" y="198945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510</xdr:row>
      <xdr:rowOff>19050</xdr:rowOff>
    </xdr:from>
    <xdr:to>
      <xdr:col>9</xdr:col>
      <xdr:colOff>156210</xdr:colOff>
      <xdr:row>510</xdr:row>
      <xdr:rowOff>156210</xdr:rowOff>
    </xdr:to>
    <xdr:sp macro="" textlink="">
      <xdr:nvSpPr>
        <xdr:cNvPr id="94" name="Oval 93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SpPr/>
      </xdr:nvSpPr>
      <xdr:spPr>
        <a:xfrm>
          <a:off x="2336800" y="915479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510</xdr:row>
      <xdr:rowOff>19050</xdr:rowOff>
    </xdr:from>
    <xdr:to>
      <xdr:col>9</xdr:col>
      <xdr:colOff>156210</xdr:colOff>
      <xdr:row>510</xdr:row>
      <xdr:rowOff>156210</xdr:rowOff>
    </xdr:to>
    <xdr:sp macro="" textlink="">
      <xdr:nvSpPr>
        <xdr:cNvPr id="95" name="Oval 94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SpPr/>
      </xdr:nvSpPr>
      <xdr:spPr>
        <a:xfrm>
          <a:off x="2336800" y="915479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510</xdr:row>
      <xdr:rowOff>19050</xdr:rowOff>
    </xdr:from>
    <xdr:to>
      <xdr:col>9</xdr:col>
      <xdr:colOff>156210</xdr:colOff>
      <xdr:row>510</xdr:row>
      <xdr:rowOff>156210</xdr:rowOff>
    </xdr:to>
    <xdr:sp macro="" textlink="">
      <xdr:nvSpPr>
        <xdr:cNvPr id="96" name="Oval 95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SpPr/>
      </xdr:nvSpPr>
      <xdr:spPr>
        <a:xfrm>
          <a:off x="2336800" y="915479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510</xdr:row>
      <xdr:rowOff>19050</xdr:rowOff>
    </xdr:from>
    <xdr:to>
      <xdr:col>9</xdr:col>
      <xdr:colOff>156210</xdr:colOff>
      <xdr:row>510</xdr:row>
      <xdr:rowOff>156210</xdr:rowOff>
    </xdr:to>
    <xdr:sp macro="" textlink="">
      <xdr:nvSpPr>
        <xdr:cNvPr id="97" name="Oval 96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SpPr/>
      </xdr:nvSpPr>
      <xdr:spPr>
        <a:xfrm>
          <a:off x="2336800" y="915479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510</xdr:row>
      <xdr:rowOff>19050</xdr:rowOff>
    </xdr:from>
    <xdr:to>
      <xdr:col>9</xdr:col>
      <xdr:colOff>156210</xdr:colOff>
      <xdr:row>510</xdr:row>
      <xdr:rowOff>156210</xdr:rowOff>
    </xdr:to>
    <xdr:sp macro="" textlink="">
      <xdr:nvSpPr>
        <xdr:cNvPr id="98" name="Oval 97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SpPr/>
      </xdr:nvSpPr>
      <xdr:spPr>
        <a:xfrm>
          <a:off x="2336800" y="915479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510</xdr:row>
      <xdr:rowOff>19050</xdr:rowOff>
    </xdr:from>
    <xdr:to>
      <xdr:col>9</xdr:col>
      <xdr:colOff>156210</xdr:colOff>
      <xdr:row>510</xdr:row>
      <xdr:rowOff>156210</xdr:rowOff>
    </xdr:to>
    <xdr:sp macro="" textlink="">
      <xdr:nvSpPr>
        <xdr:cNvPr id="99" name="Oval 98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SpPr/>
      </xdr:nvSpPr>
      <xdr:spPr>
        <a:xfrm>
          <a:off x="2336800" y="915479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13</xdr:col>
      <xdr:colOff>588308</xdr:colOff>
      <xdr:row>48</xdr:row>
      <xdr:rowOff>19050</xdr:rowOff>
    </xdr:from>
    <xdr:to>
      <xdr:col>13</xdr:col>
      <xdr:colOff>725468</xdr:colOff>
      <xdr:row>48</xdr:row>
      <xdr:rowOff>156210</xdr:rowOff>
    </xdr:to>
    <xdr:sp macro="" textlink="">
      <xdr:nvSpPr>
        <xdr:cNvPr id="100" name="Oval 99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SpPr/>
      </xdr:nvSpPr>
      <xdr:spPr>
        <a:xfrm>
          <a:off x="8684558" y="94043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8</xdr:col>
      <xdr:colOff>190510</xdr:colOff>
      <xdr:row>804</xdr:row>
      <xdr:rowOff>141754</xdr:rowOff>
    </xdr:from>
    <xdr:to>
      <xdr:col>27</xdr:col>
      <xdr:colOff>2837543</xdr:colOff>
      <xdr:row>850</xdr:row>
      <xdr:rowOff>6704</xdr:rowOff>
    </xdr:to>
    <xdr:grpSp>
      <xdr:nvGrpSpPr>
        <xdr:cNvPr id="101" name="Group 100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GrpSpPr/>
      </xdr:nvGrpSpPr>
      <xdr:grpSpPr>
        <a:xfrm>
          <a:off x="1943110" y="141024668"/>
          <a:ext cx="21620833" cy="7876836"/>
          <a:chOff x="1865789" y="90403594"/>
          <a:chExt cx="15619693" cy="7571544"/>
        </a:xfrm>
      </xdr:grpSpPr>
      <xdr:grpSp>
        <xdr:nvGrpSpPr>
          <xdr:cNvPr id="102" name="Group 101">
            <a:extLst>
              <a:ext uri="{FF2B5EF4-FFF2-40B4-BE49-F238E27FC236}">
                <a16:creationId xmlns:a16="http://schemas.microsoft.com/office/drawing/2014/main" id="{00000000-0008-0000-0300-000066000000}"/>
              </a:ext>
            </a:extLst>
          </xdr:cNvPr>
          <xdr:cNvGrpSpPr/>
        </xdr:nvGrpSpPr>
        <xdr:grpSpPr>
          <a:xfrm>
            <a:off x="1865789" y="90403594"/>
            <a:ext cx="15619693" cy="7571544"/>
            <a:chOff x="7497799" y="56708191"/>
            <a:chExt cx="22376031" cy="6626627"/>
          </a:xfrm>
        </xdr:grpSpPr>
        <xdr:graphicFrame macro="">
          <xdr:nvGraphicFramePr>
            <xdr:cNvPr id="104" name="Chart 103">
              <a:extLst>
                <a:ext uri="{FF2B5EF4-FFF2-40B4-BE49-F238E27FC236}">
                  <a16:creationId xmlns:a16="http://schemas.microsoft.com/office/drawing/2014/main" id="{00000000-0008-0000-0300-000068000000}"/>
                </a:ext>
              </a:extLst>
            </xdr:cNvPr>
            <xdr:cNvGraphicFramePr>
              <a:graphicFrameLocks/>
            </xdr:cNvGraphicFramePr>
          </xdr:nvGraphicFramePr>
          <xdr:xfrm>
            <a:off x="7497799" y="56781619"/>
            <a:ext cx="22376031" cy="655319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pSp>
          <xdr:nvGrpSpPr>
            <xdr:cNvPr id="105" name="Group 104">
              <a:extLst>
                <a:ext uri="{FF2B5EF4-FFF2-40B4-BE49-F238E27FC236}">
                  <a16:creationId xmlns:a16="http://schemas.microsoft.com/office/drawing/2014/main" id="{00000000-0008-0000-0300-000069000000}"/>
                </a:ext>
              </a:extLst>
            </xdr:cNvPr>
            <xdr:cNvGrpSpPr/>
          </xdr:nvGrpSpPr>
          <xdr:grpSpPr>
            <a:xfrm>
              <a:off x="12237606" y="56708191"/>
              <a:ext cx="17067170" cy="596713"/>
              <a:chOff x="8049536" y="54318257"/>
              <a:chExt cx="8102366" cy="496022"/>
            </a:xfrm>
          </xdr:grpSpPr>
          <xdr:sp macro="" textlink="">
            <xdr:nvSpPr>
              <xdr:cNvPr id="107" name="Left Brace 106">
                <a:extLst>
                  <a:ext uri="{FF2B5EF4-FFF2-40B4-BE49-F238E27FC236}">
                    <a16:creationId xmlns:a16="http://schemas.microsoft.com/office/drawing/2014/main" id="{00000000-0008-0000-0300-00006B000000}"/>
                  </a:ext>
                </a:extLst>
              </xdr:cNvPr>
              <xdr:cNvSpPr/>
            </xdr:nvSpPr>
            <xdr:spPr>
              <a:xfrm rot="5400000">
                <a:off x="11962607" y="50624984"/>
                <a:ext cx="276224" cy="8102366"/>
              </a:xfrm>
              <a:prstGeom prst="leftBrace">
                <a:avLst>
                  <a:gd name="adj1" fmla="val 59552"/>
                  <a:gd name="adj2" fmla="val 50000"/>
                </a:avLst>
              </a:prstGeom>
              <a:noFill/>
              <a:ln w="19050" cap="flat" cmpd="sng" algn="ctr">
                <a:solidFill>
                  <a:sysClr val="window" lastClr="FFFFFF">
                    <a:lumMod val="75000"/>
                  </a:sysClr>
                </a:solidFill>
                <a:prstDash val="solid"/>
              </a:ln>
              <a:effectLst/>
            </xdr:spPr>
            <xdr:txBody>
              <a:bodyPr vertOverflow="clip" horzOverflow="clip" rtlCol="0" anchor="t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en-US" sz="11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08" name="TextBox 107">
                <a:extLst>
                  <a:ext uri="{FF2B5EF4-FFF2-40B4-BE49-F238E27FC236}">
                    <a16:creationId xmlns:a16="http://schemas.microsoft.com/office/drawing/2014/main" id="{00000000-0008-0000-0300-00006C000000}"/>
                  </a:ext>
                </a:extLst>
              </xdr:cNvPr>
              <xdr:cNvSpPr txBox="1"/>
            </xdr:nvSpPr>
            <xdr:spPr>
              <a:xfrm>
                <a:off x="11484085" y="54318257"/>
                <a:ext cx="1707729" cy="246496"/>
              </a:xfrm>
              <a:prstGeom prst="rect">
                <a:avLst/>
              </a:prstGeom>
              <a:noFill/>
              <a:ln>
                <a:noFill/>
              </a:ln>
              <a:effectLst/>
            </xdr:spPr>
            <xdr:txBody>
              <a:bodyPr vertOverflow="clip" horzOverflow="clip" wrap="none" rtlCol="0" anchor="ctr">
                <a:noAutofit/>
              </a:bodyPr>
              <a:lstStyle/>
              <a:p>
                <a:pPr marL="0" marR="0" lvl="0" indent="0" algn="ctr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kumimoji="0" lang="en-US" sz="1200" b="1" i="0" u="none" strike="noStrike" kern="0" cap="none" spc="0" normalizeH="0" baseline="0" noProof="0">
                    <a:ln>
                      <a:noFill/>
                    </a:ln>
                    <a:solidFill>
                      <a:sysClr val="windowText" lastClr="000000"/>
                    </a:solidFill>
                    <a:effectLst/>
                    <a:uLnTx/>
                    <a:uFillTx/>
                    <a:latin typeface="Calibri"/>
                    <a:ea typeface="+mn-ea"/>
                    <a:cs typeface="+mn-cs"/>
                  </a:rPr>
                  <a:t>Future Projections</a:t>
                </a:r>
              </a:p>
            </xdr:txBody>
          </xdr:sp>
        </xdr:grpSp>
        <xdr:sp macro="" textlink="">
          <xdr:nvSpPr>
            <xdr:cNvPr id="106" name="TextBox 105">
              <a:extLst>
                <a:ext uri="{FF2B5EF4-FFF2-40B4-BE49-F238E27FC236}">
                  <a16:creationId xmlns:a16="http://schemas.microsoft.com/office/drawing/2014/main" id="{00000000-0008-0000-0300-00006A000000}"/>
                </a:ext>
              </a:extLst>
            </xdr:cNvPr>
            <xdr:cNvSpPr txBox="1"/>
          </xdr:nvSpPr>
          <xdr:spPr>
            <a:xfrm>
              <a:off x="10801636" y="56734409"/>
              <a:ext cx="2862797" cy="333233"/>
            </a:xfrm>
            <a:prstGeom prst="rect">
              <a:avLst/>
            </a:prstGeom>
            <a:noFill/>
            <a:ln>
              <a:noFill/>
            </a:ln>
            <a:effectLst/>
          </xdr:spPr>
          <xdr:txBody>
            <a:bodyPr vertOverflow="clip" horzOverflow="clip" wrap="none" rtlCol="0" anchor="ctr">
              <a:noAutofit/>
            </a:bodyPr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US" sz="1200" b="1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/>
                  <a:ea typeface="+mn-ea"/>
                  <a:cs typeface="+mn-cs"/>
                </a:rPr>
                <a:t>Current (2018)</a:t>
              </a:r>
            </a:p>
          </xdr:txBody>
        </xdr:sp>
      </xdr:grpSp>
      <xdr:cxnSp macro="">
        <xdr:nvCxnSpPr>
          <xdr:cNvPr id="103" name="Straight Arrow Connector 102">
            <a:extLst>
              <a:ext uri="{FF2B5EF4-FFF2-40B4-BE49-F238E27FC236}">
                <a16:creationId xmlns:a16="http://schemas.microsoft.com/office/drawing/2014/main" id="{00000000-0008-0000-0300-000067000000}"/>
              </a:ext>
            </a:extLst>
          </xdr:cNvPr>
          <xdr:cNvCxnSpPr/>
        </xdr:nvCxnSpPr>
        <xdr:spPr>
          <a:xfrm>
            <a:off x="5117294" y="90755910"/>
            <a:ext cx="0" cy="353593"/>
          </a:xfrm>
          <a:prstGeom prst="straightConnector1">
            <a:avLst/>
          </a:prstGeom>
          <a:noFill/>
          <a:ln w="19050" cap="flat" cmpd="sng" algn="ctr">
            <a:solidFill>
              <a:sysClr val="window" lastClr="FFFFFF">
                <a:lumMod val="75000"/>
              </a:sysClr>
            </a:solidFill>
            <a:prstDash val="solid"/>
            <a:tailEnd type="arrow"/>
          </a:ln>
          <a:effectLst/>
        </xdr:spPr>
      </xdr:cxn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800100</xdr:colOff>
          <xdr:row>2</xdr:row>
          <xdr:rowOff>114300</xdr:rowOff>
        </xdr:from>
        <xdr:to>
          <xdr:col>11</xdr:col>
          <xdr:colOff>381000</xdr:colOff>
          <xdr:row>4</xdr:row>
          <xdr:rowOff>114300</xdr:rowOff>
        </xdr:to>
        <xdr:sp macro="" textlink="">
          <xdr:nvSpPr>
            <xdr:cNvPr id="21509" name="Button 5" hidden="1">
              <a:extLst>
                <a:ext uri="{63B3BB69-23CF-44E3-9099-C40C66FF867C}">
                  <a14:compatExt spid="_x0000_s21509"/>
                </a:ext>
                <a:ext uri="{FF2B5EF4-FFF2-40B4-BE49-F238E27FC236}">
                  <a16:creationId xmlns:a16="http://schemas.microsoft.com/office/drawing/2014/main" id="{00000000-0008-0000-0300-00000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Current Costs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571500</xdr:colOff>
          <xdr:row>2</xdr:row>
          <xdr:rowOff>114300</xdr:rowOff>
        </xdr:from>
        <xdr:to>
          <xdr:col>18</xdr:col>
          <xdr:colOff>647700</xdr:colOff>
          <xdr:row>4</xdr:row>
          <xdr:rowOff>114300</xdr:rowOff>
        </xdr:to>
        <xdr:sp macro="" textlink="">
          <xdr:nvSpPr>
            <xdr:cNvPr id="21510" name="Button 6" hidden="1">
              <a:extLst>
                <a:ext uri="{63B3BB69-23CF-44E3-9099-C40C66FF867C}">
                  <a14:compatExt spid="_x0000_s21510"/>
                </a:ext>
                <a:ext uri="{FF2B5EF4-FFF2-40B4-BE49-F238E27FC236}">
                  <a16:creationId xmlns:a16="http://schemas.microsoft.com/office/drawing/2014/main" id="{00000000-0008-0000-0300-000006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Data Sources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647700</xdr:colOff>
          <xdr:row>2</xdr:row>
          <xdr:rowOff>114300</xdr:rowOff>
        </xdr:from>
        <xdr:to>
          <xdr:col>13</xdr:col>
          <xdr:colOff>723900</xdr:colOff>
          <xdr:row>4</xdr:row>
          <xdr:rowOff>114300</xdr:rowOff>
        </xdr:to>
        <xdr:sp macro="" textlink="">
          <xdr:nvSpPr>
            <xdr:cNvPr id="21511" name="Button 7" hidden="1">
              <a:extLst>
                <a:ext uri="{63B3BB69-23CF-44E3-9099-C40C66FF867C}">
                  <a14:compatExt spid="_x0000_s21511"/>
                </a:ext>
                <a:ext uri="{FF2B5EF4-FFF2-40B4-BE49-F238E27FC236}">
                  <a16:creationId xmlns:a16="http://schemas.microsoft.com/office/drawing/2014/main" id="{00000000-0008-0000-0300-00000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Future Projections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190500</xdr:colOff>
          <xdr:row>2</xdr:row>
          <xdr:rowOff>114300</xdr:rowOff>
        </xdr:from>
        <xdr:to>
          <xdr:col>16</xdr:col>
          <xdr:colOff>266700</xdr:colOff>
          <xdr:row>4</xdr:row>
          <xdr:rowOff>114300</xdr:rowOff>
        </xdr:to>
        <xdr:sp macro="" textlink="">
          <xdr:nvSpPr>
            <xdr:cNvPr id="21512" name="Button 8" hidden="1">
              <a:extLst>
                <a:ext uri="{63B3BB69-23CF-44E3-9099-C40C66FF867C}">
                  <a14:compatExt spid="_x0000_s21512"/>
                </a:ext>
                <a:ext uri="{FF2B5EF4-FFF2-40B4-BE49-F238E27FC236}">
                  <a16:creationId xmlns:a16="http://schemas.microsoft.com/office/drawing/2014/main" id="{00000000-0008-0000-0300-000008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Graphics</a:t>
              </a:r>
            </a:p>
          </xdr:txBody>
        </xdr:sp>
        <xdr:clientData fPrintsWithSheet="0"/>
      </xdr:twoCellAnchor>
    </mc:Choice>
    <mc:Fallback/>
  </mc:AlternateContent>
  <xdr:twoCellAnchor>
    <xdr:from>
      <xdr:col>9</xdr:col>
      <xdr:colOff>178706</xdr:colOff>
      <xdr:row>856</xdr:row>
      <xdr:rowOff>99636</xdr:rowOff>
    </xdr:from>
    <xdr:to>
      <xdr:col>28</xdr:col>
      <xdr:colOff>362846</xdr:colOff>
      <xdr:row>903</xdr:row>
      <xdr:rowOff>1914</xdr:rowOff>
    </xdr:to>
    <xdr:grpSp>
      <xdr:nvGrpSpPr>
        <xdr:cNvPr id="113" name="Group 112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GrpSpPr/>
      </xdr:nvGrpSpPr>
      <xdr:grpSpPr>
        <a:xfrm>
          <a:off x="2508249" y="150039465"/>
          <a:ext cx="21694311" cy="8088335"/>
          <a:chOff x="4823613" y="90179289"/>
          <a:chExt cx="15619693" cy="7771906"/>
        </a:xfrm>
      </xdr:grpSpPr>
      <xdr:grpSp>
        <xdr:nvGrpSpPr>
          <xdr:cNvPr id="114" name="Group 113">
            <a:extLst>
              <a:ext uri="{FF2B5EF4-FFF2-40B4-BE49-F238E27FC236}">
                <a16:creationId xmlns:a16="http://schemas.microsoft.com/office/drawing/2014/main" id="{00000000-0008-0000-0300-000072000000}"/>
              </a:ext>
            </a:extLst>
          </xdr:cNvPr>
          <xdr:cNvGrpSpPr/>
        </xdr:nvGrpSpPr>
        <xdr:grpSpPr>
          <a:xfrm>
            <a:off x="4823613" y="90179289"/>
            <a:ext cx="15619693" cy="7771906"/>
            <a:chOff x="11735039" y="56511880"/>
            <a:chExt cx="22376031" cy="6801984"/>
          </a:xfrm>
        </xdr:grpSpPr>
        <xdr:graphicFrame macro="">
          <xdr:nvGraphicFramePr>
            <xdr:cNvPr id="116" name="Chart 115">
              <a:extLst>
                <a:ext uri="{FF2B5EF4-FFF2-40B4-BE49-F238E27FC236}">
                  <a16:creationId xmlns:a16="http://schemas.microsoft.com/office/drawing/2014/main" id="{00000000-0008-0000-0300-000074000000}"/>
                </a:ext>
              </a:extLst>
            </xdr:cNvPr>
            <xdr:cNvGraphicFramePr>
              <a:graphicFrameLocks/>
            </xdr:cNvGraphicFramePr>
          </xdr:nvGraphicFramePr>
          <xdr:xfrm>
            <a:off x="11735039" y="56760665"/>
            <a:ext cx="22376031" cy="655319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grpSp>
          <xdr:nvGrpSpPr>
            <xdr:cNvPr id="117" name="Group 116">
              <a:extLst>
                <a:ext uri="{FF2B5EF4-FFF2-40B4-BE49-F238E27FC236}">
                  <a16:creationId xmlns:a16="http://schemas.microsoft.com/office/drawing/2014/main" id="{00000000-0008-0000-0300-000075000000}"/>
                </a:ext>
              </a:extLst>
            </xdr:cNvPr>
            <xdr:cNvGrpSpPr/>
          </xdr:nvGrpSpPr>
          <xdr:grpSpPr>
            <a:xfrm>
              <a:off x="16496941" y="56530145"/>
              <a:ext cx="17125403" cy="691007"/>
              <a:chOff x="10071587" y="54170202"/>
              <a:chExt cx="8130011" cy="574404"/>
            </a:xfrm>
          </xdr:grpSpPr>
          <xdr:sp macro="" textlink="">
            <xdr:nvSpPr>
              <xdr:cNvPr id="119" name="Left Brace 118">
                <a:extLst>
                  <a:ext uri="{FF2B5EF4-FFF2-40B4-BE49-F238E27FC236}">
                    <a16:creationId xmlns:a16="http://schemas.microsoft.com/office/drawing/2014/main" id="{00000000-0008-0000-0300-000077000000}"/>
                  </a:ext>
                </a:extLst>
              </xdr:cNvPr>
              <xdr:cNvSpPr/>
            </xdr:nvSpPr>
            <xdr:spPr>
              <a:xfrm rot="5400000">
                <a:off x="13998481" y="50541488"/>
                <a:ext cx="276224" cy="8130011"/>
              </a:xfrm>
              <a:prstGeom prst="leftBrace">
                <a:avLst>
                  <a:gd name="adj1" fmla="val 59552"/>
                  <a:gd name="adj2" fmla="val 50000"/>
                </a:avLst>
              </a:prstGeom>
              <a:noFill/>
              <a:ln w="19050" cap="flat" cmpd="sng" algn="ctr">
                <a:solidFill>
                  <a:sysClr val="window" lastClr="FFFFFF">
                    <a:lumMod val="75000"/>
                  </a:sysClr>
                </a:solidFill>
                <a:prstDash val="solid"/>
              </a:ln>
              <a:effectLst/>
            </xdr:spPr>
            <xdr:txBody>
              <a:bodyPr vertOverflow="clip" horzOverflow="clip" rtlCol="0" anchor="t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en-US" sz="11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20" name="TextBox 119">
                <a:extLst>
                  <a:ext uri="{FF2B5EF4-FFF2-40B4-BE49-F238E27FC236}">
                    <a16:creationId xmlns:a16="http://schemas.microsoft.com/office/drawing/2014/main" id="{00000000-0008-0000-0300-000078000000}"/>
                  </a:ext>
                </a:extLst>
              </xdr:cNvPr>
              <xdr:cNvSpPr txBox="1"/>
            </xdr:nvSpPr>
            <xdr:spPr>
              <a:xfrm>
                <a:off x="13529014" y="54170202"/>
                <a:ext cx="1707729" cy="246496"/>
              </a:xfrm>
              <a:prstGeom prst="rect">
                <a:avLst/>
              </a:prstGeom>
              <a:noFill/>
              <a:ln>
                <a:noFill/>
              </a:ln>
              <a:effectLst/>
            </xdr:spPr>
            <xdr:txBody>
              <a:bodyPr vertOverflow="clip" horzOverflow="clip" wrap="none" rtlCol="0" anchor="ctr">
                <a:noAutofit/>
              </a:bodyPr>
              <a:lstStyle/>
              <a:p>
                <a:pPr marL="0" marR="0" lvl="0" indent="0" algn="ctr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kumimoji="0" lang="en-US" sz="1200" b="1" i="0" u="none" strike="noStrike" kern="0" cap="none" spc="0" normalizeH="0" baseline="0" noProof="0">
                    <a:ln>
                      <a:noFill/>
                    </a:ln>
                    <a:solidFill>
                      <a:sysClr val="windowText" lastClr="000000"/>
                    </a:solidFill>
                    <a:effectLst/>
                    <a:uLnTx/>
                    <a:uFillTx/>
                    <a:latin typeface="Calibri"/>
                    <a:ea typeface="+mn-ea"/>
                    <a:cs typeface="+mn-cs"/>
                  </a:rPr>
                  <a:t>Future Projections</a:t>
                </a:r>
              </a:p>
            </xdr:txBody>
          </xdr:sp>
        </xdr:grpSp>
        <xdr:sp macro="" textlink="">
          <xdr:nvSpPr>
            <xdr:cNvPr id="118" name="TextBox 117">
              <a:extLst>
                <a:ext uri="{FF2B5EF4-FFF2-40B4-BE49-F238E27FC236}">
                  <a16:creationId xmlns:a16="http://schemas.microsoft.com/office/drawing/2014/main" id="{00000000-0008-0000-0300-000076000000}"/>
                </a:ext>
              </a:extLst>
            </xdr:cNvPr>
            <xdr:cNvSpPr txBox="1"/>
          </xdr:nvSpPr>
          <xdr:spPr>
            <a:xfrm>
              <a:off x="15030843" y="56511880"/>
              <a:ext cx="2862797" cy="333233"/>
            </a:xfrm>
            <a:prstGeom prst="rect">
              <a:avLst/>
            </a:prstGeom>
            <a:noFill/>
            <a:ln>
              <a:noFill/>
            </a:ln>
            <a:effectLst/>
          </xdr:spPr>
          <xdr:txBody>
            <a:bodyPr vertOverflow="clip" horzOverflow="clip" wrap="none" rtlCol="0" anchor="ctr">
              <a:noAutofit/>
            </a:bodyPr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US" sz="1200" b="1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/>
                  <a:ea typeface="+mn-ea"/>
                  <a:cs typeface="+mn-cs"/>
                </a:rPr>
                <a:t>Current (2018)</a:t>
              </a:r>
            </a:p>
          </xdr:txBody>
        </xdr:sp>
      </xdr:grpSp>
      <xdr:cxnSp macro="">
        <xdr:nvCxnSpPr>
          <xdr:cNvPr id="115" name="Straight Arrow Connector 114">
            <a:extLst>
              <a:ext uri="{FF2B5EF4-FFF2-40B4-BE49-F238E27FC236}">
                <a16:creationId xmlns:a16="http://schemas.microsoft.com/office/drawing/2014/main" id="{00000000-0008-0000-0300-000073000000}"/>
              </a:ext>
            </a:extLst>
          </xdr:cNvPr>
          <xdr:cNvCxnSpPr/>
        </xdr:nvCxnSpPr>
        <xdr:spPr>
          <a:xfrm>
            <a:off x="8045956" y="90575415"/>
            <a:ext cx="0" cy="353593"/>
          </a:xfrm>
          <a:prstGeom prst="straightConnector1">
            <a:avLst/>
          </a:prstGeom>
          <a:noFill/>
          <a:ln w="19050" cap="flat" cmpd="sng" algn="ctr">
            <a:solidFill>
              <a:sysClr val="window" lastClr="FFFFFF">
                <a:lumMod val="75000"/>
              </a:sysClr>
            </a:solidFill>
            <a:prstDash val="solid"/>
            <a:tailEnd type="arrow"/>
          </a:ln>
          <a:effectLst/>
        </xdr:spPr>
      </xdr:cxnSp>
    </xdr:grpSp>
    <xdr:clientData/>
  </xdr:twoCellAnchor>
  <xdr:twoCellAnchor>
    <xdr:from>
      <xdr:col>8</xdr:col>
      <xdr:colOff>93436</xdr:colOff>
      <xdr:row>907</xdr:row>
      <xdr:rowOff>8172</xdr:rowOff>
    </xdr:from>
    <xdr:to>
      <xdr:col>27</xdr:col>
      <xdr:colOff>2740469</xdr:colOff>
      <xdr:row>953</xdr:row>
      <xdr:rowOff>25214</xdr:rowOff>
    </xdr:to>
    <xdr:grpSp>
      <xdr:nvGrpSpPr>
        <xdr:cNvPr id="121" name="Group 120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GrpSpPr/>
      </xdr:nvGrpSpPr>
      <xdr:grpSpPr>
        <a:xfrm>
          <a:off x="1846036" y="158830743"/>
          <a:ext cx="21620833" cy="8028928"/>
          <a:chOff x="4823613" y="90225938"/>
          <a:chExt cx="15619693" cy="7725247"/>
        </a:xfrm>
      </xdr:grpSpPr>
      <xdr:grpSp>
        <xdr:nvGrpSpPr>
          <xdr:cNvPr id="122" name="Group 121">
            <a:extLst>
              <a:ext uri="{FF2B5EF4-FFF2-40B4-BE49-F238E27FC236}">
                <a16:creationId xmlns:a16="http://schemas.microsoft.com/office/drawing/2014/main" id="{00000000-0008-0000-0300-00007A000000}"/>
              </a:ext>
            </a:extLst>
          </xdr:cNvPr>
          <xdr:cNvGrpSpPr/>
        </xdr:nvGrpSpPr>
        <xdr:grpSpPr>
          <a:xfrm>
            <a:off x="4823613" y="90225938"/>
            <a:ext cx="15619693" cy="7725247"/>
            <a:chOff x="11735038" y="56552715"/>
            <a:chExt cx="22376030" cy="6761149"/>
          </a:xfrm>
        </xdr:grpSpPr>
        <xdr:graphicFrame macro="">
          <xdr:nvGraphicFramePr>
            <xdr:cNvPr id="124" name="Chart 123">
              <a:extLst>
                <a:ext uri="{FF2B5EF4-FFF2-40B4-BE49-F238E27FC236}">
                  <a16:creationId xmlns:a16="http://schemas.microsoft.com/office/drawing/2014/main" id="{00000000-0008-0000-0300-00007C000000}"/>
                </a:ext>
              </a:extLst>
            </xdr:cNvPr>
            <xdr:cNvGraphicFramePr>
              <a:graphicFrameLocks/>
            </xdr:cNvGraphicFramePr>
          </xdr:nvGraphicFramePr>
          <xdr:xfrm>
            <a:off x="11735038" y="56760665"/>
            <a:ext cx="22376030" cy="655319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  <xdr:grpSp>
          <xdr:nvGrpSpPr>
            <xdr:cNvPr id="125" name="Group 124">
              <a:extLst>
                <a:ext uri="{FF2B5EF4-FFF2-40B4-BE49-F238E27FC236}">
                  <a16:creationId xmlns:a16="http://schemas.microsoft.com/office/drawing/2014/main" id="{00000000-0008-0000-0300-00007D000000}"/>
                </a:ext>
              </a:extLst>
            </xdr:cNvPr>
            <xdr:cNvGrpSpPr/>
          </xdr:nvGrpSpPr>
          <xdr:grpSpPr>
            <a:xfrm>
              <a:off x="16539979" y="56552715"/>
              <a:ext cx="17082366" cy="668440"/>
              <a:chOff x="10092019" y="54188960"/>
              <a:chExt cx="8109580" cy="555645"/>
            </a:xfrm>
          </xdr:grpSpPr>
          <xdr:sp macro="" textlink="">
            <xdr:nvSpPr>
              <xdr:cNvPr id="127" name="Left Brace 126">
                <a:extLst>
                  <a:ext uri="{FF2B5EF4-FFF2-40B4-BE49-F238E27FC236}">
                    <a16:creationId xmlns:a16="http://schemas.microsoft.com/office/drawing/2014/main" id="{00000000-0008-0000-0300-00007F000000}"/>
                  </a:ext>
                </a:extLst>
              </xdr:cNvPr>
              <xdr:cNvSpPr/>
            </xdr:nvSpPr>
            <xdr:spPr>
              <a:xfrm rot="5400000">
                <a:off x="14008697" y="50551703"/>
                <a:ext cx="276224" cy="8109580"/>
              </a:xfrm>
              <a:prstGeom prst="leftBrace">
                <a:avLst>
                  <a:gd name="adj1" fmla="val 59552"/>
                  <a:gd name="adj2" fmla="val 50000"/>
                </a:avLst>
              </a:prstGeom>
              <a:noFill/>
              <a:ln w="19050" cap="flat" cmpd="sng" algn="ctr">
                <a:solidFill>
                  <a:sysClr val="window" lastClr="FFFFFF">
                    <a:lumMod val="75000"/>
                  </a:sysClr>
                </a:solidFill>
                <a:prstDash val="solid"/>
              </a:ln>
              <a:effectLst/>
            </xdr:spPr>
            <xdr:txBody>
              <a:bodyPr vertOverflow="clip" horzOverflow="clip" rtlCol="0" anchor="t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en-US" sz="11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28" name="TextBox 127">
                <a:extLst>
                  <a:ext uri="{FF2B5EF4-FFF2-40B4-BE49-F238E27FC236}">
                    <a16:creationId xmlns:a16="http://schemas.microsoft.com/office/drawing/2014/main" id="{00000000-0008-0000-0300-000080000000}"/>
                  </a:ext>
                </a:extLst>
              </xdr:cNvPr>
              <xdr:cNvSpPr txBox="1"/>
            </xdr:nvSpPr>
            <xdr:spPr>
              <a:xfrm>
                <a:off x="13239279" y="54188960"/>
                <a:ext cx="1707729" cy="246496"/>
              </a:xfrm>
              <a:prstGeom prst="rect">
                <a:avLst/>
              </a:prstGeom>
              <a:noFill/>
              <a:ln>
                <a:noFill/>
              </a:ln>
              <a:effectLst/>
            </xdr:spPr>
            <xdr:txBody>
              <a:bodyPr vertOverflow="clip" horzOverflow="clip" wrap="none" rtlCol="0" anchor="ctr">
                <a:noAutofit/>
              </a:bodyPr>
              <a:lstStyle/>
              <a:p>
                <a:pPr marL="0" marR="0" lvl="0" indent="0" algn="ctr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kumimoji="0" lang="en-US" sz="1200" b="1" i="0" u="none" strike="noStrike" kern="0" cap="none" spc="0" normalizeH="0" baseline="0" noProof="0">
                    <a:ln>
                      <a:noFill/>
                    </a:ln>
                    <a:solidFill>
                      <a:sysClr val="windowText" lastClr="000000"/>
                    </a:solidFill>
                    <a:effectLst/>
                    <a:uLnTx/>
                    <a:uFillTx/>
                    <a:latin typeface="Calibri"/>
                    <a:ea typeface="+mn-ea"/>
                    <a:cs typeface="+mn-cs"/>
                  </a:rPr>
                  <a:t>Future Projections</a:t>
                </a:r>
              </a:p>
            </xdr:txBody>
          </xdr:sp>
        </xdr:grpSp>
        <xdr:sp macro="" textlink="">
          <xdr:nvSpPr>
            <xdr:cNvPr id="126" name="TextBox 125">
              <a:extLst>
                <a:ext uri="{FF2B5EF4-FFF2-40B4-BE49-F238E27FC236}">
                  <a16:creationId xmlns:a16="http://schemas.microsoft.com/office/drawing/2014/main" id="{00000000-0008-0000-0300-00007E000000}"/>
                </a:ext>
              </a:extLst>
            </xdr:cNvPr>
            <xdr:cNvSpPr txBox="1"/>
          </xdr:nvSpPr>
          <xdr:spPr>
            <a:xfrm>
              <a:off x="15020413" y="56636760"/>
              <a:ext cx="2862797" cy="333233"/>
            </a:xfrm>
            <a:prstGeom prst="rect">
              <a:avLst/>
            </a:prstGeom>
            <a:noFill/>
            <a:ln>
              <a:noFill/>
            </a:ln>
            <a:effectLst/>
          </xdr:spPr>
          <xdr:txBody>
            <a:bodyPr vertOverflow="clip" horzOverflow="clip" wrap="none" rtlCol="0" anchor="ctr">
              <a:noAutofit/>
            </a:bodyPr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US" sz="1200" b="1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/>
                  <a:ea typeface="+mn-ea"/>
                  <a:cs typeface="+mn-cs"/>
                </a:rPr>
                <a:t>Current (2018)</a:t>
              </a:r>
            </a:p>
          </xdr:txBody>
        </xdr:sp>
      </xdr:grpSp>
      <xdr:cxnSp macro="">
        <xdr:nvCxnSpPr>
          <xdr:cNvPr id="123" name="Straight Arrow Connector 122">
            <a:extLst>
              <a:ext uri="{FF2B5EF4-FFF2-40B4-BE49-F238E27FC236}">
                <a16:creationId xmlns:a16="http://schemas.microsoft.com/office/drawing/2014/main" id="{00000000-0008-0000-0300-00007B000000}"/>
              </a:ext>
            </a:extLst>
          </xdr:cNvPr>
          <xdr:cNvCxnSpPr/>
        </xdr:nvCxnSpPr>
        <xdr:spPr>
          <a:xfrm>
            <a:off x="8076309" y="90708963"/>
            <a:ext cx="0" cy="353593"/>
          </a:xfrm>
          <a:prstGeom prst="straightConnector1">
            <a:avLst/>
          </a:prstGeom>
          <a:noFill/>
          <a:ln w="19050" cap="flat" cmpd="sng" algn="ctr">
            <a:solidFill>
              <a:sysClr val="window" lastClr="FFFFFF">
                <a:lumMod val="75000"/>
              </a:sysClr>
            </a:solidFill>
            <a:prstDash val="solid"/>
            <a:tailEnd type="arrow"/>
          </a:ln>
          <a:effectLst/>
        </xdr:spPr>
      </xdr:cxnSp>
    </xdr:grpSp>
    <xdr:clientData/>
  </xdr:twoCellAnchor>
  <xdr:twoCellAnchor>
    <xdr:from>
      <xdr:col>8</xdr:col>
      <xdr:colOff>78015</xdr:colOff>
      <xdr:row>959</xdr:row>
      <xdr:rowOff>2746</xdr:rowOff>
    </xdr:from>
    <xdr:to>
      <xdr:col>27</xdr:col>
      <xdr:colOff>2725048</xdr:colOff>
      <xdr:row>1005</xdr:row>
      <xdr:rowOff>2534</xdr:rowOff>
    </xdr:to>
    <xdr:grpSp>
      <xdr:nvGrpSpPr>
        <xdr:cNvPr id="129" name="Group 128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GrpSpPr/>
      </xdr:nvGrpSpPr>
      <xdr:grpSpPr>
        <a:xfrm>
          <a:off x="1830615" y="167882232"/>
          <a:ext cx="21620833" cy="8011673"/>
          <a:chOff x="4823613" y="90238805"/>
          <a:chExt cx="15619693" cy="7712388"/>
        </a:xfrm>
      </xdr:grpSpPr>
      <xdr:grpSp>
        <xdr:nvGrpSpPr>
          <xdr:cNvPr id="130" name="Group 129">
            <a:extLst>
              <a:ext uri="{FF2B5EF4-FFF2-40B4-BE49-F238E27FC236}">
                <a16:creationId xmlns:a16="http://schemas.microsoft.com/office/drawing/2014/main" id="{00000000-0008-0000-0300-000082000000}"/>
              </a:ext>
            </a:extLst>
          </xdr:cNvPr>
          <xdr:cNvGrpSpPr/>
        </xdr:nvGrpSpPr>
        <xdr:grpSpPr>
          <a:xfrm>
            <a:off x="4823613" y="90238805"/>
            <a:ext cx="15619693" cy="7712388"/>
            <a:chOff x="11735038" y="56563970"/>
            <a:chExt cx="22376030" cy="6749894"/>
          </a:xfrm>
        </xdr:grpSpPr>
        <xdr:graphicFrame macro="">
          <xdr:nvGraphicFramePr>
            <xdr:cNvPr id="132" name="Chart 131">
              <a:extLst>
                <a:ext uri="{FF2B5EF4-FFF2-40B4-BE49-F238E27FC236}">
                  <a16:creationId xmlns:a16="http://schemas.microsoft.com/office/drawing/2014/main" id="{00000000-0008-0000-0300-000084000000}"/>
                </a:ext>
              </a:extLst>
            </xdr:cNvPr>
            <xdr:cNvGraphicFramePr>
              <a:graphicFrameLocks/>
            </xdr:cNvGraphicFramePr>
          </xdr:nvGraphicFramePr>
          <xdr:xfrm>
            <a:off x="11735038" y="56760665"/>
            <a:ext cx="22376030" cy="655319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4"/>
            </a:graphicData>
          </a:graphic>
        </xdr:graphicFrame>
        <xdr:grpSp>
          <xdr:nvGrpSpPr>
            <xdr:cNvPr id="133" name="Group 132">
              <a:extLst>
                <a:ext uri="{FF2B5EF4-FFF2-40B4-BE49-F238E27FC236}">
                  <a16:creationId xmlns:a16="http://schemas.microsoft.com/office/drawing/2014/main" id="{00000000-0008-0000-0300-000085000000}"/>
                </a:ext>
              </a:extLst>
            </xdr:cNvPr>
            <xdr:cNvGrpSpPr/>
          </xdr:nvGrpSpPr>
          <xdr:grpSpPr>
            <a:xfrm>
              <a:off x="16480512" y="56563970"/>
              <a:ext cx="17141833" cy="657158"/>
              <a:chOff x="10063788" y="54198339"/>
              <a:chExt cx="8137811" cy="546267"/>
            </a:xfrm>
          </xdr:grpSpPr>
          <xdr:sp macro="" textlink="">
            <xdr:nvSpPr>
              <xdr:cNvPr id="135" name="Left Brace 134">
                <a:extLst>
                  <a:ext uri="{FF2B5EF4-FFF2-40B4-BE49-F238E27FC236}">
                    <a16:creationId xmlns:a16="http://schemas.microsoft.com/office/drawing/2014/main" id="{00000000-0008-0000-0300-000087000000}"/>
                  </a:ext>
                </a:extLst>
              </xdr:cNvPr>
              <xdr:cNvSpPr/>
            </xdr:nvSpPr>
            <xdr:spPr>
              <a:xfrm rot="5400000">
                <a:off x="13994582" y="50537588"/>
                <a:ext cx="276224" cy="8137811"/>
              </a:xfrm>
              <a:prstGeom prst="leftBrace">
                <a:avLst>
                  <a:gd name="adj1" fmla="val 59552"/>
                  <a:gd name="adj2" fmla="val 50000"/>
                </a:avLst>
              </a:prstGeom>
              <a:noFill/>
              <a:ln w="19050" cap="flat" cmpd="sng" algn="ctr">
                <a:solidFill>
                  <a:sysClr val="window" lastClr="FFFFFF">
                    <a:lumMod val="75000"/>
                  </a:sysClr>
                </a:solidFill>
                <a:prstDash val="solid"/>
              </a:ln>
              <a:effectLst/>
            </xdr:spPr>
            <xdr:txBody>
              <a:bodyPr vertOverflow="clip" horzOverflow="clip" rtlCol="0" anchor="t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en-US" sz="11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136" name="TextBox 135">
                <a:extLst>
                  <a:ext uri="{FF2B5EF4-FFF2-40B4-BE49-F238E27FC236}">
                    <a16:creationId xmlns:a16="http://schemas.microsoft.com/office/drawing/2014/main" id="{00000000-0008-0000-0300-000088000000}"/>
                  </a:ext>
                </a:extLst>
              </xdr:cNvPr>
              <xdr:cNvSpPr txBox="1"/>
            </xdr:nvSpPr>
            <xdr:spPr>
              <a:xfrm>
                <a:off x="13195818" y="54198339"/>
                <a:ext cx="1707729" cy="246496"/>
              </a:xfrm>
              <a:prstGeom prst="rect">
                <a:avLst/>
              </a:prstGeom>
              <a:noFill/>
              <a:ln>
                <a:noFill/>
              </a:ln>
              <a:effectLst/>
            </xdr:spPr>
            <xdr:txBody>
              <a:bodyPr vertOverflow="clip" horzOverflow="clip" wrap="none" rtlCol="0" anchor="ctr">
                <a:noAutofit/>
              </a:bodyPr>
              <a:lstStyle/>
              <a:p>
                <a:pPr marL="0" marR="0" lvl="0" indent="0" algn="ctr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kumimoji="0" lang="en-US" sz="1200" b="1" i="0" u="none" strike="noStrike" kern="0" cap="none" spc="0" normalizeH="0" baseline="0" noProof="0">
                    <a:ln>
                      <a:noFill/>
                    </a:ln>
                    <a:solidFill>
                      <a:sysClr val="windowText" lastClr="000000"/>
                    </a:solidFill>
                    <a:effectLst/>
                    <a:uLnTx/>
                    <a:uFillTx/>
                    <a:latin typeface="Calibri"/>
                    <a:ea typeface="+mn-ea"/>
                    <a:cs typeface="+mn-cs"/>
                  </a:rPr>
                  <a:t>Future Projections</a:t>
                </a:r>
              </a:p>
            </xdr:txBody>
          </xdr:sp>
        </xdr:grpSp>
        <xdr:sp macro="" textlink="">
          <xdr:nvSpPr>
            <xdr:cNvPr id="134" name="TextBox 133">
              <a:extLst>
                <a:ext uri="{FF2B5EF4-FFF2-40B4-BE49-F238E27FC236}">
                  <a16:creationId xmlns:a16="http://schemas.microsoft.com/office/drawing/2014/main" id="{00000000-0008-0000-0300-000086000000}"/>
                </a:ext>
              </a:extLst>
            </xdr:cNvPr>
            <xdr:cNvSpPr txBox="1"/>
          </xdr:nvSpPr>
          <xdr:spPr>
            <a:xfrm>
              <a:off x="14888005" y="56617626"/>
              <a:ext cx="2862797" cy="333233"/>
            </a:xfrm>
            <a:prstGeom prst="rect">
              <a:avLst/>
            </a:prstGeom>
            <a:noFill/>
            <a:ln>
              <a:noFill/>
            </a:ln>
            <a:effectLst/>
          </xdr:spPr>
          <xdr:txBody>
            <a:bodyPr vertOverflow="clip" horzOverflow="clip" wrap="none" rtlCol="0" anchor="ctr">
              <a:noAutofit/>
            </a:bodyPr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US" sz="1200" b="1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/>
                  <a:ea typeface="+mn-ea"/>
                  <a:cs typeface="+mn-cs"/>
                </a:rPr>
                <a:t>Current (2018)</a:t>
              </a:r>
            </a:p>
          </xdr:txBody>
        </xdr:sp>
      </xdr:grpSp>
      <xdr:cxnSp macro="">
        <xdr:nvCxnSpPr>
          <xdr:cNvPr id="131" name="Straight Arrow Connector 130">
            <a:extLst>
              <a:ext uri="{FF2B5EF4-FFF2-40B4-BE49-F238E27FC236}">
                <a16:creationId xmlns:a16="http://schemas.microsoft.com/office/drawing/2014/main" id="{00000000-0008-0000-0300-000083000000}"/>
              </a:ext>
            </a:extLst>
          </xdr:cNvPr>
          <xdr:cNvCxnSpPr/>
        </xdr:nvCxnSpPr>
        <xdr:spPr>
          <a:xfrm>
            <a:off x="8056655" y="90641732"/>
            <a:ext cx="0" cy="353593"/>
          </a:xfrm>
          <a:prstGeom prst="straightConnector1">
            <a:avLst/>
          </a:prstGeom>
          <a:noFill/>
          <a:ln w="19050" cap="flat" cmpd="sng" algn="ctr">
            <a:solidFill>
              <a:sysClr val="window" lastClr="FFFFFF">
                <a:lumMod val="75000"/>
              </a:sysClr>
            </a:solidFill>
            <a:prstDash val="solid"/>
            <a:tailEnd type="arrow"/>
          </a:ln>
          <a:effectLst/>
        </xdr:spPr>
      </xdr:cxnSp>
    </xdr:grpSp>
    <xdr:clientData/>
  </xdr:twoCellAnchor>
  <xdr:twoCellAnchor>
    <xdr:from>
      <xdr:col>22</xdr:col>
      <xdr:colOff>177591</xdr:colOff>
      <xdr:row>34</xdr:row>
      <xdr:rowOff>4649</xdr:rowOff>
    </xdr:from>
    <xdr:to>
      <xdr:col>25</xdr:col>
      <xdr:colOff>681466</xdr:colOff>
      <xdr:row>41</xdr:row>
      <xdr:rowOff>62162</xdr:rowOff>
    </xdr:to>
    <xdr:grpSp>
      <xdr:nvGrpSpPr>
        <xdr:cNvPr id="137" name="Group 136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GrpSpPr/>
      </xdr:nvGrpSpPr>
      <xdr:grpSpPr>
        <a:xfrm>
          <a:off x="16549705" y="6775563"/>
          <a:ext cx="3051132" cy="1276713"/>
          <a:chOff x="13134975" y="5591175"/>
          <a:chExt cx="2699655" cy="1428750"/>
        </a:xfrm>
      </xdr:grpSpPr>
      <xdr:grpSp>
        <xdr:nvGrpSpPr>
          <xdr:cNvPr id="138" name="Group 137">
            <a:extLst>
              <a:ext uri="{FF2B5EF4-FFF2-40B4-BE49-F238E27FC236}">
                <a16:creationId xmlns:a16="http://schemas.microsoft.com/office/drawing/2014/main" id="{00000000-0008-0000-0300-00008A000000}"/>
              </a:ext>
            </a:extLst>
          </xdr:cNvPr>
          <xdr:cNvGrpSpPr/>
        </xdr:nvGrpSpPr>
        <xdr:grpSpPr>
          <a:xfrm>
            <a:off x="13134975" y="5591175"/>
            <a:ext cx="2699655" cy="1428750"/>
            <a:chOff x="13335000" y="6683827"/>
            <a:chExt cx="2699655" cy="1578430"/>
          </a:xfrm>
        </xdr:grpSpPr>
        <xdr:grpSp>
          <xdr:nvGrpSpPr>
            <xdr:cNvPr id="140" name="Group 139">
              <a:extLst>
                <a:ext uri="{FF2B5EF4-FFF2-40B4-BE49-F238E27FC236}">
                  <a16:creationId xmlns:a16="http://schemas.microsoft.com/office/drawing/2014/main" id="{00000000-0008-0000-0300-00008C000000}"/>
                </a:ext>
              </a:extLst>
            </xdr:cNvPr>
            <xdr:cNvGrpSpPr/>
          </xdr:nvGrpSpPr>
          <xdr:grpSpPr>
            <a:xfrm>
              <a:off x="13335000" y="6945086"/>
              <a:ext cx="2699655" cy="1317171"/>
              <a:chOff x="13335000" y="6945086"/>
              <a:chExt cx="2699655" cy="1317171"/>
            </a:xfrm>
          </xdr:grpSpPr>
          <mc:AlternateContent xmlns:mc="http://schemas.openxmlformats.org/markup-compatibility/2006">
            <mc:Choice xmlns:a14="http://schemas.microsoft.com/office/drawing/2010/main" Requires="a14">
              <xdr:sp macro="" textlink="">
                <xdr:nvSpPr>
                  <xdr:cNvPr id="21513" name="RD Button" hidden="1">
                    <a:extLst>
                      <a:ext uri="{63B3BB69-23CF-44E3-9099-C40C66FF867C}">
                        <a14:compatExt spid="_x0000_s21513"/>
                      </a:ext>
                      <a:ext uri="{FF2B5EF4-FFF2-40B4-BE49-F238E27FC236}">
                        <a16:creationId xmlns:a16="http://schemas.microsoft.com/office/drawing/2014/main" id="{00000000-0008-0000-0300-000009540000}"/>
                      </a:ext>
                    </a:extLst>
                  </xdr:cNvPr>
                  <xdr:cNvSpPr/>
                </xdr:nvSpPr>
                <xdr:spPr bwMode="auto">
                  <a:xfrm>
                    <a:off x="13367950" y="6999232"/>
                    <a:ext cx="2666705" cy="378473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  <xdr:txBody>
                  <a:bodyPr vertOverflow="clip" wrap="square" lIns="27432" tIns="27432" rIns="0" bIns="27432" anchor="ctr" upright="1"/>
                  <a:lstStyle/>
                  <a:p>
                    <a:pPr algn="l" rtl="0">
                      <a:defRPr sz="1000"/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Segoe UI"/>
                        <a:cs typeface="Segoe UI"/>
                      </a:rPr>
                      <a:t>R&amp;D Financials</a:t>
                    </a:r>
                  </a:p>
                </xdr:txBody>
              </xdr:sp>
            </mc:Choice>
            <mc:Fallback/>
          </mc:AlternateContent>
          <xdr:sp macro="" textlink="">
            <xdr:nvSpPr>
              <xdr:cNvPr id="143" name="Rectangle 142">
                <a:extLst>
                  <a:ext uri="{FF2B5EF4-FFF2-40B4-BE49-F238E27FC236}">
                    <a16:creationId xmlns:a16="http://schemas.microsoft.com/office/drawing/2014/main" id="{00000000-0008-0000-0300-00008F000000}"/>
                  </a:ext>
                </a:extLst>
              </xdr:cNvPr>
              <xdr:cNvSpPr/>
            </xdr:nvSpPr>
            <xdr:spPr>
              <a:xfrm>
                <a:off x="13335000" y="6945086"/>
                <a:ext cx="2471057" cy="1317171"/>
              </a:xfrm>
              <a:prstGeom prst="rect">
                <a:avLst/>
              </a:prstGeom>
              <a:noFill/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</xdr:grpSp>
        <xdr:sp macro="" textlink="">
          <xdr:nvSpPr>
            <xdr:cNvPr id="141" name="TextBox 140">
              <a:extLst>
                <a:ext uri="{FF2B5EF4-FFF2-40B4-BE49-F238E27FC236}">
                  <a16:creationId xmlns:a16="http://schemas.microsoft.com/office/drawing/2014/main" id="{00000000-0008-0000-0300-00008D000000}"/>
                </a:ext>
              </a:extLst>
            </xdr:cNvPr>
            <xdr:cNvSpPr txBox="1"/>
          </xdr:nvSpPr>
          <xdr:spPr>
            <a:xfrm>
              <a:off x="13335000" y="6683827"/>
              <a:ext cx="2438399" cy="280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/>
              <a:r>
                <a:rPr lang="en-US" sz="1200" b="1"/>
                <a:t>Financial Assumption</a:t>
              </a:r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1514" name="Market Button" hidden="1">
                <a:extLst>
                  <a:ext uri="{63B3BB69-23CF-44E3-9099-C40C66FF867C}">
                    <a14:compatExt spid="_x0000_s21514"/>
                  </a:ext>
                  <a:ext uri="{FF2B5EF4-FFF2-40B4-BE49-F238E27FC236}">
                    <a16:creationId xmlns:a16="http://schemas.microsoft.com/office/drawing/2014/main" id="{00000000-0008-0000-0300-00000A540000}"/>
                  </a:ext>
                </a:extLst>
              </xdr:cNvPr>
              <xdr:cNvSpPr/>
            </xdr:nvSpPr>
            <xdr:spPr bwMode="auto">
              <a:xfrm>
                <a:off x="13171169" y="6585585"/>
                <a:ext cx="2249806" cy="19621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Market Factors Financials</a:t>
                </a:r>
              </a:p>
            </xdr:txBody>
          </xdr:sp>
        </mc:Choice>
        <mc:Fallback/>
      </mc:AlternateContent>
    </xdr:grpSp>
    <xdr:clientData/>
  </xdr:twoCellAnchor>
  <xdr:twoCellAnchor>
    <xdr:from>
      <xdr:col>22</xdr:col>
      <xdr:colOff>282243</xdr:colOff>
      <xdr:row>43</xdr:row>
      <xdr:rowOff>15915</xdr:rowOff>
    </xdr:from>
    <xdr:to>
      <xdr:col>25</xdr:col>
      <xdr:colOff>883104</xdr:colOff>
      <xdr:row>52</xdr:row>
      <xdr:rowOff>87263</xdr:rowOff>
    </xdr:to>
    <xdr:grpSp>
      <xdr:nvGrpSpPr>
        <xdr:cNvPr id="144" name="Group 143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GrpSpPr/>
      </xdr:nvGrpSpPr>
      <xdr:grpSpPr>
        <a:xfrm>
          <a:off x="16654357" y="8354372"/>
          <a:ext cx="3148118" cy="1638891"/>
          <a:chOff x="13352024" y="9267658"/>
          <a:chExt cx="3009900" cy="1760006"/>
        </a:xfrm>
      </xdr:grpSpPr>
      <xdr:grpSp>
        <xdr:nvGrpSpPr>
          <xdr:cNvPr id="145" name="Group 144">
            <a:extLst>
              <a:ext uri="{FF2B5EF4-FFF2-40B4-BE49-F238E27FC236}">
                <a16:creationId xmlns:a16="http://schemas.microsoft.com/office/drawing/2014/main" id="{00000000-0008-0000-0300-000091000000}"/>
              </a:ext>
            </a:extLst>
          </xdr:cNvPr>
          <xdr:cNvGrpSpPr/>
        </xdr:nvGrpSpPr>
        <xdr:grpSpPr>
          <a:xfrm>
            <a:off x="13455952" y="9464525"/>
            <a:ext cx="2805793" cy="1446591"/>
            <a:chOff x="13083116" y="6678083"/>
            <a:chExt cx="2798233" cy="1507067"/>
          </a:xfrm>
        </xdr:grpSpPr>
        <xdr:sp macro="" textlink="">
          <xdr:nvSpPr>
            <xdr:cNvPr id="147" name="Rectangle 146">
              <a:extLst>
                <a:ext uri="{FF2B5EF4-FFF2-40B4-BE49-F238E27FC236}">
                  <a16:creationId xmlns:a16="http://schemas.microsoft.com/office/drawing/2014/main" id="{00000000-0008-0000-0300-000093000000}"/>
                </a:ext>
              </a:extLst>
            </xdr:cNvPr>
            <xdr:cNvSpPr/>
          </xdr:nvSpPr>
          <xdr:spPr>
            <a:xfrm>
              <a:off x="13083116" y="6678083"/>
              <a:ext cx="2798233" cy="1507067"/>
            </a:xfrm>
            <a:prstGeom prst="rect">
              <a:avLst/>
            </a:prstGeom>
            <a:noFill/>
            <a:ln>
              <a:solidFill>
                <a:schemeClr val="accent2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  <xdr:sp macro="" textlink="">
          <xdr:nvSpPr>
            <xdr:cNvPr id="148" name="TextBox 147">
              <a:extLst>
                <a:ext uri="{FF2B5EF4-FFF2-40B4-BE49-F238E27FC236}">
                  <a16:creationId xmlns:a16="http://schemas.microsoft.com/office/drawing/2014/main" id="{00000000-0008-0000-0300-000094000000}"/>
                </a:ext>
              </a:extLst>
            </xdr:cNvPr>
            <xdr:cNvSpPr txBox="1"/>
          </xdr:nvSpPr>
          <xdr:spPr>
            <a:xfrm>
              <a:off x="13147339" y="6734598"/>
              <a:ext cx="2697313" cy="2770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en-US" sz="1200" b="1"/>
                <a:t>Choose</a:t>
              </a:r>
              <a:r>
                <a:rPr lang="en-US" sz="1200" b="1" baseline="0"/>
                <a:t> a Capital Recovery Period (CRP)</a:t>
              </a:r>
              <a:endParaRPr lang="en-US" sz="1200" b="1"/>
            </a:p>
          </xdr:txBody>
        </xdr:sp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21515" name="20 year" hidden="1">
                  <a:extLst>
                    <a:ext uri="{63B3BB69-23CF-44E3-9099-C40C66FF867C}">
                      <a14:compatExt spid="_x0000_s21515"/>
                    </a:ext>
                    <a:ext uri="{FF2B5EF4-FFF2-40B4-BE49-F238E27FC236}">
                      <a16:creationId xmlns:a16="http://schemas.microsoft.com/office/drawing/2014/main" id="{00000000-0008-0000-0300-00000B540000}"/>
                    </a:ext>
                  </a:extLst>
                </xdr:cNvPr>
                <xdr:cNvSpPr/>
              </xdr:nvSpPr>
              <xdr:spPr bwMode="auto">
                <a:xfrm>
                  <a:off x="13304460" y="7107313"/>
                  <a:ext cx="1093258" cy="190349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27432" tIns="27432" rIns="0" bIns="27432" anchor="ctr" upright="1"/>
                <a:lstStyle/>
                <a:p>
                  <a:pPr algn="l" rtl="0">
                    <a:defRPr sz="1000"/>
                  </a:pPr>
                  <a:r>
                    <a:rPr lang="en-US" sz="800" b="0" i="0" u="none" strike="noStrike" baseline="0">
                      <a:solidFill>
                        <a:srgbClr val="000000"/>
                      </a:solidFill>
                      <a:latin typeface="Segoe UI"/>
                      <a:cs typeface="Segoe UI"/>
                    </a:rPr>
                    <a:t>20 year</a:t>
                  </a:r>
                </a:p>
              </xdr:txBody>
            </xdr:sp>
          </mc:Choice>
          <mc:Fallback/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21516" name="30 year" hidden="1">
                  <a:extLst>
                    <a:ext uri="{63B3BB69-23CF-44E3-9099-C40C66FF867C}">
                      <a14:compatExt spid="_x0000_s21516"/>
                    </a:ext>
                    <a:ext uri="{FF2B5EF4-FFF2-40B4-BE49-F238E27FC236}">
                      <a16:creationId xmlns:a16="http://schemas.microsoft.com/office/drawing/2014/main" id="{00000000-0008-0000-0300-00000C540000}"/>
                    </a:ext>
                  </a:extLst>
                </xdr:cNvPr>
                <xdr:cNvSpPr/>
              </xdr:nvSpPr>
              <xdr:spPr bwMode="auto">
                <a:xfrm>
                  <a:off x="13302041" y="7355115"/>
                  <a:ext cx="1093258" cy="197908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27432" tIns="27432" rIns="0" bIns="27432" anchor="ctr" upright="1"/>
                <a:lstStyle/>
                <a:p>
                  <a:pPr algn="l" rtl="0">
                    <a:defRPr sz="1000"/>
                  </a:pPr>
                  <a:r>
                    <a:rPr lang="en-US" sz="800" b="0" i="0" u="none" strike="noStrike" baseline="0">
                      <a:solidFill>
                        <a:srgbClr val="000000"/>
                      </a:solidFill>
                      <a:latin typeface="Segoe UI"/>
                      <a:cs typeface="Segoe UI"/>
                    </a:rPr>
                    <a:t>30 year</a:t>
                  </a:r>
                </a:p>
              </xdr:txBody>
            </xdr:sp>
          </mc:Choice>
          <mc:Fallback/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21517" name="Tech Life" hidden="1">
                  <a:extLst>
                    <a:ext uri="{63B3BB69-23CF-44E3-9099-C40C66FF867C}">
                      <a14:compatExt spid="_x0000_s21517"/>
                    </a:ext>
                    <a:ext uri="{FF2B5EF4-FFF2-40B4-BE49-F238E27FC236}">
                      <a16:creationId xmlns:a16="http://schemas.microsoft.com/office/drawing/2014/main" id="{00000000-0008-0000-0300-00000D540000}"/>
                    </a:ext>
                  </a:extLst>
                </xdr:cNvPr>
                <xdr:cNvSpPr/>
              </xdr:nvSpPr>
              <xdr:spPr bwMode="auto">
                <a:xfrm>
                  <a:off x="13303251" y="7587192"/>
                  <a:ext cx="1530047" cy="214238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27432" tIns="27432" rIns="0" bIns="27432" anchor="ctr" upright="1"/>
                <a:lstStyle/>
                <a:p>
                  <a:pPr algn="l" rtl="0">
                    <a:defRPr sz="1000"/>
                  </a:pPr>
                  <a:r>
                    <a:rPr lang="en-US" sz="800" b="0" i="0" u="none" strike="noStrike" baseline="0">
                      <a:solidFill>
                        <a:srgbClr val="000000"/>
                      </a:solidFill>
                      <a:latin typeface="Segoe UI"/>
                      <a:cs typeface="Segoe UI"/>
                    </a:rPr>
                    <a:t>Technology Life (30 years)</a:t>
                  </a:r>
                </a:p>
              </xdr:txBody>
            </xdr:sp>
          </mc:Choice>
          <mc:Fallback/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21518" name="Custom CRP" hidden="1">
                  <a:extLst>
                    <a:ext uri="{63B3BB69-23CF-44E3-9099-C40C66FF867C}">
                      <a14:compatExt spid="_x0000_s21518"/>
                    </a:ext>
                    <a:ext uri="{FF2B5EF4-FFF2-40B4-BE49-F238E27FC236}">
                      <a16:creationId xmlns:a16="http://schemas.microsoft.com/office/drawing/2014/main" id="{00000000-0008-0000-0300-00000E540000}"/>
                    </a:ext>
                  </a:extLst>
                </xdr:cNvPr>
                <xdr:cNvSpPr/>
              </xdr:nvSpPr>
              <xdr:spPr bwMode="auto">
                <a:xfrm>
                  <a:off x="13302191" y="7846483"/>
                  <a:ext cx="1102783" cy="186268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27432" tIns="27432" rIns="0" bIns="27432" anchor="ctr" upright="1"/>
                <a:lstStyle/>
                <a:p>
                  <a:pPr algn="l" rtl="0">
                    <a:defRPr sz="1000"/>
                  </a:pPr>
                  <a:r>
                    <a:rPr lang="en-US" sz="800" b="0" i="0" u="none" strike="noStrike" baseline="0">
                      <a:solidFill>
                        <a:srgbClr val="000000"/>
                      </a:solidFill>
                      <a:latin typeface="Segoe UI"/>
                      <a:cs typeface="Segoe UI"/>
                    </a:rPr>
                    <a:t>CustomCRP</a:t>
                  </a:r>
                </a:p>
              </xdr:txBody>
            </xdr:sp>
          </mc:Choice>
          <mc:Fallback/>
        </mc:AlternateContent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1519" name="Group Box 15" hidden="1">
                <a:extLst>
                  <a:ext uri="{63B3BB69-23CF-44E3-9099-C40C66FF867C}">
                    <a14:compatExt spid="_x0000_s21519"/>
                  </a:ext>
                  <a:ext uri="{FF2B5EF4-FFF2-40B4-BE49-F238E27FC236}">
                    <a16:creationId xmlns:a16="http://schemas.microsoft.com/office/drawing/2014/main" id="{00000000-0008-0000-0300-00000F540000}"/>
                  </a:ext>
                </a:extLst>
              </xdr:cNvPr>
              <xdr:cNvSpPr/>
            </xdr:nvSpPr>
            <xdr:spPr bwMode="auto">
              <a:xfrm>
                <a:off x="13352024" y="9267658"/>
                <a:ext cx="3009900" cy="1760006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Group Box 62</a:t>
                </a:r>
              </a:p>
            </xdr:txBody>
          </xdr:sp>
        </mc:Choice>
        <mc:Fallback/>
      </mc:AlternateContent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586740</xdr:colOff>
          <xdr:row>35</xdr:row>
          <xdr:rowOff>38100</xdr:rowOff>
        </xdr:from>
        <xdr:to>
          <xdr:col>26</xdr:col>
          <xdr:colOff>205740</xdr:colOff>
          <xdr:row>38</xdr:row>
          <xdr:rowOff>152400</xdr:rowOff>
        </xdr:to>
        <xdr:sp macro="" textlink="">
          <xdr:nvSpPr>
            <xdr:cNvPr id="21520" name="Button 16" hidden="1">
              <a:extLst>
                <a:ext uri="{63B3BB69-23CF-44E3-9099-C40C66FF867C}">
                  <a14:compatExt spid="_x0000_s21520"/>
                </a:ext>
                <a:ext uri="{FF2B5EF4-FFF2-40B4-BE49-F238E27FC236}">
                  <a16:creationId xmlns:a16="http://schemas.microsoft.com/office/drawing/2014/main" id="{00000000-0008-0000-0300-000010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Apply Finances to all Technologies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76200</xdr:colOff>
          <xdr:row>46</xdr:row>
          <xdr:rowOff>38100</xdr:rowOff>
        </xdr:from>
        <xdr:to>
          <xdr:col>27</xdr:col>
          <xdr:colOff>114300</xdr:colOff>
          <xdr:row>50</xdr:row>
          <xdr:rowOff>15240</xdr:rowOff>
        </xdr:to>
        <xdr:sp macro="" textlink="">
          <xdr:nvSpPr>
            <xdr:cNvPr id="21521" name="Button 17" hidden="1">
              <a:extLst>
                <a:ext uri="{63B3BB69-23CF-44E3-9099-C40C66FF867C}">
                  <a14:compatExt spid="_x0000_s21521"/>
                </a:ext>
                <a:ext uri="{FF2B5EF4-FFF2-40B4-BE49-F238E27FC236}">
                  <a16:creationId xmlns:a16="http://schemas.microsoft.com/office/drawing/2014/main" id="{00000000-0008-0000-0300-00001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Apply CRP to all Technologies</a:t>
              </a:r>
            </a:p>
          </xdr:txBody>
        </xdr:sp>
        <xdr:clientData fPrintsWithSheet="0"/>
      </xdr:twoCellAnchor>
    </mc:Choice>
    <mc:Fallback/>
  </mc:AlternateContent>
  <xdr:twoCellAnchor>
    <xdr:from>
      <xdr:col>28</xdr:col>
      <xdr:colOff>652858</xdr:colOff>
      <xdr:row>806</xdr:row>
      <xdr:rowOff>53180</xdr:rowOff>
    </xdr:from>
    <xdr:to>
      <xdr:col>32</xdr:col>
      <xdr:colOff>1555750</xdr:colOff>
      <xdr:row>852</xdr:row>
      <xdr:rowOff>63500</xdr:rowOff>
    </xdr:to>
    <xdr:graphicFrame macro="">
      <xdr:nvGraphicFramePr>
        <xdr:cNvPr id="155" name="Chart 154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1043783</xdr:colOff>
      <xdr:row>860</xdr:row>
      <xdr:rowOff>123031</xdr:rowOff>
    </xdr:from>
    <xdr:to>
      <xdr:col>32</xdr:col>
      <xdr:colOff>1587500</xdr:colOff>
      <xdr:row>900</xdr:row>
      <xdr:rowOff>31750</xdr:rowOff>
    </xdr:to>
    <xdr:graphicFrame macro="">
      <xdr:nvGraphicFramePr>
        <xdr:cNvPr id="156" name="Chart 155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0.21356</cdr:x>
      <cdr:y>0.12156</cdr:y>
    </cdr:from>
    <cdr:to>
      <cdr:x>0.23277</cdr:x>
      <cdr:y>0.92344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3420519" y="954434"/>
          <a:ext cx="307689" cy="62961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bg1">
              <a:lumMod val="8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23988</xdr:colOff>
      <xdr:row>23</xdr:row>
      <xdr:rowOff>27298</xdr:rowOff>
    </xdr:from>
    <xdr:to>
      <xdr:col>9</xdr:col>
      <xdr:colOff>161148</xdr:colOff>
      <xdr:row>23</xdr:row>
      <xdr:rowOff>164458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2348088" y="4116698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35</xdr:row>
      <xdr:rowOff>19050</xdr:rowOff>
    </xdr:from>
    <xdr:to>
      <xdr:col>9</xdr:col>
      <xdr:colOff>156210</xdr:colOff>
      <xdr:row>35</xdr:row>
      <xdr:rowOff>156210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2343150" y="62420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61</xdr:row>
      <xdr:rowOff>19050</xdr:rowOff>
    </xdr:from>
    <xdr:to>
      <xdr:col>9</xdr:col>
      <xdr:colOff>156210</xdr:colOff>
      <xdr:row>61</xdr:row>
      <xdr:rowOff>156210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2343150" y="109283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67</xdr:row>
      <xdr:rowOff>19050</xdr:rowOff>
    </xdr:from>
    <xdr:to>
      <xdr:col>9</xdr:col>
      <xdr:colOff>156210</xdr:colOff>
      <xdr:row>67</xdr:row>
      <xdr:rowOff>156210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343150" y="119951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73</xdr:row>
      <xdr:rowOff>19050</xdr:rowOff>
    </xdr:from>
    <xdr:to>
      <xdr:col>9</xdr:col>
      <xdr:colOff>156210</xdr:colOff>
      <xdr:row>73</xdr:row>
      <xdr:rowOff>156210</xdr:rowOff>
    </xdr:to>
    <xdr:sp macro="" textlink="">
      <xdr:nvSpPr>
        <xdr:cNvPr id="6" name="Oval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2343150" y="130619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29</xdr:row>
      <xdr:rowOff>19050</xdr:rowOff>
    </xdr:from>
    <xdr:to>
      <xdr:col>9</xdr:col>
      <xdr:colOff>156210</xdr:colOff>
      <xdr:row>29</xdr:row>
      <xdr:rowOff>156210</xdr:rowOff>
    </xdr:to>
    <xdr:sp macro="" textlink="">
      <xdr:nvSpPr>
        <xdr:cNvPr id="7" name="Oval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2343150" y="51752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47</xdr:row>
      <xdr:rowOff>19050</xdr:rowOff>
    </xdr:from>
    <xdr:to>
      <xdr:col>9</xdr:col>
      <xdr:colOff>156210</xdr:colOff>
      <xdr:row>47</xdr:row>
      <xdr:rowOff>156210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2343150" y="83756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11</xdr:row>
      <xdr:rowOff>19050</xdr:rowOff>
    </xdr:from>
    <xdr:to>
      <xdr:col>9</xdr:col>
      <xdr:colOff>156210</xdr:colOff>
      <xdr:row>11</xdr:row>
      <xdr:rowOff>156210</xdr:rowOff>
    </xdr:to>
    <xdr:sp macro="CapacityFactorDefinition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2343150" y="20256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17</xdr:row>
      <xdr:rowOff>19050</xdr:rowOff>
    </xdr:from>
    <xdr:to>
      <xdr:col>9</xdr:col>
      <xdr:colOff>156210</xdr:colOff>
      <xdr:row>17</xdr:row>
      <xdr:rowOff>156210</xdr:rowOff>
    </xdr:to>
    <xdr:sp macro="" textlink="">
      <xdr:nvSpPr>
        <xdr:cNvPr id="10" name="Oval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2343150" y="30416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54</xdr:row>
      <xdr:rowOff>19050</xdr:rowOff>
    </xdr:from>
    <xdr:to>
      <xdr:col>9</xdr:col>
      <xdr:colOff>156210</xdr:colOff>
      <xdr:row>54</xdr:row>
      <xdr:rowOff>156210</xdr:rowOff>
    </xdr:to>
    <xdr:sp macro="" textlink="">
      <xdr:nvSpPr>
        <xdr:cNvPr id="11" name="Oval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2343150" y="96202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80</xdr:row>
      <xdr:rowOff>19050</xdr:rowOff>
    </xdr:from>
    <xdr:to>
      <xdr:col>9</xdr:col>
      <xdr:colOff>156210</xdr:colOff>
      <xdr:row>80</xdr:row>
      <xdr:rowOff>156210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/>
      </xdr:nvSpPr>
      <xdr:spPr>
        <a:xfrm>
          <a:off x="2343150" y="142684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166</xdr:row>
      <xdr:rowOff>19050</xdr:rowOff>
    </xdr:from>
    <xdr:to>
      <xdr:col>9</xdr:col>
      <xdr:colOff>156210</xdr:colOff>
      <xdr:row>166</xdr:row>
      <xdr:rowOff>156210</xdr:rowOff>
    </xdr:to>
    <xdr:sp macro="" textlink="">
      <xdr:nvSpPr>
        <xdr:cNvPr id="13" name="Oval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/>
      </xdr:nvSpPr>
      <xdr:spPr>
        <a:xfrm>
          <a:off x="2343150" y="294576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268</xdr:row>
      <xdr:rowOff>19050</xdr:rowOff>
    </xdr:from>
    <xdr:to>
      <xdr:col>9</xdr:col>
      <xdr:colOff>156210</xdr:colOff>
      <xdr:row>268</xdr:row>
      <xdr:rowOff>156210</xdr:rowOff>
    </xdr:to>
    <xdr:sp macro="" textlink="">
      <xdr:nvSpPr>
        <xdr:cNvPr id="14" name="Oval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/>
      </xdr:nvSpPr>
      <xdr:spPr>
        <a:xfrm>
          <a:off x="2343150" y="475678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183</xdr:row>
      <xdr:rowOff>19050</xdr:rowOff>
    </xdr:from>
    <xdr:to>
      <xdr:col>9</xdr:col>
      <xdr:colOff>156210</xdr:colOff>
      <xdr:row>183</xdr:row>
      <xdr:rowOff>156210</xdr:rowOff>
    </xdr:to>
    <xdr:sp macro="" textlink="">
      <xdr:nvSpPr>
        <xdr:cNvPr id="15" name="Oval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/>
      </xdr:nvSpPr>
      <xdr:spPr>
        <a:xfrm>
          <a:off x="2343150" y="324548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98</xdr:row>
      <xdr:rowOff>19050</xdr:rowOff>
    </xdr:from>
    <xdr:to>
      <xdr:col>9</xdr:col>
      <xdr:colOff>156210</xdr:colOff>
      <xdr:row>98</xdr:row>
      <xdr:rowOff>156210</xdr:rowOff>
    </xdr:to>
    <xdr:sp macro="" textlink="">
      <xdr:nvSpPr>
        <xdr:cNvPr id="16" name="Oval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/>
      </xdr:nvSpPr>
      <xdr:spPr>
        <a:xfrm>
          <a:off x="2343150" y="174561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115</xdr:row>
      <xdr:rowOff>19050</xdr:rowOff>
    </xdr:from>
    <xdr:to>
      <xdr:col>9</xdr:col>
      <xdr:colOff>156210</xdr:colOff>
      <xdr:row>115</xdr:row>
      <xdr:rowOff>156210</xdr:rowOff>
    </xdr:to>
    <xdr:sp macro="" textlink="">
      <xdr:nvSpPr>
        <xdr:cNvPr id="17" name="Oval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/>
      </xdr:nvSpPr>
      <xdr:spPr>
        <a:xfrm>
          <a:off x="2343150" y="204787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250</xdr:row>
      <xdr:rowOff>19050</xdr:rowOff>
    </xdr:from>
    <xdr:to>
      <xdr:col>9</xdr:col>
      <xdr:colOff>156210</xdr:colOff>
      <xdr:row>250</xdr:row>
      <xdr:rowOff>156210</xdr:rowOff>
    </xdr:to>
    <xdr:sp macro="" textlink="">
      <xdr:nvSpPr>
        <xdr:cNvPr id="18" name="Oval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/>
      </xdr:nvSpPr>
      <xdr:spPr>
        <a:xfrm>
          <a:off x="2343150" y="443801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286</xdr:row>
      <xdr:rowOff>19050</xdr:rowOff>
    </xdr:from>
    <xdr:to>
      <xdr:col>9</xdr:col>
      <xdr:colOff>156210</xdr:colOff>
      <xdr:row>286</xdr:row>
      <xdr:rowOff>156210</xdr:rowOff>
    </xdr:to>
    <xdr:sp macro="" textlink="">
      <xdr:nvSpPr>
        <xdr:cNvPr id="19" name="Oval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/>
      </xdr:nvSpPr>
      <xdr:spPr>
        <a:xfrm>
          <a:off x="2343150" y="507682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98</xdr:row>
      <xdr:rowOff>19050</xdr:rowOff>
    </xdr:from>
    <xdr:to>
      <xdr:col>9</xdr:col>
      <xdr:colOff>156210</xdr:colOff>
      <xdr:row>98</xdr:row>
      <xdr:rowOff>156210</xdr:rowOff>
    </xdr:to>
    <xdr:sp macro="" textlink="">
      <xdr:nvSpPr>
        <xdr:cNvPr id="20" name="Oval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/>
      </xdr:nvSpPr>
      <xdr:spPr>
        <a:xfrm>
          <a:off x="2343150" y="174561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98</xdr:row>
      <xdr:rowOff>19050</xdr:rowOff>
    </xdr:from>
    <xdr:to>
      <xdr:col>9</xdr:col>
      <xdr:colOff>156210</xdr:colOff>
      <xdr:row>98</xdr:row>
      <xdr:rowOff>156210</xdr:rowOff>
    </xdr:to>
    <xdr:sp macro="" textlink="">
      <xdr:nvSpPr>
        <xdr:cNvPr id="21" name="Oval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/>
      </xdr:nvSpPr>
      <xdr:spPr>
        <a:xfrm>
          <a:off x="2343150" y="174561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115</xdr:row>
      <xdr:rowOff>19050</xdr:rowOff>
    </xdr:from>
    <xdr:to>
      <xdr:col>9</xdr:col>
      <xdr:colOff>156210</xdr:colOff>
      <xdr:row>115</xdr:row>
      <xdr:rowOff>156210</xdr:rowOff>
    </xdr:to>
    <xdr:sp macro="" textlink="">
      <xdr:nvSpPr>
        <xdr:cNvPr id="22" name="Oval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/>
      </xdr:nvSpPr>
      <xdr:spPr>
        <a:xfrm>
          <a:off x="2343150" y="204787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250</xdr:row>
      <xdr:rowOff>19050</xdr:rowOff>
    </xdr:from>
    <xdr:to>
      <xdr:col>9</xdr:col>
      <xdr:colOff>156210</xdr:colOff>
      <xdr:row>250</xdr:row>
      <xdr:rowOff>156210</xdr:rowOff>
    </xdr:to>
    <xdr:sp macro="" textlink="">
      <xdr:nvSpPr>
        <xdr:cNvPr id="23" name="Oval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/>
      </xdr:nvSpPr>
      <xdr:spPr>
        <a:xfrm>
          <a:off x="2343150" y="443801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250</xdr:row>
      <xdr:rowOff>19050</xdr:rowOff>
    </xdr:from>
    <xdr:to>
      <xdr:col>9</xdr:col>
      <xdr:colOff>156210</xdr:colOff>
      <xdr:row>250</xdr:row>
      <xdr:rowOff>156210</xdr:rowOff>
    </xdr:to>
    <xdr:sp macro="" textlink="">
      <xdr:nvSpPr>
        <xdr:cNvPr id="24" name="Oval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/>
      </xdr:nvSpPr>
      <xdr:spPr>
        <a:xfrm>
          <a:off x="2343150" y="443801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132</xdr:row>
      <xdr:rowOff>19050</xdr:rowOff>
    </xdr:from>
    <xdr:to>
      <xdr:col>9</xdr:col>
      <xdr:colOff>156210</xdr:colOff>
      <xdr:row>132</xdr:row>
      <xdr:rowOff>156210</xdr:rowOff>
    </xdr:to>
    <xdr:sp macro="" textlink="">
      <xdr:nvSpPr>
        <xdr:cNvPr id="25" name="Oval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/>
      </xdr:nvSpPr>
      <xdr:spPr>
        <a:xfrm>
          <a:off x="2343150" y="234886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132</xdr:row>
      <xdr:rowOff>19050</xdr:rowOff>
    </xdr:from>
    <xdr:to>
      <xdr:col>9</xdr:col>
      <xdr:colOff>156210</xdr:colOff>
      <xdr:row>132</xdr:row>
      <xdr:rowOff>156210</xdr:rowOff>
    </xdr:to>
    <xdr:sp macro="" textlink="">
      <xdr:nvSpPr>
        <xdr:cNvPr id="26" name="Oval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/>
      </xdr:nvSpPr>
      <xdr:spPr>
        <a:xfrm>
          <a:off x="2343150" y="234886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149</xdr:row>
      <xdr:rowOff>19050</xdr:rowOff>
    </xdr:from>
    <xdr:to>
      <xdr:col>9</xdr:col>
      <xdr:colOff>156210</xdr:colOff>
      <xdr:row>149</xdr:row>
      <xdr:rowOff>156210</xdr:rowOff>
    </xdr:to>
    <xdr:sp macro="" textlink="">
      <xdr:nvSpPr>
        <xdr:cNvPr id="27" name="Oval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/>
      </xdr:nvSpPr>
      <xdr:spPr>
        <a:xfrm>
          <a:off x="2343150" y="264604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149</xdr:row>
      <xdr:rowOff>19050</xdr:rowOff>
    </xdr:from>
    <xdr:to>
      <xdr:col>9</xdr:col>
      <xdr:colOff>156210</xdr:colOff>
      <xdr:row>149</xdr:row>
      <xdr:rowOff>156210</xdr:rowOff>
    </xdr:to>
    <xdr:sp macro="" textlink="">
      <xdr:nvSpPr>
        <xdr:cNvPr id="28" name="Oval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/>
      </xdr:nvSpPr>
      <xdr:spPr>
        <a:xfrm>
          <a:off x="2343150" y="264604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132</xdr:row>
      <xdr:rowOff>19050</xdr:rowOff>
    </xdr:from>
    <xdr:to>
      <xdr:col>9</xdr:col>
      <xdr:colOff>156210</xdr:colOff>
      <xdr:row>132</xdr:row>
      <xdr:rowOff>156210</xdr:rowOff>
    </xdr:to>
    <xdr:sp macro="" textlink="">
      <xdr:nvSpPr>
        <xdr:cNvPr id="29" name="Oval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/>
      </xdr:nvSpPr>
      <xdr:spPr>
        <a:xfrm>
          <a:off x="2343150" y="234886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149</xdr:row>
      <xdr:rowOff>19050</xdr:rowOff>
    </xdr:from>
    <xdr:to>
      <xdr:col>9</xdr:col>
      <xdr:colOff>156210</xdr:colOff>
      <xdr:row>149</xdr:row>
      <xdr:rowOff>156210</xdr:rowOff>
    </xdr:to>
    <xdr:sp macro="" textlink="">
      <xdr:nvSpPr>
        <xdr:cNvPr id="30" name="Oval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/>
      </xdr:nvSpPr>
      <xdr:spPr>
        <a:xfrm>
          <a:off x="2343150" y="264604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149</xdr:row>
      <xdr:rowOff>19050</xdr:rowOff>
    </xdr:from>
    <xdr:to>
      <xdr:col>9</xdr:col>
      <xdr:colOff>156210</xdr:colOff>
      <xdr:row>149</xdr:row>
      <xdr:rowOff>156210</xdr:rowOff>
    </xdr:to>
    <xdr:sp macro="" textlink="">
      <xdr:nvSpPr>
        <xdr:cNvPr id="31" name="Oval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/>
      </xdr:nvSpPr>
      <xdr:spPr>
        <a:xfrm>
          <a:off x="2343150" y="264604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149</xdr:row>
      <xdr:rowOff>19050</xdr:rowOff>
    </xdr:from>
    <xdr:to>
      <xdr:col>9</xdr:col>
      <xdr:colOff>156210</xdr:colOff>
      <xdr:row>149</xdr:row>
      <xdr:rowOff>156210</xdr:rowOff>
    </xdr:to>
    <xdr:sp macro="" textlink="">
      <xdr:nvSpPr>
        <xdr:cNvPr id="32" name="Oval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/>
      </xdr:nvSpPr>
      <xdr:spPr>
        <a:xfrm>
          <a:off x="2343150" y="264604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132</xdr:row>
      <xdr:rowOff>19050</xdr:rowOff>
    </xdr:from>
    <xdr:to>
      <xdr:col>9</xdr:col>
      <xdr:colOff>156210</xdr:colOff>
      <xdr:row>132</xdr:row>
      <xdr:rowOff>156210</xdr:rowOff>
    </xdr:to>
    <xdr:sp macro="" textlink="">
      <xdr:nvSpPr>
        <xdr:cNvPr id="33" name="Oval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/>
      </xdr:nvSpPr>
      <xdr:spPr>
        <a:xfrm>
          <a:off x="2343150" y="234886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132</xdr:row>
      <xdr:rowOff>19050</xdr:rowOff>
    </xdr:from>
    <xdr:to>
      <xdr:col>9</xdr:col>
      <xdr:colOff>156210</xdr:colOff>
      <xdr:row>132</xdr:row>
      <xdr:rowOff>156210</xdr:rowOff>
    </xdr:to>
    <xdr:sp macro="" textlink="">
      <xdr:nvSpPr>
        <xdr:cNvPr id="34" name="Oval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/>
      </xdr:nvSpPr>
      <xdr:spPr>
        <a:xfrm>
          <a:off x="2343150" y="234886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86</xdr:row>
      <xdr:rowOff>19050</xdr:rowOff>
    </xdr:from>
    <xdr:to>
      <xdr:col>9</xdr:col>
      <xdr:colOff>156210</xdr:colOff>
      <xdr:row>86</xdr:row>
      <xdr:rowOff>156210</xdr:rowOff>
    </xdr:to>
    <xdr:sp macro="" textlink="">
      <xdr:nvSpPr>
        <xdr:cNvPr id="35" name="Oval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/>
      </xdr:nvSpPr>
      <xdr:spPr>
        <a:xfrm>
          <a:off x="2343150" y="153352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41</xdr:row>
      <xdr:rowOff>19050</xdr:rowOff>
    </xdr:from>
    <xdr:to>
      <xdr:col>9</xdr:col>
      <xdr:colOff>156210</xdr:colOff>
      <xdr:row>41</xdr:row>
      <xdr:rowOff>156210</xdr:rowOff>
    </xdr:to>
    <xdr:sp macro="" textlink="">
      <xdr:nvSpPr>
        <xdr:cNvPr id="36" name="Oval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/>
      </xdr:nvSpPr>
      <xdr:spPr>
        <a:xfrm>
          <a:off x="2343150" y="73088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200</xdr:row>
      <xdr:rowOff>19050</xdr:rowOff>
    </xdr:from>
    <xdr:to>
      <xdr:col>9</xdr:col>
      <xdr:colOff>156210</xdr:colOff>
      <xdr:row>200</xdr:row>
      <xdr:rowOff>156210</xdr:rowOff>
    </xdr:to>
    <xdr:sp macro="" textlink="">
      <xdr:nvSpPr>
        <xdr:cNvPr id="37" name="Oval 36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/>
      </xdr:nvSpPr>
      <xdr:spPr>
        <a:xfrm>
          <a:off x="2343150" y="354774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13</xdr:col>
      <xdr:colOff>621926</xdr:colOff>
      <xdr:row>48</xdr:row>
      <xdr:rowOff>19050</xdr:rowOff>
    </xdr:from>
    <xdr:to>
      <xdr:col>13</xdr:col>
      <xdr:colOff>759086</xdr:colOff>
      <xdr:row>48</xdr:row>
      <xdr:rowOff>156210</xdr:rowOff>
    </xdr:to>
    <xdr:sp macro="" textlink="">
      <xdr:nvSpPr>
        <xdr:cNvPr id="38" name="Oval 37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SpPr/>
      </xdr:nvSpPr>
      <xdr:spPr>
        <a:xfrm>
          <a:off x="9537326" y="85534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1</xdr:col>
      <xdr:colOff>29632</xdr:colOff>
      <xdr:row>499</xdr:row>
      <xdr:rowOff>149579</xdr:rowOff>
    </xdr:from>
    <xdr:to>
      <xdr:col>23</xdr:col>
      <xdr:colOff>503464</xdr:colOff>
      <xdr:row>544</xdr:row>
      <xdr:rowOff>148140</xdr:rowOff>
    </xdr:to>
    <xdr:grpSp>
      <xdr:nvGrpSpPr>
        <xdr:cNvPr id="39" name="Group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GrpSpPr/>
      </xdr:nvGrpSpPr>
      <xdr:grpSpPr>
        <a:xfrm>
          <a:off x="667807" y="85941254"/>
          <a:ext cx="16294857" cy="7713811"/>
          <a:chOff x="634750" y="59103726"/>
          <a:chExt cx="13741596" cy="7562532"/>
        </a:xfrm>
      </xdr:grpSpPr>
      <xdr:grpSp>
        <xdr:nvGrpSpPr>
          <xdr:cNvPr id="40" name="Group 39">
            <a:extLst>
              <a:ext uri="{FF2B5EF4-FFF2-40B4-BE49-F238E27FC236}">
                <a16:creationId xmlns:a16="http://schemas.microsoft.com/office/drawing/2014/main" id="{00000000-0008-0000-0600-000028000000}"/>
              </a:ext>
            </a:extLst>
          </xdr:cNvPr>
          <xdr:cNvGrpSpPr/>
        </xdr:nvGrpSpPr>
        <xdr:grpSpPr>
          <a:xfrm>
            <a:off x="634750" y="59103726"/>
            <a:ext cx="13741596" cy="7562532"/>
            <a:chOff x="7553575" y="56756142"/>
            <a:chExt cx="22376031" cy="6642522"/>
          </a:xfrm>
        </xdr:grpSpPr>
        <xdr:graphicFrame macro="">
          <xdr:nvGraphicFramePr>
            <xdr:cNvPr id="42" name="Chart 41">
              <a:extLst>
                <a:ext uri="{FF2B5EF4-FFF2-40B4-BE49-F238E27FC236}">
                  <a16:creationId xmlns:a16="http://schemas.microsoft.com/office/drawing/2014/main" id="{00000000-0008-0000-0600-00002A000000}"/>
                </a:ext>
              </a:extLst>
            </xdr:cNvPr>
            <xdr:cNvGraphicFramePr>
              <a:graphicFrameLocks/>
            </xdr:cNvGraphicFramePr>
          </xdr:nvGraphicFramePr>
          <xdr:xfrm>
            <a:off x="7553575" y="56845464"/>
            <a:ext cx="22376031" cy="65532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pSp>
          <xdr:nvGrpSpPr>
            <xdr:cNvPr id="43" name="Group 42">
              <a:extLst>
                <a:ext uri="{FF2B5EF4-FFF2-40B4-BE49-F238E27FC236}">
                  <a16:creationId xmlns:a16="http://schemas.microsoft.com/office/drawing/2014/main" id="{00000000-0008-0000-0600-00002B000000}"/>
                </a:ext>
              </a:extLst>
            </xdr:cNvPr>
            <xdr:cNvGrpSpPr/>
          </xdr:nvGrpSpPr>
          <xdr:grpSpPr>
            <a:xfrm>
              <a:off x="13654567" y="57318525"/>
              <a:ext cx="15689811" cy="621437"/>
              <a:chOff x="8722216" y="54825707"/>
              <a:chExt cx="7448487" cy="516575"/>
            </a:xfrm>
          </xdr:grpSpPr>
          <xdr:sp macro="" textlink="">
            <xdr:nvSpPr>
              <xdr:cNvPr id="45" name="Left Brace 44">
                <a:extLst>
                  <a:ext uri="{FF2B5EF4-FFF2-40B4-BE49-F238E27FC236}">
                    <a16:creationId xmlns:a16="http://schemas.microsoft.com/office/drawing/2014/main" id="{00000000-0008-0000-0600-00002D000000}"/>
                  </a:ext>
                </a:extLst>
              </xdr:cNvPr>
              <xdr:cNvSpPr/>
            </xdr:nvSpPr>
            <xdr:spPr>
              <a:xfrm rot="5400000">
                <a:off x="12308348" y="51479926"/>
                <a:ext cx="276224" cy="7448487"/>
              </a:xfrm>
              <a:prstGeom prst="leftBrace">
                <a:avLst>
                  <a:gd name="adj1" fmla="val 59552"/>
                  <a:gd name="adj2" fmla="val 50000"/>
                </a:avLst>
              </a:prstGeom>
              <a:ln w="19050">
                <a:solidFill>
                  <a:schemeClr val="bg1">
                    <a:lumMod val="75000"/>
                  </a:schemeClr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  <xdr:sp macro="" textlink="">
            <xdr:nvSpPr>
              <xdr:cNvPr id="46" name="TextBox 45">
                <a:extLst>
                  <a:ext uri="{FF2B5EF4-FFF2-40B4-BE49-F238E27FC236}">
                    <a16:creationId xmlns:a16="http://schemas.microsoft.com/office/drawing/2014/main" id="{00000000-0008-0000-0600-00002E000000}"/>
                  </a:ext>
                </a:extLst>
              </xdr:cNvPr>
              <xdr:cNvSpPr txBox="1"/>
            </xdr:nvSpPr>
            <xdr:spPr>
              <a:xfrm>
                <a:off x="11768104" y="54825707"/>
                <a:ext cx="1761126" cy="231625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US" sz="1400" b="1"/>
                  <a:t>Future Projections</a:t>
                </a:r>
              </a:p>
            </xdr:txBody>
          </xdr:sp>
        </xdr:grpSp>
        <xdr:sp macro="" textlink="">
          <xdr:nvSpPr>
            <xdr:cNvPr id="44" name="TextBox 43">
              <a:extLst>
                <a:ext uri="{FF2B5EF4-FFF2-40B4-BE49-F238E27FC236}">
                  <a16:creationId xmlns:a16="http://schemas.microsoft.com/office/drawing/2014/main" id="{00000000-0008-0000-0600-00002C000000}"/>
                </a:ext>
              </a:extLst>
            </xdr:cNvPr>
            <xdr:cNvSpPr txBox="1"/>
          </xdr:nvSpPr>
          <xdr:spPr>
            <a:xfrm>
              <a:off x="12218973" y="56756142"/>
              <a:ext cx="3327279" cy="3282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400" b="1"/>
                <a:t>Current (2015)</a:t>
              </a:r>
            </a:p>
          </xdr:txBody>
        </xdr:sp>
      </xdr:grpSp>
      <xdr:cxnSp macro="">
        <xdr:nvCxnSpPr>
          <xdr:cNvPr id="41" name="Straight Arrow Connector 40">
            <a:extLst>
              <a:ext uri="{FF2B5EF4-FFF2-40B4-BE49-F238E27FC236}">
                <a16:creationId xmlns:a16="http://schemas.microsoft.com/office/drawing/2014/main" id="{00000000-0008-0000-0600-000029000000}"/>
              </a:ext>
            </a:extLst>
          </xdr:cNvPr>
          <xdr:cNvCxnSpPr/>
        </xdr:nvCxnSpPr>
        <xdr:spPr>
          <a:xfrm>
            <a:off x="4167233" y="59480186"/>
            <a:ext cx="0" cy="353493"/>
          </a:xfrm>
          <a:prstGeom prst="straightConnector1">
            <a:avLst/>
          </a:prstGeom>
          <a:ln w="19050">
            <a:solidFill>
              <a:schemeClr val="bg1">
                <a:lumMod val="75000"/>
              </a:schemeClr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800100</xdr:colOff>
          <xdr:row>2</xdr:row>
          <xdr:rowOff>114300</xdr:rowOff>
        </xdr:from>
        <xdr:to>
          <xdr:col>11</xdr:col>
          <xdr:colOff>381000</xdr:colOff>
          <xdr:row>4</xdr:row>
          <xdr:rowOff>114300</xdr:rowOff>
        </xdr:to>
        <xdr:sp macro="" textlink="">
          <xdr:nvSpPr>
            <xdr:cNvPr id="2049" name="Butto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6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Current Costs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533400</xdr:colOff>
          <xdr:row>2</xdr:row>
          <xdr:rowOff>114300</xdr:rowOff>
        </xdr:from>
        <xdr:to>
          <xdr:col>18</xdr:col>
          <xdr:colOff>609600</xdr:colOff>
          <xdr:row>4</xdr:row>
          <xdr:rowOff>114300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6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Data Sources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685800</xdr:colOff>
          <xdr:row>2</xdr:row>
          <xdr:rowOff>114300</xdr:rowOff>
        </xdr:from>
        <xdr:to>
          <xdr:col>13</xdr:col>
          <xdr:colOff>762000</xdr:colOff>
          <xdr:row>4</xdr:row>
          <xdr:rowOff>114300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6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Future Projections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152400</xdr:colOff>
          <xdr:row>2</xdr:row>
          <xdr:rowOff>114300</xdr:rowOff>
        </xdr:from>
        <xdr:to>
          <xdr:col>16</xdr:col>
          <xdr:colOff>228600</xdr:colOff>
          <xdr:row>4</xdr:row>
          <xdr:rowOff>114300</xdr:rowOff>
        </xdr:to>
        <xdr:sp macro="" textlink="">
          <xdr:nvSpPr>
            <xdr:cNvPr id="2052" name="Button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6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Graphics</a:t>
              </a:r>
            </a:p>
          </xdr:txBody>
        </xdr:sp>
        <xdr:clientData fPrintsWithSheet="0"/>
      </xdr:twoCellAnchor>
    </mc:Choice>
    <mc:Fallback/>
  </mc:AlternateContent>
  <xdr:twoCellAnchor>
    <xdr:from>
      <xdr:col>9</xdr:col>
      <xdr:colOff>19050</xdr:colOff>
      <xdr:row>35</xdr:row>
      <xdr:rowOff>19050</xdr:rowOff>
    </xdr:from>
    <xdr:to>
      <xdr:col>9</xdr:col>
      <xdr:colOff>156210</xdr:colOff>
      <xdr:row>35</xdr:row>
      <xdr:rowOff>156210</xdr:rowOff>
    </xdr:to>
    <xdr:sp macro="" textlink="">
      <xdr:nvSpPr>
        <xdr:cNvPr id="51" name="Oval 50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SpPr/>
      </xdr:nvSpPr>
      <xdr:spPr>
        <a:xfrm>
          <a:off x="2343150" y="62420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61</xdr:row>
      <xdr:rowOff>19050</xdr:rowOff>
    </xdr:from>
    <xdr:to>
      <xdr:col>9</xdr:col>
      <xdr:colOff>156210</xdr:colOff>
      <xdr:row>61</xdr:row>
      <xdr:rowOff>156210</xdr:rowOff>
    </xdr:to>
    <xdr:sp macro="" textlink="">
      <xdr:nvSpPr>
        <xdr:cNvPr id="52" name="Oval 51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SpPr/>
      </xdr:nvSpPr>
      <xdr:spPr>
        <a:xfrm>
          <a:off x="2343150" y="109283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67</xdr:row>
      <xdr:rowOff>19050</xdr:rowOff>
    </xdr:from>
    <xdr:to>
      <xdr:col>9</xdr:col>
      <xdr:colOff>156210</xdr:colOff>
      <xdr:row>67</xdr:row>
      <xdr:rowOff>156210</xdr:rowOff>
    </xdr:to>
    <xdr:sp macro="" textlink="">
      <xdr:nvSpPr>
        <xdr:cNvPr id="53" name="Oval 52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SpPr/>
      </xdr:nvSpPr>
      <xdr:spPr>
        <a:xfrm>
          <a:off x="2343150" y="119951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73</xdr:row>
      <xdr:rowOff>19050</xdr:rowOff>
    </xdr:from>
    <xdr:to>
      <xdr:col>9</xdr:col>
      <xdr:colOff>156210</xdr:colOff>
      <xdr:row>73</xdr:row>
      <xdr:rowOff>156210</xdr:rowOff>
    </xdr:to>
    <xdr:sp macro="" textlink="">
      <xdr:nvSpPr>
        <xdr:cNvPr id="54" name="Oval 53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SpPr/>
      </xdr:nvSpPr>
      <xdr:spPr>
        <a:xfrm>
          <a:off x="2343150" y="130619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29</xdr:row>
      <xdr:rowOff>19050</xdr:rowOff>
    </xdr:from>
    <xdr:to>
      <xdr:col>9</xdr:col>
      <xdr:colOff>156210</xdr:colOff>
      <xdr:row>29</xdr:row>
      <xdr:rowOff>156210</xdr:rowOff>
    </xdr:to>
    <xdr:sp macro="" textlink="">
      <xdr:nvSpPr>
        <xdr:cNvPr id="55" name="Oval 54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SpPr/>
      </xdr:nvSpPr>
      <xdr:spPr>
        <a:xfrm>
          <a:off x="2343150" y="51752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47</xdr:row>
      <xdr:rowOff>19050</xdr:rowOff>
    </xdr:from>
    <xdr:to>
      <xdr:col>9</xdr:col>
      <xdr:colOff>156210</xdr:colOff>
      <xdr:row>47</xdr:row>
      <xdr:rowOff>156210</xdr:rowOff>
    </xdr:to>
    <xdr:sp macro="" textlink="">
      <xdr:nvSpPr>
        <xdr:cNvPr id="56" name="Oval 55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SpPr/>
      </xdr:nvSpPr>
      <xdr:spPr>
        <a:xfrm>
          <a:off x="2343150" y="83756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11</xdr:row>
      <xdr:rowOff>19050</xdr:rowOff>
    </xdr:from>
    <xdr:to>
      <xdr:col>9</xdr:col>
      <xdr:colOff>156210</xdr:colOff>
      <xdr:row>11</xdr:row>
      <xdr:rowOff>156210</xdr:rowOff>
    </xdr:to>
    <xdr:sp macro="CapacityFactorDefinition" textlink="">
      <xdr:nvSpPr>
        <xdr:cNvPr id="57" name="Oval 56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SpPr/>
      </xdr:nvSpPr>
      <xdr:spPr>
        <a:xfrm>
          <a:off x="2343150" y="20256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17</xdr:row>
      <xdr:rowOff>19050</xdr:rowOff>
    </xdr:from>
    <xdr:to>
      <xdr:col>9</xdr:col>
      <xdr:colOff>156210</xdr:colOff>
      <xdr:row>17</xdr:row>
      <xdr:rowOff>156210</xdr:rowOff>
    </xdr:to>
    <xdr:sp macro="" textlink="">
      <xdr:nvSpPr>
        <xdr:cNvPr id="58" name="Oval 57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SpPr/>
      </xdr:nvSpPr>
      <xdr:spPr>
        <a:xfrm>
          <a:off x="2343150" y="30416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54</xdr:row>
      <xdr:rowOff>19050</xdr:rowOff>
    </xdr:from>
    <xdr:to>
      <xdr:col>9</xdr:col>
      <xdr:colOff>156210</xdr:colOff>
      <xdr:row>54</xdr:row>
      <xdr:rowOff>156210</xdr:rowOff>
    </xdr:to>
    <xdr:sp macro="" textlink="">
      <xdr:nvSpPr>
        <xdr:cNvPr id="59" name="Oval 58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SpPr/>
      </xdr:nvSpPr>
      <xdr:spPr>
        <a:xfrm>
          <a:off x="2343150" y="96202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80</xdr:row>
      <xdr:rowOff>19050</xdr:rowOff>
    </xdr:from>
    <xdr:to>
      <xdr:col>9</xdr:col>
      <xdr:colOff>156210</xdr:colOff>
      <xdr:row>80</xdr:row>
      <xdr:rowOff>156210</xdr:rowOff>
    </xdr:to>
    <xdr:sp macro="" textlink="">
      <xdr:nvSpPr>
        <xdr:cNvPr id="60" name="Oval 59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SpPr/>
      </xdr:nvSpPr>
      <xdr:spPr>
        <a:xfrm>
          <a:off x="2343150" y="142684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166</xdr:row>
      <xdr:rowOff>19050</xdr:rowOff>
    </xdr:from>
    <xdr:to>
      <xdr:col>9</xdr:col>
      <xdr:colOff>156210</xdr:colOff>
      <xdr:row>166</xdr:row>
      <xdr:rowOff>156210</xdr:rowOff>
    </xdr:to>
    <xdr:sp macro="" textlink="">
      <xdr:nvSpPr>
        <xdr:cNvPr id="61" name="Oval 60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SpPr/>
      </xdr:nvSpPr>
      <xdr:spPr>
        <a:xfrm>
          <a:off x="2343150" y="294576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268</xdr:row>
      <xdr:rowOff>19050</xdr:rowOff>
    </xdr:from>
    <xdr:to>
      <xdr:col>9</xdr:col>
      <xdr:colOff>156210</xdr:colOff>
      <xdr:row>268</xdr:row>
      <xdr:rowOff>156210</xdr:rowOff>
    </xdr:to>
    <xdr:sp macro="" textlink="">
      <xdr:nvSpPr>
        <xdr:cNvPr id="62" name="Oval 61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SpPr/>
      </xdr:nvSpPr>
      <xdr:spPr>
        <a:xfrm>
          <a:off x="2343150" y="475678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183</xdr:row>
      <xdr:rowOff>19050</xdr:rowOff>
    </xdr:from>
    <xdr:to>
      <xdr:col>9</xdr:col>
      <xdr:colOff>156210</xdr:colOff>
      <xdr:row>183</xdr:row>
      <xdr:rowOff>156210</xdr:rowOff>
    </xdr:to>
    <xdr:sp macro="" textlink="">
      <xdr:nvSpPr>
        <xdr:cNvPr id="63" name="Oval 62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SpPr/>
      </xdr:nvSpPr>
      <xdr:spPr>
        <a:xfrm>
          <a:off x="2343150" y="324548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98</xdr:row>
      <xdr:rowOff>19050</xdr:rowOff>
    </xdr:from>
    <xdr:to>
      <xdr:col>9</xdr:col>
      <xdr:colOff>156210</xdr:colOff>
      <xdr:row>98</xdr:row>
      <xdr:rowOff>156210</xdr:rowOff>
    </xdr:to>
    <xdr:sp macro="" textlink="">
      <xdr:nvSpPr>
        <xdr:cNvPr id="64" name="Oval 63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SpPr/>
      </xdr:nvSpPr>
      <xdr:spPr>
        <a:xfrm>
          <a:off x="2343150" y="174561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115</xdr:row>
      <xdr:rowOff>19050</xdr:rowOff>
    </xdr:from>
    <xdr:to>
      <xdr:col>9</xdr:col>
      <xdr:colOff>156210</xdr:colOff>
      <xdr:row>115</xdr:row>
      <xdr:rowOff>156210</xdr:rowOff>
    </xdr:to>
    <xdr:sp macro="" textlink="">
      <xdr:nvSpPr>
        <xdr:cNvPr id="65" name="Oval 64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SpPr/>
      </xdr:nvSpPr>
      <xdr:spPr>
        <a:xfrm>
          <a:off x="2343150" y="204787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250</xdr:row>
      <xdr:rowOff>19050</xdr:rowOff>
    </xdr:from>
    <xdr:to>
      <xdr:col>9</xdr:col>
      <xdr:colOff>156210</xdr:colOff>
      <xdr:row>250</xdr:row>
      <xdr:rowOff>156210</xdr:rowOff>
    </xdr:to>
    <xdr:sp macro="" textlink="">
      <xdr:nvSpPr>
        <xdr:cNvPr id="66" name="Oval 65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SpPr/>
      </xdr:nvSpPr>
      <xdr:spPr>
        <a:xfrm>
          <a:off x="2343150" y="443801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286</xdr:row>
      <xdr:rowOff>19050</xdr:rowOff>
    </xdr:from>
    <xdr:to>
      <xdr:col>9</xdr:col>
      <xdr:colOff>156210</xdr:colOff>
      <xdr:row>286</xdr:row>
      <xdr:rowOff>156210</xdr:rowOff>
    </xdr:to>
    <xdr:sp macro="" textlink="">
      <xdr:nvSpPr>
        <xdr:cNvPr id="67" name="Oval 66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SpPr/>
      </xdr:nvSpPr>
      <xdr:spPr>
        <a:xfrm>
          <a:off x="2343150" y="507682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98</xdr:row>
      <xdr:rowOff>19050</xdr:rowOff>
    </xdr:from>
    <xdr:to>
      <xdr:col>9</xdr:col>
      <xdr:colOff>156210</xdr:colOff>
      <xdr:row>98</xdr:row>
      <xdr:rowOff>156210</xdr:rowOff>
    </xdr:to>
    <xdr:sp macro="" textlink="">
      <xdr:nvSpPr>
        <xdr:cNvPr id="68" name="Oval 67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SpPr/>
      </xdr:nvSpPr>
      <xdr:spPr>
        <a:xfrm>
          <a:off x="2343150" y="174561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98</xdr:row>
      <xdr:rowOff>19050</xdr:rowOff>
    </xdr:from>
    <xdr:to>
      <xdr:col>9</xdr:col>
      <xdr:colOff>156210</xdr:colOff>
      <xdr:row>98</xdr:row>
      <xdr:rowOff>156210</xdr:rowOff>
    </xdr:to>
    <xdr:sp macro="" textlink="">
      <xdr:nvSpPr>
        <xdr:cNvPr id="69" name="Oval 68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SpPr/>
      </xdr:nvSpPr>
      <xdr:spPr>
        <a:xfrm>
          <a:off x="2343150" y="174561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115</xdr:row>
      <xdr:rowOff>19050</xdr:rowOff>
    </xdr:from>
    <xdr:to>
      <xdr:col>9</xdr:col>
      <xdr:colOff>156210</xdr:colOff>
      <xdr:row>115</xdr:row>
      <xdr:rowOff>156210</xdr:rowOff>
    </xdr:to>
    <xdr:sp macro="" textlink="">
      <xdr:nvSpPr>
        <xdr:cNvPr id="70" name="Oval 69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SpPr/>
      </xdr:nvSpPr>
      <xdr:spPr>
        <a:xfrm>
          <a:off x="2343150" y="204787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250</xdr:row>
      <xdr:rowOff>19050</xdr:rowOff>
    </xdr:from>
    <xdr:to>
      <xdr:col>9</xdr:col>
      <xdr:colOff>156210</xdr:colOff>
      <xdr:row>250</xdr:row>
      <xdr:rowOff>156210</xdr:rowOff>
    </xdr:to>
    <xdr:sp macro="" textlink="">
      <xdr:nvSpPr>
        <xdr:cNvPr id="71" name="Oval 70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SpPr/>
      </xdr:nvSpPr>
      <xdr:spPr>
        <a:xfrm>
          <a:off x="2343150" y="443801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250</xdr:row>
      <xdr:rowOff>19050</xdr:rowOff>
    </xdr:from>
    <xdr:to>
      <xdr:col>9</xdr:col>
      <xdr:colOff>156210</xdr:colOff>
      <xdr:row>250</xdr:row>
      <xdr:rowOff>156210</xdr:rowOff>
    </xdr:to>
    <xdr:sp macro="" textlink="">
      <xdr:nvSpPr>
        <xdr:cNvPr id="72" name="Oval 71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SpPr/>
      </xdr:nvSpPr>
      <xdr:spPr>
        <a:xfrm>
          <a:off x="2343150" y="443801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132</xdr:row>
      <xdr:rowOff>19050</xdr:rowOff>
    </xdr:from>
    <xdr:to>
      <xdr:col>9</xdr:col>
      <xdr:colOff>156210</xdr:colOff>
      <xdr:row>132</xdr:row>
      <xdr:rowOff>156210</xdr:rowOff>
    </xdr:to>
    <xdr:sp macro="" textlink="">
      <xdr:nvSpPr>
        <xdr:cNvPr id="73" name="Oval 72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SpPr/>
      </xdr:nvSpPr>
      <xdr:spPr>
        <a:xfrm>
          <a:off x="2343150" y="234886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132</xdr:row>
      <xdr:rowOff>19050</xdr:rowOff>
    </xdr:from>
    <xdr:to>
      <xdr:col>9</xdr:col>
      <xdr:colOff>156210</xdr:colOff>
      <xdr:row>132</xdr:row>
      <xdr:rowOff>156210</xdr:rowOff>
    </xdr:to>
    <xdr:sp macro="" textlink="">
      <xdr:nvSpPr>
        <xdr:cNvPr id="74" name="Oval 73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SpPr/>
      </xdr:nvSpPr>
      <xdr:spPr>
        <a:xfrm>
          <a:off x="2343150" y="234886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149</xdr:row>
      <xdr:rowOff>19050</xdr:rowOff>
    </xdr:from>
    <xdr:to>
      <xdr:col>9</xdr:col>
      <xdr:colOff>156210</xdr:colOff>
      <xdr:row>149</xdr:row>
      <xdr:rowOff>156210</xdr:rowOff>
    </xdr:to>
    <xdr:sp macro="" textlink="">
      <xdr:nvSpPr>
        <xdr:cNvPr id="75" name="Oval 74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SpPr/>
      </xdr:nvSpPr>
      <xdr:spPr>
        <a:xfrm>
          <a:off x="2343150" y="264604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149</xdr:row>
      <xdr:rowOff>19050</xdr:rowOff>
    </xdr:from>
    <xdr:to>
      <xdr:col>9</xdr:col>
      <xdr:colOff>156210</xdr:colOff>
      <xdr:row>149</xdr:row>
      <xdr:rowOff>156210</xdr:rowOff>
    </xdr:to>
    <xdr:sp macro="" textlink="">
      <xdr:nvSpPr>
        <xdr:cNvPr id="76" name="Oval 75"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SpPr/>
      </xdr:nvSpPr>
      <xdr:spPr>
        <a:xfrm>
          <a:off x="2343150" y="264604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132</xdr:row>
      <xdr:rowOff>19050</xdr:rowOff>
    </xdr:from>
    <xdr:to>
      <xdr:col>9</xdr:col>
      <xdr:colOff>156210</xdr:colOff>
      <xdr:row>132</xdr:row>
      <xdr:rowOff>156210</xdr:rowOff>
    </xdr:to>
    <xdr:sp macro="" textlink="">
      <xdr:nvSpPr>
        <xdr:cNvPr id="77" name="Oval 76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SpPr/>
      </xdr:nvSpPr>
      <xdr:spPr>
        <a:xfrm>
          <a:off x="2343150" y="234886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149</xdr:row>
      <xdr:rowOff>19050</xdr:rowOff>
    </xdr:from>
    <xdr:to>
      <xdr:col>9</xdr:col>
      <xdr:colOff>156210</xdr:colOff>
      <xdr:row>149</xdr:row>
      <xdr:rowOff>156210</xdr:rowOff>
    </xdr:to>
    <xdr:sp macro="" textlink="">
      <xdr:nvSpPr>
        <xdr:cNvPr id="78" name="Oval 77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SpPr/>
      </xdr:nvSpPr>
      <xdr:spPr>
        <a:xfrm>
          <a:off x="2343150" y="264604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149</xdr:row>
      <xdr:rowOff>19050</xdr:rowOff>
    </xdr:from>
    <xdr:to>
      <xdr:col>9</xdr:col>
      <xdr:colOff>156210</xdr:colOff>
      <xdr:row>149</xdr:row>
      <xdr:rowOff>156210</xdr:rowOff>
    </xdr:to>
    <xdr:sp macro="" textlink="">
      <xdr:nvSpPr>
        <xdr:cNvPr id="79" name="Oval 78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SpPr/>
      </xdr:nvSpPr>
      <xdr:spPr>
        <a:xfrm>
          <a:off x="2343150" y="264604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149</xdr:row>
      <xdr:rowOff>19050</xdr:rowOff>
    </xdr:from>
    <xdr:to>
      <xdr:col>9</xdr:col>
      <xdr:colOff>156210</xdr:colOff>
      <xdr:row>149</xdr:row>
      <xdr:rowOff>156210</xdr:rowOff>
    </xdr:to>
    <xdr:sp macro="" textlink="">
      <xdr:nvSpPr>
        <xdr:cNvPr id="80" name="Oval 79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SpPr/>
      </xdr:nvSpPr>
      <xdr:spPr>
        <a:xfrm>
          <a:off x="2343150" y="264604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132</xdr:row>
      <xdr:rowOff>19050</xdr:rowOff>
    </xdr:from>
    <xdr:to>
      <xdr:col>9</xdr:col>
      <xdr:colOff>156210</xdr:colOff>
      <xdr:row>132</xdr:row>
      <xdr:rowOff>156210</xdr:rowOff>
    </xdr:to>
    <xdr:sp macro="" textlink="">
      <xdr:nvSpPr>
        <xdr:cNvPr id="81" name="Oval 80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SpPr/>
      </xdr:nvSpPr>
      <xdr:spPr>
        <a:xfrm>
          <a:off x="2343150" y="234886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132</xdr:row>
      <xdr:rowOff>19050</xdr:rowOff>
    </xdr:from>
    <xdr:to>
      <xdr:col>9</xdr:col>
      <xdr:colOff>156210</xdr:colOff>
      <xdr:row>132</xdr:row>
      <xdr:rowOff>156210</xdr:rowOff>
    </xdr:to>
    <xdr:sp macro="" textlink="">
      <xdr:nvSpPr>
        <xdr:cNvPr id="82" name="Oval 81">
          <a:extLst>
            <a:ext uri="{FF2B5EF4-FFF2-40B4-BE49-F238E27FC236}">
              <a16:creationId xmlns:a16="http://schemas.microsoft.com/office/drawing/2014/main" id="{00000000-0008-0000-0600-000052000000}"/>
            </a:ext>
          </a:extLst>
        </xdr:cNvPr>
        <xdr:cNvSpPr/>
      </xdr:nvSpPr>
      <xdr:spPr>
        <a:xfrm>
          <a:off x="2343150" y="234886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86</xdr:row>
      <xdr:rowOff>19050</xdr:rowOff>
    </xdr:from>
    <xdr:to>
      <xdr:col>9</xdr:col>
      <xdr:colOff>156210</xdr:colOff>
      <xdr:row>86</xdr:row>
      <xdr:rowOff>156210</xdr:rowOff>
    </xdr:to>
    <xdr:sp macro="" textlink="">
      <xdr:nvSpPr>
        <xdr:cNvPr id="83" name="Oval 82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SpPr/>
      </xdr:nvSpPr>
      <xdr:spPr>
        <a:xfrm>
          <a:off x="2343150" y="153352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41</xdr:row>
      <xdr:rowOff>19050</xdr:rowOff>
    </xdr:from>
    <xdr:to>
      <xdr:col>9</xdr:col>
      <xdr:colOff>156210</xdr:colOff>
      <xdr:row>41</xdr:row>
      <xdr:rowOff>156210</xdr:rowOff>
    </xdr:to>
    <xdr:sp macro="" textlink="">
      <xdr:nvSpPr>
        <xdr:cNvPr id="84" name="Oval 83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SpPr/>
      </xdr:nvSpPr>
      <xdr:spPr>
        <a:xfrm>
          <a:off x="2343150" y="73088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200</xdr:row>
      <xdr:rowOff>19050</xdr:rowOff>
    </xdr:from>
    <xdr:to>
      <xdr:col>9</xdr:col>
      <xdr:colOff>156210</xdr:colOff>
      <xdr:row>200</xdr:row>
      <xdr:rowOff>156210</xdr:rowOff>
    </xdr:to>
    <xdr:sp macro="" textlink="">
      <xdr:nvSpPr>
        <xdr:cNvPr id="85" name="Oval 84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SpPr/>
      </xdr:nvSpPr>
      <xdr:spPr>
        <a:xfrm>
          <a:off x="2343150" y="354774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13</xdr:col>
      <xdr:colOff>621926</xdr:colOff>
      <xdr:row>48</xdr:row>
      <xdr:rowOff>19050</xdr:rowOff>
    </xdr:from>
    <xdr:to>
      <xdr:col>13</xdr:col>
      <xdr:colOff>759086</xdr:colOff>
      <xdr:row>48</xdr:row>
      <xdr:rowOff>156210</xdr:rowOff>
    </xdr:to>
    <xdr:sp macro="" textlink="">
      <xdr:nvSpPr>
        <xdr:cNvPr id="86" name="Oval 85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SpPr/>
      </xdr:nvSpPr>
      <xdr:spPr>
        <a:xfrm>
          <a:off x="9537326" y="85534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1</xdr:col>
      <xdr:colOff>29632</xdr:colOff>
      <xdr:row>499</xdr:row>
      <xdr:rowOff>149579</xdr:rowOff>
    </xdr:from>
    <xdr:to>
      <xdr:col>23</xdr:col>
      <xdr:colOff>503464</xdr:colOff>
      <xdr:row>544</xdr:row>
      <xdr:rowOff>148140</xdr:rowOff>
    </xdr:to>
    <xdr:grpSp>
      <xdr:nvGrpSpPr>
        <xdr:cNvPr id="87" name="Group 86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GrpSpPr/>
      </xdr:nvGrpSpPr>
      <xdr:grpSpPr>
        <a:xfrm>
          <a:off x="667807" y="85941254"/>
          <a:ext cx="16294857" cy="7713811"/>
          <a:chOff x="634750" y="59103726"/>
          <a:chExt cx="13741596" cy="7562532"/>
        </a:xfrm>
      </xdr:grpSpPr>
      <xdr:grpSp>
        <xdr:nvGrpSpPr>
          <xdr:cNvPr id="88" name="Group 87">
            <a:extLst>
              <a:ext uri="{FF2B5EF4-FFF2-40B4-BE49-F238E27FC236}">
                <a16:creationId xmlns:a16="http://schemas.microsoft.com/office/drawing/2014/main" id="{00000000-0008-0000-0600-000058000000}"/>
              </a:ext>
            </a:extLst>
          </xdr:cNvPr>
          <xdr:cNvGrpSpPr/>
        </xdr:nvGrpSpPr>
        <xdr:grpSpPr>
          <a:xfrm>
            <a:off x="634750" y="59103726"/>
            <a:ext cx="13741596" cy="7562532"/>
            <a:chOff x="7553575" y="56756142"/>
            <a:chExt cx="22376031" cy="6642522"/>
          </a:xfrm>
        </xdr:grpSpPr>
        <xdr:graphicFrame macro="">
          <xdr:nvGraphicFramePr>
            <xdr:cNvPr id="90" name="Chart 89">
              <a:extLst>
                <a:ext uri="{FF2B5EF4-FFF2-40B4-BE49-F238E27FC236}">
                  <a16:creationId xmlns:a16="http://schemas.microsoft.com/office/drawing/2014/main" id="{00000000-0008-0000-0600-00005A000000}"/>
                </a:ext>
              </a:extLst>
            </xdr:cNvPr>
            <xdr:cNvGraphicFramePr>
              <a:graphicFrameLocks/>
            </xdr:cNvGraphicFramePr>
          </xdr:nvGraphicFramePr>
          <xdr:xfrm>
            <a:off x="7553575" y="56845464"/>
            <a:ext cx="22376031" cy="65532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grpSp>
          <xdr:nvGrpSpPr>
            <xdr:cNvPr id="91" name="Group 90">
              <a:extLst>
                <a:ext uri="{FF2B5EF4-FFF2-40B4-BE49-F238E27FC236}">
                  <a16:creationId xmlns:a16="http://schemas.microsoft.com/office/drawing/2014/main" id="{00000000-0008-0000-0600-00005B000000}"/>
                </a:ext>
              </a:extLst>
            </xdr:cNvPr>
            <xdr:cNvGrpSpPr/>
          </xdr:nvGrpSpPr>
          <xdr:grpSpPr>
            <a:xfrm>
              <a:off x="13654567" y="57318525"/>
              <a:ext cx="15689811" cy="621437"/>
              <a:chOff x="8722216" y="54825707"/>
              <a:chExt cx="7448487" cy="516575"/>
            </a:xfrm>
          </xdr:grpSpPr>
          <xdr:sp macro="" textlink="">
            <xdr:nvSpPr>
              <xdr:cNvPr id="93" name="Left Brace 92">
                <a:extLst>
                  <a:ext uri="{FF2B5EF4-FFF2-40B4-BE49-F238E27FC236}">
                    <a16:creationId xmlns:a16="http://schemas.microsoft.com/office/drawing/2014/main" id="{00000000-0008-0000-0600-00005D000000}"/>
                  </a:ext>
                </a:extLst>
              </xdr:cNvPr>
              <xdr:cNvSpPr/>
            </xdr:nvSpPr>
            <xdr:spPr>
              <a:xfrm rot="5400000">
                <a:off x="12308348" y="51479926"/>
                <a:ext cx="276224" cy="7448487"/>
              </a:xfrm>
              <a:prstGeom prst="leftBrace">
                <a:avLst>
                  <a:gd name="adj1" fmla="val 59552"/>
                  <a:gd name="adj2" fmla="val 50000"/>
                </a:avLst>
              </a:prstGeom>
              <a:ln w="19050">
                <a:solidFill>
                  <a:schemeClr val="bg1">
                    <a:lumMod val="75000"/>
                  </a:schemeClr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  <xdr:sp macro="" textlink="">
            <xdr:nvSpPr>
              <xdr:cNvPr id="94" name="TextBox 93">
                <a:extLst>
                  <a:ext uri="{FF2B5EF4-FFF2-40B4-BE49-F238E27FC236}">
                    <a16:creationId xmlns:a16="http://schemas.microsoft.com/office/drawing/2014/main" id="{00000000-0008-0000-0600-00005E000000}"/>
                  </a:ext>
                </a:extLst>
              </xdr:cNvPr>
              <xdr:cNvSpPr txBox="1"/>
            </xdr:nvSpPr>
            <xdr:spPr>
              <a:xfrm>
                <a:off x="11768104" y="54825707"/>
                <a:ext cx="1761126" cy="231625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US" sz="1400" b="1"/>
                  <a:t>Future Projections</a:t>
                </a:r>
              </a:p>
            </xdr:txBody>
          </xdr:sp>
        </xdr:grpSp>
        <xdr:sp macro="" textlink="">
          <xdr:nvSpPr>
            <xdr:cNvPr id="92" name="TextBox 91">
              <a:extLst>
                <a:ext uri="{FF2B5EF4-FFF2-40B4-BE49-F238E27FC236}">
                  <a16:creationId xmlns:a16="http://schemas.microsoft.com/office/drawing/2014/main" id="{00000000-0008-0000-0600-00005C000000}"/>
                </a:ext>
              </a:extLst>
            </xdr:cNvPr>
            <xdr:cNvSpPr txBox="1"/>
          </xdr:nvSpPr>
          <xdr:spPr>
            <a:xfrm>
              <a:off x="12218973" y="56756142"/>
              <a:ext cx="3327279" cy="3282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400" b="1"/>
                <a:t>Current (2015)</a:t>
              </a:r>
            </a:p>
          </xdr:txBody>
        </xdr:sp>
      </xdr:grpSp>
      <xdr:cxnSp macro="">
        <xdr:nvCxnSpPr>
          <xdr:cNvPr id="89" name="Straight Arrow Connector 88">
            <a:extLst>
              <a:ext uri="{FF2B5EF4-FFF2-40B4-BE49-F238E27FC236}">
                <a16:creationId xmlns:a16="http://schemas.microsoft.com/office/drawing/2014/main" id="{00000000-0008-0000-0600-000059000000}"/>
              </a:ext>
            </a:extLst>
          </xdr:cNvPr>
          <xdr:cNvCxnSpPr/>
        </xdr:nvCxnSpPr>
        <xdr:spPr>
          <a:xfrm>
            <a:off x="4167233" y="59480186"/>
            <a:ext cx="0" cy="353493"/>
          </a:xfrm>
          <a:prstGeom prst="straightConnector1">
            <a:avLst/>
          </a:prstGeom>
          <a:ln w="19050">
            <a:solidFill>
              <a:schemeClr val="bg1">
                <a:lumMod val="75000"/>
              </a:schemeClr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800100</xdr:colOff>
          <xdr:row>2</xdr:row>
          <xdr:rowOff>114300</xdr:rowOff>
        </xdr:from>
        <xdr:to>
          <xdr:col>11</xdr:col>
          <xdr:colOff>381000</xdr:colOff>
          <xdr:row>4</xdr:row>
          <xdr:rowOff>114300</xdr:rowOff>
        </xdr:to>
        <xdr:sp macro="" textlink="">
          <xdr:nvSpPr>
            <xdr:cNvPr id="2053" name="Button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6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Current Costs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533400</xdr:colOff>
          <xdr:row>2</xdr:row>
          <xdr:rowOff>114300</xdr:rowOff>
        </xdr:from>
        <xdr:to>
          <xdr:col>18</xdr:col>
          <xdr:colOff>609600</xdr:colOff>
          <xdr:row>4</xdr:row>
          <xdr:rowOff>114300</xdr:rowOff>
        </xdr:to>
        <xdr:sp macro="" textlink="">
          <xdr:nvSpPr>
            <xdr:cNvPr id="2054" name="Button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6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Data Sources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685800</xdr:colOff>
          <xdr:row>2</xdr:row>
          <xdr:rowOff>114300</xdr:rowOff>
        </xdr:from>
        <xdr:to>
          <xdr:col>13</xdr:col>
          <xdr:colOff>762000</xdr:colOff>
          <xdr:row>4</xdr:row>
          <xdr:rowOff>114300</xdr:rowOff>
        </xdr:to>
        <xdr:sp macro="" textlink="">
          <xdr:nvSpPr>
            <xdr:cNvPr id="2055" name="Butto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6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Future Projections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152400</xdr:colOff>
          <xdr:row>2</xdr:row>
          <xdr:rowOff>114300</xdr:rowOff>
        </xdr:from>
        <xdr:to>
          <xdr:col>16</xdr:col>
          <xdr:colOff>228600</xdr:colOff>
          <xdr:row>4</xdr:row>
          <xdr:rowOff>114300</xdr:rowOff>
        </xdr:to>
        <xdr:sp macro="" textlink="">
          <xdr:nvSpPr>
            <xdr:cNvPr id="2056" name="Button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6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Graphics</a:t>
              </a:r>
            </a:p>
          </xdr:txBody>
        </xdr:sp>
        <xdr:clientData fPrintsWithSheet="0"/>
      </xdr:twoCellAnchor>
    </mc:Choice>
    <mc:Fallback/>
  </mc:AlternateContent>
  <xdr:twoCellAnchor>
    <xdr:from>
      <xdr:col>9</xdr:col>
      <xdr:colOff>19050</xdr:colOff>
      <xdr:row>35</xdr:row>
      <xdr:rowOff>19050</xdr:rowOff>
    </xdr:from>
    <xdr:to>
      <xdr:col>9</xdr:col>
      <xdr:colOff>156210</xdr:colOff>
      <xdr:row>35</xdr:row>
      <xdr:rowOff>156210</xdr:rowOff>
    </xdr:to>
    <xdr:sp macro="" textlink="">
      <xdr:nvSpPr>
        <xdr:cNvPr id="99" name="Oval 98">
          <a:extLst>
            <a:ext uri="{FF2B5EF4-FFF2-40B4-BE49-F238E27FC236}">
              <a16:creationId xmlns:a16="http://schemas.microsoft.com/office/drawing/2014/main" id="{00000000-0008-0000-0600-000063000000}"/>
            </a:ext>
          </a:extLst>
        </xdr:cNvPr>
        <xdr:cNvSpPr/>
      </xdr:nvSpPr>
      <xdr:spPr>
        <a:xfrm>
          <a:off x="2343150" y="62420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61</xdr:row>
      <xdr:rowOff>19050</xdr:rowOff>
    </xdr:from>
    <xdr:to>
      <xdr:col>9</xdr:col>
      <xdr:colOff>156210</xdr:colOff>
      <xdr:row>61</xdr:row>
      <xdr:rowOff>156210</xdr:rowOff>
    </xdr:to>
    <xdr:sp macro="" textlink="">
      <xdr:nvSpPr>
        <xdr:cNvPr id="100" name="Oval 99">
          <a:extLst>
            <a:ext uri="{FF2B5EF4-FFF2-40B4-BE49-F238E27FC236}">
              <a16:creationId xmlns:a16="http://schemas.microsoft.com/office/drawing/2014/main" id="{00000000-0008-0000-0600-000064000000}"/>
            </a:ext>
          </a:extLst>
        </xdr:cNvPr>
        <xdr:cNvSpPr/>
      </xdr:nvSpPr>
      <xdr:spPr>
        <a:xfrm>
          <a:off x="2343150" y="109283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67</xdr:row>
      <xdr:rowOff>19050</xdr:rowOff>
    </xdr:from>
    <xdr:to>
      <xdr:col>9</xdr:col>
      <xdr:colOff>156210</xdr:colOff>
      <xdr:row>67</xdr:row>
      <xdr:rowOff>156210</xdr:rowOff>
    </xdr:to>
    <xdr:sp macro="" textlink="">
      <xdr:nvSpPr>
        <xdr:cNvPr id="101" name="Oval 100">
          <a:extLst>
            <a:ext uri="{FF2B5EF4-FFF2-40B4-BE49-F238E27FC236}">
              <a16:creationId xmlns:a16="http://schemas.microsoft.com/office/drawing/2014/main" id="{00000000-0008-0000-0600-000065000000}"/>
            </a:ext>
          </a:extLst>
        </xdr:cNvPr>
        <xdr:cNvSpPr/>
      </xdr:nvSpPr>
      <xdr:spPr>
        <a:xfrm>
          <a:off x="2343150" y="119951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73</xdr:row>
      <xdr:rowOff>19050</xdr:rowOff>
    </xdr:from>
    <xdr:to>
      <xdr:col>9</xdr:col>
      <xdr:colOff>156210</xdr:colOff>
      <xdr:row>73</xdr:row>
      <xdr:rowOff>156210</xdr:rowOff>
    </xdr:to>
    <xdr:sp macro="" textlink="">
      <xdr:nvSpPr>
        <xdr:cNvPr id="102" name="Oval 101">
          <a:extLst>
            <a:ext uri="{FF2B5EF4-FFF2-40B4-BE49-F238E27FC236}">
              <a16:creationId xmlns:a16="http://schemas.microsoft.com/office/drawing/2014/main" id="{00000000-0008-0000-0600-000066000000}"/>
            </a:ext>
          </a:extLst>
        </xdr:cNvPr>
        <xdr:cNvSpPr/>
      </xdr:nvSpPr>
      <xdr:spPr>
        <a:xfrm>
          <a:off x="2343150" y="130619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29</xdr:row>
      <xdr:rowOff>19050</xdr:rowOff>
    </xdr:from>
    <xdr:to>
      <xdr:col>9</xdr:col>
      <xdr:colOff>156210</xdr:colOff>
      <xdr:row>29</xdr:row>
      <xdr:rowOff>156210</xdr:rowOff>
    </xdr:to>
    <xdr:sp macro="" textlink="">
      <xdr:nvSpPr>
        <xdr:cNvPr id="103" name="Oval 102">
          <a:extLst>
            <a:ext uri="{FF2B5EF4-FFF2-40B4-BE49-F238E27FC236}">
              <a16:creationId xmlns:a16="http://schemas.microsoft.com/office/drawing/2014/main" id="{00000000-0008-0000-0600-000067000000}"/>
            </a:ext>
          </a:extLst>
        </xdr:cNvPr>
        <xdr:cNvSpPr/>
      </xdr:nvSpPr>
      <xdr:spPr>
        <a:xfrm>
          <a:off x="2343150" y="51752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47</xdr:row>
      <xdr:rowOff>19050</xdr:rowOff>
    </xdr:from>
    <xdr:to>
      <xdr:col>9</xdr:col>
      <xdr:colOff>156210</xdr:colOff>
      <xdr:row>47</xdr:row>
      <xdr:rowOff>156210</xdr:rowOff>
    </xdr:to>
    <xdr:sp macro="" textlink="">
      <xdr:nvSpPr>
        <xdr:cNvPr id="104" name="Oval 103">
          <a:extLst>
            <a:ext uri="{FF2B5EF4-FFF2-40B4-BE49-F238E27FC236}">
              <a16:creationId xmlns:a16="http://schemas.microsoft.com/office/drawing/2014/main" id="{00000000-0008-0000-0600-000068000000}"/>
            </a:ext>
          </a:extLst>
        </xdr:cNvPr>
        <xdr:cNvSpPr/>
      </xdr:nvSpPr>
      <xdr:spPr>
        <a:xfrm>
          <a:off x="2343150" y="83756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11</xdr:row>
      <xdr:rowOff>19050</xdr:rowOff>
    </xdr:from>
    <xdr:to>
      <xdr:col>9</xdr:col>
      <xdr:colOff>156210</xdr:colOff>
      <xdr:row>11</xdr:row>
      <xdr:rowOff>156210</xdr:rowOff>
    </xdr:to>
    <xdr:sp macro="CapacityFactorDefinition" textlink="">
      <xdr:nvSpPr>
        <xdr:cNvPr id="105" name="Oval 104">
          <a:extLst>
            <a:ext uri="{FF2B5EF4-FFF2-40B4-BE49-F238E27FC236}">
              <a16:creationId xmlns:a16="http://schemas.microsoft.com/office/drawing/2014/main" id="{00000000-0008-0000-0600-000069000000}"/>
            </a:ext>
          </a:extLst>
        </xdr:cNvPr>
        <xdr:cNvSpPr/>
      </xdr:nvSpPr>
      <xdr:spPr>
        <a:xfrm>
          <a:off x="2343150" y="20256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17</xdr:row>
      <xdr:rowOff>19050</xdr:rowOff>
    </xdr:from>
    <xdr:to>
      <xdr:col>9</xdr:col>
      <xdr:colOff>156210</xdr:colOff>
      <xdr:row>17</xdr:row>
      <xdr:rowOff>156210</xdr:rowOff>
    </xdr:to>
    <xdr:sp macro="" textlink="">
      <xdr:nvSpPr>
        <xdr:cNvPr id="106" name="Oval 105">
          <a:extLst>
            <a:ext uri="{FF2B5EF4-FFF2-40B4-BE49-F238E27FC236}">
              <a16:creationId xmlns:a16="http://schemas.microsoft.com/office/drawing/2014/main" id="{00000000-0008-0000-0600-00006A000000}"/>
            </a:ext>
          </a:extLst>
        </xdr:cNvPr>
        <xdr:cNvSpPr/>
      </xdr:nvSpPr>
      <xdr:spPr>
        <a:xfrm>
          <a:off x="2343150" y="30416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54</xdr:row>
      <xdr:rowOff>19050</xdr:rowOff>
    </xdr:from>
    <xdr:to>
      <xdr:col>9</xdr:col>
      <xdr:colOff>156210</xdr:colOff>
      <xdr:row>54</xdr:row>
      <xdr:rowOff>156210</xdr:rowOff>
    </xdr:to>
    <xdr:sp macro="" textlink="">
      <xdr:nvSpPr>
        <xdr:cNvPr id="107" name="Oval 106">
          <a:extLst>
            <a:ext uri="{FF2B5EF4-FFF2-40B4-BE49-F238E27FC236}">
              <a16:creationId xmlns:a16="http://schemas.microsoft.com/office/drawing/2014/main" id="{00000000-0008-0000-0600-00006B000000}"/>
            </a:ext>
          </a:extLst>
        </xdr:cNvPr>
        <xdr:cNvSpPr/>
      </xdr:nvSpPr>
      <xdr:spPr>
        <a:xfrm>
          <a:off x="2343150" y="96202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80</xdr:row>
      <xdr:rowOff>19050</xdr:rowOff>
    </xdr:from>
    <xdr:to>
      <xdr:col>9</xdr:col>
      <xdr:colOff>156210</xdr:colOff>
      <xdr:row>80</xdr:row>
      <xdr:rowOff>156210</xdr:rowOff>
    </xdr:to>
    <xdr:sp macro="" textlink="">
      <xdr:nvSpPr>
        <xdr:cNvPr id="108" name="Oval 107">
          <a:extLst>
            <a:ext uri="{FF2B5EF4-FFF2-40B4-BE49-F238E27FC236}">
              <a16:creationId xmlns:a16="http://schemas.microsoft.com/office/drawing/2014/main" id="{00000000-0008-0000-0600-00006C000000}"/>
            </a:ext>
          </a:extLst>
        </xdr:cNvPr>
        <xdr:cNvSpPr/>
      </xdr:nvSpPr>
      <xdr:spPr>
        <a:xfrm>
          <a:off x="2343150" y="142684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166</xdr:row>
      <xdr:rowOff>19050</xdr:rowOff>
    </xdr:from>
    <xdr:to>
      <xdr:col>9</xdr:col>
      <xdr:colOff>156210</xdr:colOff>
      <xdr:row>166</xdr:row>
      <xdr:rowOff>156210</xdr:rowOff>
    </xdr:to>
    <xdr:sp macro="" textlink="">
      <xdr:nvSpPr>
        <xdr:cNvPr id="109" name="Oval 108">
          <a:extLst>
            <a:ext uri="{FF2B5EF4-FFF2-40B4-BE49-F238E27FC236}">
              <a16:creationId xmlns:a16="http://schemas.microsoft.com/office/drawing/2014/main" id="{00000000-0008-0000-0600-00006D000000}"/>
            </a:ext>
          </a:extLst>
        </xdr:cNvPr>
        <xdr:cNvSpPr/>
      </xdr:nvSpPr>
      <xdr:spPr>
        <a:xfrm>
          <a:off x="2343150" y="294576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268</xdr:row>
      <xdr:rowOff>19050</xdr:rowOff>
    </xdr:from>
    <xdr:to>
      <xdr:col>9</xdr:col>
      <xdr:colOff>156210</xdr:colOff>
      <xdr:row>268</xdr:row>
      <xdr:rowOff>156210</xdr:rowOff>
    </xdr:to>
    <xdr:sp macro="" textlink="">
      <xdr:nvSpPr>
        <xdr:cNvPr id="110" name="Oval 109">
          <a:extLst>
            <a:ext uri="{FF2B5EF4-FFF2-40B4-BE49-F238E27FC236}">
              <a16:creationId xmlns:a16="http://schemas.microsoft.com/office/drawing/2014/main" id="{00000000-0008-0000-0600-00006E000000}"/>
            </a:ext>
          </a:extLst>
        </xdr:cNvPr>
        <xdr:cNvSpPr/>
      </xdr:nvSpPr>
      <xdr:spPr>
        <a:xfrm>
          <a:off x="2343150" y="475678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183</xdr:row>
      <xdr:rowOff>19050</xdr:rowOff>
    </xdr:from>
    <xdr:to>
      <xdr:col>9</xdr:col>
      <xdr:colOff>156210</xdr:colOff>
      <xdr:row>183</xdr:row>
      <xdr:rowOff>156210</xdr:rowOff>
    </xdr:to>
    <xdr:sp macro="" textlink="">
      <xdr:nvSpPr>
        <xdr:cNvPr id="111" name="Oval 110">
          <a:extLst>
            <a:ext uri="{FF2B5EF4-FFF2-40B4-BE49-F238E27FC236}">
              <a16:creationId xmlns:a16="http://schemas.microsoft.com/office/drawing/2014/main" id="{00000000-0008-0000-0600-00006F000000}"/>
            </a:ext>
          </a:extLst>
        </xdr:cNvPr>
        <xdr:cNvSpPr/>
      </xdr:nvSpPr>
      <xdr:spPr>
        <a:xfrm>
          <a:off x="2343150" y="324548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98</xdr:row>
      <xdr:rowOff>19050</xdr:rowOff>
    </xdr:from>
    <xdr:to>
      <xdr:col>9</xdr:col>
      <xdr:colOff>156210</xdr:colOff>
      <xdr:row>98</xdr:row>
      <xdr:rowOff>156210</xdr:rowOff>
    </xdr:to>
    <xdr:sp macro="" textlink="">
      <xdr:nvSpPr>
        <xdr:cNvPr id="112" name="Oval 111">
          <a:extLst>
            <a:ext uri="{FF2B5EF4-FFF2-40B4-BE49-F238E27FC236}">
              <a16:creationId xmlns:a16="http://schemas.microsoft.com/office/drawing/2014/main" id="{00000000-0008-0000-0600-000070000000}"/>
            </a:ext>
          </a:extLst>
        </xdr:cNvPr>
        <xdr:cNvSpPr/>
      </xdr:nvSpPr>
      <xdr:spPr>
        <a:xfrm>
          <a:off x="2343150" y="174561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115</xdr:row>
      <xdr:rowOff>19050</xdr:rowOff>
    </xdr:from>
    <xdr:to>
      <xdr:col>9</xdr:col>
      <xdr:colOff>156210</xdr:colOff>
      <xdr:row>115</xdr:row>
      <xdr:rowOff>156210</xdr:rowOff>
    </xdr:to>
    <xdr:sp macro="" textlink="">
      <xdr:nvSpPr>
        <xdr:cNvPr id="113" name="Oval 112">
          <a:extLst>
            <a:ext uri="{FF2B5EF4-FFF2-40B4-BE49-F238E27FC236}">
              <a16:creationId xmlns:a16="http://schemas.microsoft.com/office/drawing/2014/main" id="{00000000-0008-0000-0600-000071000000}"/>
            </a:ext>
          </a:extLst>
        </xdr:cNvPr>
        <xdr:cNvSpPr/>
      </xdr:nvSpPr>
      <xdr:spPr>
        <a:xfrm>
          <a:off x="2343150" y="204787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250</xdr:row>
      <xdr:rowOff>19050</xdr:rowOff>
    </xdr:from>
    <xdr:to>
      <xdr:col>9</xdr:col>
      <xdr:colOff>156210</xdr:colOff>
      <xdr:row>250</xdr:row>
      <xdr:rowOff>156210</xdr:rowOff>
    </xdr:to>
    <xdr:sp macro="" textlink="">
      <xdr:nvSpPr>
        <xdr:cNvPr id="114" name="Oval 113">
          <a:extLst>
            <a:ext uri="{FF2B5EF4-FFF2-40B4-BE49-F238E27FC236}">
              <a16:creationId xmlns:a16="http://schemas.microsoft.com/office/drawing/2014/main" id="{00000000-0008-0000-0600-000072000000}"/>
            </a:ext>
          </a:extLst>
        </xdr:cNvPr>
        <xdr:cNvSpPr/>
      </xdr:nvSpPr>
      <xdr:spPr>
        <a:xfrm>
          <a:off x="2343150" y="443801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286</xdr:row>
      <xdr:rowOff>19050</xdr:rowOff>
    </xdr:from>
    <xdr:to>
      <xdr:col>9</xdr:col>
      <xdr:colOff>156210</xdr:colOff>
      <xdr:row>286</xdr:row>
      <xdr:rowOff>156210</xdr:rowOff>
    </xdr:to>
    <xdr:sp macro="" textlink="">
      <xdr:nvSpPr>
        <xdr:cNvPr id="115" name="Oval 114">
          <a:extLst>
            <a:ext uri="{FF2B5EF4-FFF2-40B4-BE49-F238E27FC236}">
              <a16:creationId xmlns:a16="http://schemas.microsoft.com/office/drawing/2014/main" id="{00000000-0008-0000-0600-000073000000}"/>
            </a:ext>
          </a:extLst>
        </xdr:cNvPr>
        <xdr:cNvSpPr/>
      </xdr:nvSpPr>
      <xdr:spPr>
        <a:xfrm>
          <a:off x="2343150" y="507682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98</xdr:row>
      <xdr:rowOff>19050</xdr:rowOff>
    </xdr:from>
    <xdr:to>
      <xdr:col>9</xdr:col>
      <xdr:colOff>156210</xdr:colOff>
      <xdr:row>98</xdr:row>
      <xdr:rowOff>156210</xdr:rowOff>
    </xdr:to>
    <xdr:sp macro="" textlink="">
      <xdr:nvSpPr>
        <xdr:cNvPr id="116" name="Oval 115">
          <a:extLst>
            <a:ext uri="{FF2B5EF4-FFF2-40B4-BE49-F238E27FC236}">
              <a16:creationId xmlns:a16="http://schemas.microsoft.com/office/drawing/2014/main" id="{00000000-0008-0000-0600-000074000000}"/>
            </a:ext>
          </a:extLst>
        </xdr:cNvPr>
        <xdr:cNvSpPr/>
      </xdr:nvSpPr>
      <xdr:spPr>
        <a:xfrm>
          <a:off x="2343150" y="174561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98</xdr:row>
      <xdr:rowOff>19050</xdr:rowOff>
    </xdr:from>
    <xdr:to>
      <xdr:col>9</xdr:col>
      <xdr:colOff>156210</xdr:colOff>
      <xdr:row>98</xdr:row>
      <xdr:rowOff>156210</xdr:rowOff>
    </xdr:to>
    <xdr:sp macro="" textlink="">
      <xdr:nvSpPr>
        <xdr:cNvPr id="117" name="Oval 116">
          <a:extLst>
            <a:ext uri="{FF2B5EF4-FFF2-40B4-BE49-F238E27FC236}">
              <a16:creationId xmlns:a16="http://schemas.microsoft.com/office/drawing/2014/main" id="{00000000-0008-0000-0600-000075000000}"/>
            </a:ext>
          </a:extLst>
        </xdr:cNvPr>
        <xdr:cNvSpPr/>
      </xdr:nvSpPr>
      <xdr:spPr>
        <a:xfrm>
          <a:off x="2343150" y="174561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115</xdr:row>
      <xdr:rowOff>19050</xdr:rowOff>
    </xdr:from>
    <xdr:to>
      <xdr:col>9</xdr:col>
      <xdr:colOff>156210</xdr:colOff>
      <xdr:row>115</xdr:row>
      <xdr:rowOff>156210</xdr:rowOff>
    </xdr:to>
    <xdr:sp macro="" textlink="">
      <xdr:nvSpPr>
        <xdr:cNvPr id="118" name="Oval 117">
          <a:extLst>
            <a:ext uri="{FF2B5EF4-FFF2-40B4-BE49-F238E27FC236}">
              <a16:creationId xmlns:a16="http://schemas.microsoft.com/office/drawing/2014/main" id="{00000000-0008-0000-0600-000076000000}"/>
            </a:ext>
          </a:extLst>
        </xdr:cNvPr>
        <xdr:cNvSpPr/>
      </xdr:nvSpPr>
      <xdr:spPr>
        <a:xfrm>
          <a:off x="2343150" y="204787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250</xdr:row>
      <xdr:rowOff>19050</xdr:rowOff>
    </xdr:from>
    <xdr:to>
      <xdr:col>9</xdr:col>
      <xdr:colOff>156210</xdr:colOff>
      <xdr:row>250</xdr:row>
      <xdr:rowOff>156210</xdr:rowOff>
    </xdr:to>
    <xdr:sp macro="" textlink="">
      <xdr:nvSpPr>
        <xdr:cNvPr id="119" name="Oval 118">
          <a:extLst>
            <a:ext uri="{FF2B5EF4-FFF2-40B4-BE49-F238E27FC236}">
              <a16:creationId xmlns:a16="http://schemas.microsoft.com/office/drawing/2014/main" id="{00000000-0008-0000-0600-000077000000}"/>
            </a:ext>
          </a:extLst>
        </xdr:cNvPr>
        <xdr:cNvSpPr/>
      </xdr:nvSpPr>
      <xdr:spPr>
        <a:xfrm>
          <a:off x="2343150" y="443801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250</xdr:row>
      <xdr:rowOff>19050</xdr:rowOff>
    </xdr:from>
    <xdr:to>
      <xdr:col>9</xdr:col>
      <xdr:colOff>156210</xdr:colOff>
      <xdr:row>250</xdr:row>
      <xdr:rowOff>156210</xdr:rowOff>
    </xdr:to>
    <xdr:sp macro="" textlink="">
      <xdr:nvSpPr>
        <xdr:cNvPr id="120" name="Oval 119">
          <a:extLst>
            <a:ext uri="{FF2B5EF4-FFF2-40B4-BE49-F238E27FC236}">
              <a16:creationId xmlns:a16="http://schemas.microsoft.com/office/drawing/2014/main" id="{00000000-0008-0000-0600-000078000000}"/>
            </a:ext>
          </a:extLst>
        </xdr:cNvPr>
        <xdr:cNvSpPr/>
      </xdr:nvSpPr>
      <xdr:spPr>
        <a:xfrm>
          <a:off x="2343150" y="443801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132</xdr:row>
      <xdr:rowOff>19050</xdr:rowOff>
    </xdr:from>
    <xdr:to>
      <xdr:col>9</xdr:col>
      <xdr:colOff>156210</xdr:colOff>
      <xdr:row>132</xdr:row>
      <xdr:rowOff>156210</xdr:rowOff>
    </xdr:to>
    <xdr:sp macro="" textlink="">
      <xdr:nvSpPr>
        <xdr:cNvPr id="121" name="Oval 120">
          <a:extLst>
            <a:ext uri="{FF2B5EF4-FFF2-40B4-BE49-F238E27FC236}">
              <a16:creationId xmlns:a16="http://schemas.microsoft.com/office/drawing/2014/main" id="{00000000-0008-0000-0600-000079000000}"/>
            </a:ext>
          </a:extLst>
        </xdr:cNvPr>
        <xdr:cNvSpPr/>
      </xdr:nvSpPr>
      <xdr:spPr>
        <a:xfrm>
          <a:off x="2343150" y="234886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132</xdr:row>
      <xdr:rowOff>19050</xdr:rowOff>
    </xdr:from>
    <xdr:to>
      <xdr:col>9</xdr:col>
      <xdr:colOff>156210</xdr:colOff>
      <xdr:row>132</xdr:row>
      <xdr:rowOff>156210</xdr:rowOff>
    </xdr:to>
    <xdr:sp macro="" textlink="">
      <xdr:nvSpPr>
        <xdr:cNvPr id="122" name="Oval 121">
          <a:extLst>
            <a:ext uri="{FF2B5EF4-FFF2-40B4-BE49-F238E27FC236}">
              <a16:creationId xmlns:a16="http://schemas.microsoft.com/office/drawing/2014/main" id="{00000000-0008-0000-0600-00007A000000}"/>
            </a:ext>
          </a:extLst>
        </xdr:cNvPr>
        <xdr:cNvSpPr/>
      </xdr:nvSpPr>
      <xdr:spPr>
        <a:xfrm>
          <a:off x="2343150" y="234886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149</xdr:row>
      <xdr:rowOff>19050</xdr:rowOff>
    </xdr:from>
    <xdr:to>
      <xdr:col>9</xdr:col>
      <xdr:colOff>156210</xdr:colOff>
      <xdr:row>149</xdr:row>
      <xdr:rowOff>156210</xdr:rowOff>
    </xdr:to>
    <xdr:sp macro="" textlink="">
      <xdr:nvSpPr>
        <xdr:cNvPr id="123" name="Oval 122">
          <a:extLst>
            <a:ext uri="{FF2B5EF4-FFF2-40B4-BE49-F238E27FC236}">
              <a16:creationId xmlns:a16="http://schemas.microsoft.com/office/drawing/2014/main" id="{00000000-0008-0000-0600-00007B000000}"/>
            </a:ext>
          </a:extLst>
        </xdr:cNvPr>
        <xdr:cNvSpPr/>
      </xdr:nvSpPr>
      <xdr:spPr>
        <a:xfrm>
          <a:off x="2343150" y="264604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149</xdr:row>
      <xdr:rowOff>19050</xdr:rowOff>
    </xdr:from>
    <xdr:to>
      <xdr:col>9</xdr:col>
      <xdr:colOff>156210</xdr:colOff>
      <xdr:row>149</xdr:row>
      <xdr:rowOff>156210</xdr:rowOff>
    </xdr:to>
    <xdr:sp macro="" textlink="">
      <xdr:nvSpPr>
        <xdr:cNvPr id="124" name="Oval 123">
          <a:extLst>
            <a:ext uri="{FF2B5EF4-FFF2-40B4-BE49-F238E27FC236}">
              <a16:creationId xmlns:a16="http://schemas.microsoft.com/office/drawing/2014/main" id="{00000000-0008-0000-0600-00007C000000}"/>
            </a:ext>
          </a:extLst>
        </xdr:cNvPr>
        <xdr:cNvSpPr/>
      </xdr:nvSpPr>
      <xdr:spPr>
        <a:xfrm>
          <a:off x="2343150" y="264604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132</xdr:row>
      <xdr:rowOff>19050</xdr:rowOff>
    </xdr:from>
    <xdr:to>
      <xdr:col>9</xdr:col>
      <xdr:colOff>156210</xdr:colOff>
      <xdr:row>132</xdr:row>
      <xdr:rowOff>156210</xdr:rowOff>
    </xdr:to>
    <xdr:sp macro="" textlink="">
      <xdr:nvSpPr>
        <xdr:cNvPr id="125" name="Oval 124">
          <a:extLst>
            <a:ext uri="{FF2B5EF4-FFF2-40B4-BE49-F238E27FC236}">
              <a16:creationId xmlns:a16="http://schemas.microsoft.com/office/drawing/2014/main" id="{00000000-0008-0000-0600-00007D000000}"/>
            </a:ext>
          </a:extLst>
        </xdr:cNvPr>
        <xdr:cNvSpPr/>
      </xdr:nvSpPr>
      <xdr:spPr>
        <a:xfrm>
          <a:off x="2343150" y="234886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149</xdr:row>
      <xdr:rowOff>19050</xdr:rowOff>
    </xdr:from>
    <xdr:to>
      <xdr:col>9</xdr:col>
      <xdr:colOff>156210</xdr:colOff>
      <xdr:row>149</xdr:row>
      <xdr:rowOff>156210</xdr:rowOff>
    </xdr:to>
    <xdr:sp macro="" textlink="">
      <xdr:nvSpPr>
        <xdr:cNvPr id="126" name="Oval 125">
          <a:extLst>
            <a:ext uri="{FF2B5EF4-FFF2-40B4-BE49-F238E27FC236}">
              <a16:creationId xmlns:a16="http://schemas.microsoft.com/office/drawing/2014/main" id="{00000000-0008-0000-0600-00007E000000}"/>
            </a:ext>
          </a:extLst>
        </xdr:cNvPr>
        <xdr:cNvSpPr/>
      </xdr:nvSpPr>
      <xdr:spPr>
        <a:xfrm>
          <a:off x="2343150" y="264604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149</xdr:row>
      <xdr:rowOff>19050</xdr:rowOff>
    </xdr:from>
    <xdr:to>
      <xdr:col>9</xdr:col>
      <xdr:colOff>156210</xdr:colOff>
      <xdr:row>149</xdr:row>
      <xdr:rowOff>156210</xdr:rowOff>
    </xdr:to>
    <xdr:sp macro="" textlink="">
      <xdr:nvSpPr>
        <xdr:cNvPr id="127" name="Oval 126">
          <a:extLst>
            <a:ext uri="{FF2B5EF4-FFF2-40B4-BE49-F238E27FC236}">
              <a16:creationId xmlns:a16="http://schemas.microsoft.com/office/drawing/2014/main" id="{00000000-0008-0000-0600-00007F000000}"/>
            </a:ext>
          </a:extLst>
        </xdr:cNvPr>
        <xdr:cNvSpPr/>
      </xdr:nvSpPr>
      <xdr:spPr>
        <a:xfrm>
          <a:off x="2343150" y="264604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149</xdr:row>
      <xdr:rowOff>19050</xdr:rowOff>
    </xdr:from>
    <xdr:to>
      <xdr:col>9</xdr:col>
      <xdr:colOff>156210</xdr:colOff>
      <xdr:row>149</xdr:row>
      <xdr:rowOff>156210</xdr:rowOff>
    </xdr:to>
    <xdr:sp macro="" textlink="">
      <xdr:nvSpPr>
        <xdr:cNvPr id="128" name="Oval 127">
          <a:extLst>
            <a:ext uri="{FF2B5EF4-FFF2-40B4-BE49-F238E27FC236}">
              <a16:creationId xmlns:a16="http://schemas.microsoft.com/office/drawing/2014/main" id="{00000000-0008-0000-0600-000080000000}"/>
            </a:ext>
          </a:extLst>
        </xdr:cNvPr>
        <xdr:cNvSpPr/>
      </xdr:nvSpPr>
      <xdr:spPr>
        <a:xfrm>
          <a:off x="2343150" y="264604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132</xdr:row>
      <xdr:rowOff>19050</xdr:rowOff>
    </xdr:from>
    <xdr:to>
      <xdr:col>9</xdr:col>
      <xdr:colOff>156210</xdr:colOff>
      <xdr:row>132</xdr:row>
      <xdr:rowOff>156210</xdr:rowOff>
    </xdr:to>
    <xdr:sp macro="" textlink="">
      <xdr:nvSpPr>
        <xdr:cNvPr id="129" name="Oval 128">
          <a:extLst>
            <a:ext uri="{FF2B5EF4-FFF2-40B4-BE49-F238E27FC236}">
              <a16:creationId xmlns:a16="http://schemas.microsoft.com/office/drawing/2014/main" id="{00000000-0008-0000-0600-000081000000}"/>
            </a:ext>
          </a:extLst>
        </xdr:cNvPr>
        <xdr:cNvSpPr/>
      </xdr:nvSpPr>
      <xdr:spPr>
        <a:xfrm>
          <a:off x="2343150" y="234886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132</xdr:row>
      <xdr:rowOff>19050</xdr:rowOff>
    </xdr:from>
    <xdr:to>
      <xdr:col>9</xdr:col>
      <xdr:colOff>156210</xdr:colOff>
      <xdr:row>132</xdr:row>
      <xdr:rowOff>156210</xdr:rowOff>
    </xdr:to>
    <xdr:sp macro="" textlink="">
      <xdr:nvSpPr>
        <xdr:cNvPr id="130" name="Oval 129">
          <a:extLst>
            <a:ext uri="{FF2B5EF4-FFF2-40B4-BE49-F238E27FC236}">
              <a16:creationId xmlns:a16="http://schemas.microsoft.com/office/drawing/2014/main" id="{00000000-0008-0000-0600-000082000000}"/>
            </a:ext>
          </a:extLst>
        </xdr:cNvPr>
        <xdr:cNvSpPr/>
      </xdr:nvSpPr>
      <xdr:spPr>
        <a:xfrm>
          <a:off x="2343150" y="234886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86</xdr:row>
      <xdr:rowOff>19050</xdr:rowOff>
    </xdr:from>
    <xdr:to>
      <xdr:col>9</xdr:col>
      <xdr:colOff>156210</xdr:colOff>
      <xdr:row>86</xdr:row>
      <xdr:rowOff>156210</xdr:rowOff>
    </xdr:to>
    <xdr:sp macro="" textlink="">
      <xdr:nvSpPr>
        <xdr:cNvPr id="131" name="Oval 130">
          <a:extLst>
            <a:ext uri="{FF2B5EF4-FFF2-40B4-BE49-F238E27FC236}">
              <a16:creationId xmlns:a16="http://schemas.microsoft.com/office/drawing/2014/main" id="{00000000-0008-0000-0600-000083000000}"/>
            </a:ext>
          </a:extLst>
        </xdr:cNvPr>
        <xdr:cNvSpPr/>
      </xdr:nvSpPr>
      <xdr:spPr>
        <a:xfrm>
          <a:off x="2343150" y="153352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41</xdr:row>
      <xdr:rowOff>19050</xdr:rowOff>
    </xdr:from>
    <xdr:to>
      <xdr:col>9</xdr:col>
      <xdr:colOff>156210</xdr:colOff>
      <xdr:row>41</xdr:row>
      <xdr:rowOff>156210</xdr:rowOff>
    </xdr:to>
    <xdr:sp macro="" textlink="">
      <xdr:nvSpPr>
        <xdr:cNvPr id="132" name="Oval 131">
          <a:extLst>
            <a:ext uri="{FF2B5EF4-FFF2-40B4-BE49-F238E27FC236}">
              <a16:creationId xmlns:a16="http://schemas.microsoft.com/office/drawing/2014/main" id="{00000000-0008-0000-0600-000084000000}"/>
            </a:ext>
          </a:extLst>
        </xdr:cNvPr>
        <xdr:cNvSpPr/>
      </xdr:nvSpPr>
      <xdr:spPr>
        <a:xfrm>
          <a:off x="2343150" y="73088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200</xdr:row>
      <xdr:rowOff>19050</xdr:rowOff>
    </xdr:from>
    <xdr:to>
      <xdr:col>9</xdr:col>
      <xdr:colOff>156210</xdr:colOff>
      <xdr:row>200</xdr:row>
      <xdr:rowOff>156210</xdr:rowOff>
    </xdr:to>
    <xdr:sp macro="" textlink="">
      <xdr:nvSpPr>
        <xdr:cNvPr id="133" name="Oval 132">
          <a:extLst>
            <a:ext uri="{FF2B5EF4-FFF2-40B4-BE49-F238E27FC236}">
              <a16:creationId xmlns:a16="http://schemas.microsoft.com/office/drawing/2014/main" id="{00000000-0008-0000-0600-000085000000}"/>
            </a:ext>
          </a:extLst>
        </xdr:cNvPr>
        <xdr:cNvSpPr/>
      </xdr:nvSpPr>
      <xdr:spPr>
        <a:xfrm>
          <a:off x="2343150" y="354774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13</xdr:col>
      <xdr:colOff>621926</xdr:colOff>
      <xdr:row>48</xdr:row>
      <xdr:rowOff>19050</xdr:rowOff>
    </xdr:from>
    <xdr:to>
      <xdr:col>13</xdr:col>
      <xdr:colOff>759086</xdr:colOff>
      <xdr:row>48</xdr:row>
      <xdr:rowOff>156210</xdr:rowOff>
    </xdr:to>
    <xdr:sp macro="" textlink="">
      <xdr:nvSpPr>
        <xdr:cNvPr id="134" name="Oval 133">
          <a:extLst>
            <a:ext uri="{FF2B5EF4-FFF2-40B4-BE49-F238E27FC236}">
              <a16:creationId xmlns:a16="http://schemas.microsoft.com/office/drawing/2014/main" id="{00000000-0008-0000-0600-000086000000}"/>
            </a:ext>
          </a:extLst>
        </xdr:cNvPr>
        <xdr:cNvSpPr/>
      </xdr:nvSpPr>
      <xdr:spPr>
        <a:xfrm>
          <a:off x="9537326" y="85534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7</xdr:col>
      <xdr:colOff>20584</xdr:colOff>
      <xdr:row>440</xdr:row>
      <xdr:rowOff>83437</xdr:rowOff>
    </xdr:from>
    <xdr:to>
      <xdr:col>24</xdr:col>
      <xdr:colOff>353786</xdr:colOff>
      <xdr:row>479</xdr:row>
      <xdr:rowOff>136071</xdr:rowOff>
    </xdr:to>
    <xdr:grpSp>
      <xdr:nvGrpSpPr>
        <xdr:cNvPr id="135" name="Group 134">
          <a:extLst>
            <a:ext uri="{FF2B5EF4-FFF2-40B4-BE49-F238E27FC236}">
              <a16:creationId xmlns:a16="http://schemas.microsoft.com/office/drawing/2014/main" id="{00000000-0008-0000-0600-000087000000}"/>
            </a:ext>
          </a:extLst>
        </xdr:cNvPr>
        <xdr:cNvGrpSpPr/>
      </xdr:nvGrpSpPr>
      <xdr:grpSpPr>
        <a:xfrm>
          <a:off x="1344559" y="75759562"/>
          <a:ext cx="16182802" cy="6739184"/>
          <a:chOff x="1199603" y="50256149"/>
          <a:chExt cx="13716227" cy="7223266"/>
        </a:xfrm>
      </xdr:grpSpPr>
      <xdr:grpSp>
        <xdr:nvGrpSpPr>
          <xdr:cNvPr id="136" name="Group 135">
            <a:extLst>
              <a:ext uri="{FF2B5EF4-FFF2-40B4-BE49-F238E27FC236}">
                <a16:creationId xmlns:a16="http://schemas.microsoft.com/office/drawing/2014/main" id="{00000000-0008-0000-0600-000088000000}"/>
              </a:ext>
            </a:extLst>
          </xdr:cNvPr>
          <xdr:cNvGrpSpPr/>
        </xdr:nvGrpSpPr>
        <xdr:grpSpPr>
          <a:xfrm>
            <a:off x="1199603" y="50256149"/>
            <a:ext cx="13716227" cy="7223266"/>
            <a:chOff x="7092333" y="56991246"/>
            <a:chExt cx="22376031" cy="6566154"/>
          </a:xfrm>
        </xdr:grpSpPr>
        <xdr:graphicFrame macro="">
          <xdr:nvGraphicFramePr>
            <xdr:cNvPr id="138" name="Chart 137">
              <a:extLst>
                <a:ext uri="{FF2B5EF4-FFF2-40B4-BE49-F238E27FC236}">
                  <a16:creationId xmlns:a16="http://schemas.microsoft.com/office/drawing/2014/main" id="{00000000-0008-0000-0600-00008A000000}"/>
                </a:ext>
              </a:extLst>
            </xdr:cNvPr>
            <xdr:cNvGraphicFramePr>
              <a:graphicFrameLocks/>
            </xdr:cNvGraphicFramePr>
          </xdr:nvGraphicFramePr>
          <xdr:xfrm>
            <a:off x="7092333" y="57004199"/>
            <a:ext cx="22376031" cy="6553201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  <xdr:grpSp>
          <xdr:nvGrpSpPr>
            <xdr:cNvPr id="139" name="Group 138">
              <a:extLst>
                <a:ext uri="{FF2B5EF4-FFF2-40B4-BE49-F238E27FC236}">
                  <a16:creationId xmlns:a16="http://schemas.microsoft.com/office/drawing/2014/main" id="{00000000-0008-0000-0600-00008B000000}"/>
                </a:ext>
              </a:extLst>
            </xdr:cNvPr>
            <xdr:cNvGrpSpPr/>
          </xdr:nvGrpSpPr>
          <xdr:grpSpPr>
            <a:xfrm>
              <a:off x="11788101" y="56991246"/>
              <a:ext cx="16646302" cy="626922"/>
              <a:chOff x="7836140" y="54553607"/>
              <a:chExt cx="7902565" cy="521134"/>
            </a:xfrm>
          </xdr:grpSpPr>
          <xdr:sp macro="" textlink="">
            <xdr:nvSpPr>
              <xdr:cNvPr id="141" name="Left Brace 140">
                <a:extLst>
                  <a:ext uri="{FF2B5EF4-FFF2-40B4-BE49-F238E27FC236}">
                    <a16:creationId xmlns:a16="http://schemas.microsoft.com/office/drawing/2014/main" id="{00000000-0008-0000-0600-00008D000000}"/>
                  </a:ext>
                </a:extLst>
              </xdr:cNvPr>
              <xdr:cNvSpPr/>
            </xdr:nvSpPr>
            <xdr:spPr>
              <a:xfrm rot="5400000">
                <a:off x="11634214" y="50970249"/>
                <a:ext cx="306418" cy="7902565"/>
              </a:xfrm>
              <a:prstGeom prst="leftBrace">
                <a:avLst>
                  <a:gd name="adj1" fmla="val 59552"/>
                  <a:gd name="adj2" fmla="val 50000"/>
                </a:avLst>
              </a:prstGeom>
              <a:ln w="19050">
                <a:solidFill>
                  <a:schemeClr val="bg1">
                    <a:lumMod val="75000"/>
                  </a:schemeClr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  <xdr:sp macro="" textlink="">
            <xdr:nvSpPr>
              <xdr:cNvPr id="142" name="TextBox 141">
                <a:extLst>
                  <a:ext uri="{FF2B5EF4-FFF2-40B4-BE49-F238E27FC236}">
                    <a16:creationId xmlns:a16="http://schemas.microsoft.com/office/drawing/2014/main" id="{00000000-0008-0000-0600-00008E000000}"/>
                  </a:ext>
                </a:extLst>
              </xdr:cNvPr>
              <xdr:cNvSpPr txBox="1"/>
            </xdr:nvSpPr>
            <xdr:spPr>
              <a:xfrm>
                <a:off x="11250272" y="54553607"/>
                <a:ext cx="1743912" cy="268234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US" sz="1400" b="1"/>
                  <a:t>Future Projections</a:t>
                </a:r>
              </a:p>
            </xdr:txBody>
          </xdr:sp>
        </xdr:grpSp>
        <xdr:sp macro="" textlink="">
          <xdr:nvSpPr>
            <xdr:cNvPr id="140" name="TextBox 139">
              <a:extLst>
                <a:ext uri="{FF2B5EF4-FFF2-40B4-BE49-F238E27FC236}">
                  <a16:creationId xmlns:a16="http://schemas.microsoft.com/office/drawing/2014/main" id="{00000000-0008-0000-0600-00008C000000}"/>
                </a:ext>
              </a:extLst>
            </xdr:cNvPr>
            <xdr:cNvSpPr txBox="1"/>
          </xdr:nvSpPr>
          <xdr:spPr>
            <a:xfrm>
              <a:off x="10585741" y="57031152"/>
              <a:ext cx="1957597" cy="33170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400" b="1"/>
                <a:t>Current (2018)</a:t>
              </a:r>
            </a:p>
          </xdr:txBody>
        </xdr:sp>
      </xdr:grpSp>
      <xdr:cxnSp macro="">
        <xdr:nvCxnSpPr>
          <xdr:cNvPr id="137" name="Straight Arrow Connector 136">
            <a:extLst>
              <a:ext uri="{FF2B5EF4-FFF2-40B4-BE49-F238E27FC236}">
                <a16:creationId xmlns:a16="http://schemas.microsoft.com/office/drawing/2014/main" id="{00000000-0008-0000-0600-000089000000}"/>
              </a:ext>
            </a:extLst>
          </xdr:cNvPr>
          <xdr:cNvCxnSpPr/>
        </xdr:nvCxnSpPr>
        <xdr:spPr>
          <a:xfrm>
            <a:off x="3845602" y="50627857"/>
            <a:ext cx="0" cy="353330"/>
          </a:xfrm>
          <a:prstGeom prst="straightConnector1">
            <a:avLst/>
          </a:prstGeom>
          <a:ln w="19050">
            <a:solidFill>
              <a:schemeClr val="bg1">
                <a:lumMod val="75000"/>
              </a:schemeClr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29632</xdr:colOff>
      <xdr:row>499</xdr:row>
      <xdr:rowOff>149579</xdr:rowOff>
    </xdr:from>
    <xdr:to>
      <xdr:col>23</xdr:col>
      <xdr:colOff>503464</xdr:colOff>
      <xdr:row>544</xdr:row>
      <xdr:rowOff>148140</xdr:rowOff>
    </xdr:to>
    <xdr:grpSp>
      <xdr:nvGrpSpPr>
        <xdr:cNvPr id="143" name="Group 142">
          <a:extLst>
            <a:ext uri="{FF2B5EF4-FFF2-40B4-BE49-F238E27FC236}">
              <a16:creationId xmlns:a16="http://schemas.microsoft.com/office/drawing/2014/main" id="{00000000-0008-0000-0600-00008F000000}"/>
            </a:ext>
          </a:extLst>
        </xdr:cNvPr>
        <xdr:cNvGrpSpPr/>
      </xdr:nvGrpSpPr>
      <xdr:grpSpPr>
        <a:xfrm>
          <a:off x="667807" y="85941254"/>
          <a:ext cx="16294857" cy="7713811"/>
          <a:chOff x="634750" y="59103726"/>
          <a:chExt cx="13741596" cy="7562532"/>
        </a:xfrm>
      </xdr:grpSpPr>
      <xdr:grpSp>
        <xdr:nvGrpSpPr>
          <xdr:cNvPr id="144" name="Group 143">
            <a:extLst>
              <a:ext uri="{FF2B5EF4-FFF2-40B4-BE49-F238E27FC236}">
                <a16:creationId xmlns:a16="http://schemas.microsoft.com/office/drawing/2014/main" id="{00000000-0008-0000-0600-000090000000}"/>
              </a:ext>
            </a:extLst>
          </xdr:cNvPr>
          <xdr:cNvGrpSpPr/>
        </xdr:nvGrpSpPr>
        <xdr:grpSpPr>
          <a:xfrm>
            <a:off x="634750" y="59103726"/>
            <a:ext cx="13741596" cy="7562532"/>
            <a:chOff x="7553575" y="56756142"/>
            <a:chExt cx="22376031" cy="6642522"/>
          </a:xfrm>
        </xdr:grpSpPr>
        <xdr:graphicFrame macro="">
          <xdr:nvGraphicFramePr>
            <xdr:cNvPr id="146" name="Chart 145">
              <a:extLst>
                <a:ext uri="{FF2B5EF4-FFF2-40B4-BE49-F238E27FC236}">
                  <a16:creationId xmlns:a16="http://schemas.microsoft.com/office/drawing/2014/main" id="{00000000-0008-0000-0600-000092000000}"/>
                </a:ext>
              </a:extLst>
            </xdr:cNvPr>
            <xdr:cNvGraphicFramePr>
              <a:graphicFrameLocks/>
            </xdr:cNvGraphicFramePr>
          </xdr:nvGraphicFramePr>
          <xdr:xfrm>
            <a:off x="7553575" y="56845464"/>
            <a:ext cx="22376031" cy="65532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4"/>
            </a:graphicData>
          </a:graphic>
        </xdr:graphicFrame>
        <xdr:grpSp>
          <xdr:nvGrpSpPr>
            <xdr:cNvPr id="147" name="Group 146">
              <a:extLst>
                <a:ext uri="{FF2B5EF4-FFF2-40B4-BE49-F238E27FC236}">
                  <a16:creationId xmlns:a16="http://schemas.microsoft.com/office/drawing/2014/main" id="{00000000-0008-0000-0600-000093000000}"/>
                </a:ext>
              </a:extLst>
            </xdr:cNvPr>
            <xdr:cNvGrpSpPr/>
          </xdr:nvGrpSpPr>
          <xdr:grpSpPr>
            <a:xfrm>
              <a:off x="13654567" y="57318525"/>
              <a:ext cx="15689811" cy="621437"/>
              <a:chOff x="8722216" y="54825707"/>
              <a:chExt cx="7448487" cy="516575"/>
            </a:xfrm>
          </xdr:grpSpPr>
          <xdr:sp macro="" textlink="">
            <xdr:nvSpPr>
              <xdr:cNvPr id="149" name="Left Brace 148">
                <a:extLst>
                  <a:ext uri="{FF2B5EF4-FFF2-40B4-BE49-F238E27FC236}">
                    <a16:creationId xmlns:a16="http://schemas.microsoft.com/office/drawing/2014/main" id="{00000000-0008-0000-0600-000095000000}"/>
                  </a:ext>
                </a:extLst>
              </xdr:cNvPr>
              <xdr:cNvSpPr/>
            </xdr:nvSpPr>
            <xdr:spPr>
              <a:xfrm rot="5400000">
                <a:off x="12308348" y="51479926"/>
                <a:ext cx="276224" cy="7448487"/>
              </a:xfrm>
              <a:prstGeom prst="leftBrace">
                <a:avLst>
                  <a:gd name="adj1" fmla="val 59552"/>
                  <a:gd name="adj2" fmla="val 50000"/>
                </a:avLst>
              </a:prstGeom>
              <a:ln w="19050">
                <a:solidFill>
                  <a:schemeClr val="bg1">
                    <a:lumMod val="75000"/>
                  </a:schemeClr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  <xdr:sp macro="" textlink="">
            <xdr:nvSpPr>
              <xdr:cNvPr id="150" name="TextBox 149">
                <a:extLst>
                  <a:ext uri="{FF2B5EF4-FFF2-40B4-BE49-F238E27FC236}">
                    <a16:creationId xmlns:a16="http://schemas.microsoft.com/office/drawing/2014/main" id="{00000000-0008-0000-0600-000096000000}"/>
                  </a:ext>
                </a:extLst>
              </xdr:cNvPr>
              <xdr:cNvSpPr txBox="1"/>
            </xdr:nvSpPr>
            <xdr:spPr>
              <a:xfrm>
                <a:off x="11768104" y="54825707"/>
                <a:ext cx="1761126" cy="231625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US" sz="1400" b="1"/>
                  <a:t>Future Projections</a:t>
                </a:r>
              </a:p>
            </xdr:txBody>
          </xdr:sp>
        </xdr:grpSp>
        <xdr:sp macro="" textlink="">
          <xdr:nvSpPr>
            <xdr:cNvPr id="148" name="TextBox 147">
              <a:extLst>
                <a:ext uri="{FF2B5EF4-FFF2-40B4-BE49-F238E27FC236}">
                  <a16:creationId xmlns:a16="http://schemas.microsoft.com/office/drawing/2014/main" id="{00000000-0008-0000-0600-000094000000}"/>
                </a:ext>
              </a:extLst>
            </xdr:cNvPr>
            <xdr:cNvSpPr txBox="1"/>
          </xdr:nvSpPr>
          <xdr:spPr>
            <a:xfrm>
              <a:off x="12218973" y="56756142"/>
              <a:ext cx="3327279" cy="3282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400" b="1"/>
                <a:t>Current (2015)</a:t>
              </a:r>
            </a:p>
          </xdr:txBody>
        </xdr:sp>
      </xdr:grpSp>
      <xdr:cxnSp macro="">
        <xdr:nvCxnSpPr>
          <xdr:cNvPr id="145" name="Straight Arrow Connector 144">
            <a:extLst>
              <a:ext uri="{FF2B5EF4-FFF2-40B4-BE49-F238E27FC236}">
                <a16:creationId xmlns:a16="http://schemas.microsoft.com/office/drawing/2014/main" id="{00000000-0008-0000-0600-000091000000}"/>
              </a:ext>
            </a:extLst>
          </xdr:cNvPr>
          <xdr:cNvCxnSpPr/>
        </xdr:nvCxnSpPr>
        <xdr:spPr>
          <a:xfrm>
            <a:off x="4167233" y="59480186"/>
            <a:ext cx="0" cy="353493"/>
          </a:xfrm>
          <a:prstGeom prst="straightConnector1">
            <a:avLst/>
          </a:prstGeom>
          <a:ln w="19050">
            <a:solidFill>
              <a:schemeClr val="bg1">
                <a:lumMod val="75000"/>
              </a:schemeClr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800100</xdr:colOff>
          <xdr:row>2</xdr:row>
          <xdr:rowOff>114300</xdr:rowOff>
        </xdr:from>
        <xdr:to>
          <xdr:col>11</xdr:col>
          <xdr:colOff>381000</xdr:colOff>
          <xdr:row>4</xdr:row>
          <xdr:rowOff>114300</xdr:rowOff>
        </xdr:to>
        <xdr:sp macro="" textlink="">
          <xdr:nvSpPr>
            <xdr:cNvPr id="2057" name="Button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6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Current Costs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533400</xdr:colOff>
          <xdr:row>2</xdr:row>
          <xdr:rowOff>114300</xdr:rowOff>
        </xdr:from>
        <xdr:to>
          <xdr:col>18</xdr:col>
          <xdr:colOff>609600</xdr:colOff>
          <xdr:row>4</xdr:row>
          <xdr:rowOff>114300</xdr:rowOff>
        </xdr:to>
        <xdr:sp macro="" textlink="">
          <xdr:nvSpPr>
            <xdr:cNvPr id="2058" name="Button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6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Data Sources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685800</xdr:colOff>
          <xdr:row>2</xdr:row>
          <xdr:rowOff>114300</xdr:rowOff>
        </xdr:from>
        <xdr:to>
          <xdr:col>13</xdr:col>
          <xdr:colOff>762000</xdr:colOff>
          <xdr:row>4</xdr:row>
          <xdr:rowOff>114300</xdr:rowOff>
        </xdr:to>
        <xdr:sp macro="" textlink="">
          <xdr:nvSpPr>
            <xdr:cNvPr id="2059" name="Button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6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Future Projections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152400</xdr:colOff>
          <xdr:row>2</xdr:row>
          <xdr:rowOff>114300</xdr:rowOff>
        </xdr:from>
        <xdr:to>
          <xdr:col>16</xdr:col>
          <xdr:colOff>228600</xdr:colOff>
          <xdr:row>4</xdr:row>
          <xdr:rowOff>114300</xdr:rowOff>
        </xdr:to>
        <xdr:sp macro="" textlink="">
          <xdr:nvSpPr>
            <xdr:cNvPr id="2060" name="Button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6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Graphics</a:t>
              </a:r>
            </a:p>
          </xdr:txBody>
        </xdr:sp>
        <xdr:clientData fPrintsWithSheet="0"/>
      </xdr:twoCellAnchor>
    </mc:Choice>
    <mc:Fallback/>
  </mc:AlternateContent>
  <xdr:twoCellAnchor>
    <xdr:from>
      <xdr:col>9</xdr:col>
      <xdr:colOff>19050</xdr:colOff>
      <xdr:row>35</xdr:row>
      <xdr:rowOff>19050</xdr:rowOff>
    </xdr:from>
    <xdr:to>
      <xdr:col>9</xdr:col>
      <xdr:colOff>156210</xdr:colOff>
      <xdr:row>35</xdr:row>
      <xdr:rowOff>156210</xdr:rowOff>
    </xdr:to>
    <xdr:sp macro="" textlink="">
      <xdr:nvSpPr>
        <xdr:cNvPr id="155" name="Oval 154">
          <a:extLst>
            <a:ext uri="{FF2B5EF4-FFF2-40B4-BE49-F238E27FC236}">
              <a16:creationId xmlns:a16="http://schemas.microsoft.com/office/drawing/2014/main" id="{00000000-0008-0000-0600-00009B000000}"/>
            </a:ext>
          </a:extLst>
        </xdr:cNvPr>
        <xdr:cNvSpPr/>
      </xdr:nvSpPr>
      <xdr:spPr>
        <a:xfrm>
          <a:off x="2343150" y="62420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61</xdr:row>
      <xdr:rowOff>19050</xdr:rowOff>
    </xdr:from>
    <xdr:to>
      <xdr:col>9</xdr:col>
      <xdr:colOff>156210</xdr:colOff>
      <xdr:row>61</xdr:row>
      <xdr:rowOff>156210</xdr:rowOff>
    </xdr:to>
    <xdr:sp macro="" textlink="">
      <xdr:nvSpPr>
        <xdr:cNvPr id="156" name="Oval 155">
          <a:extLst>
            <a:ext uri="{FF2B5EF4-FFF2-40B4-BE49-F238E27FC236}">
              <a16:creationId xmlns:a16="http://schemas.microsoft.com/office/drawing/2014/main" id="{00000000-0008-0000-0600-00009C000000}"/>
            </a:ext>
          </a:extLst>
        </xdr:cNvPr>
        <xdr:cNvSpPr/>
      </xdr:nvSpPr>
      <xdr:spPr>
        <a:xfrm>
          <a:off x="2343150" y="109283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67</xdr:row>
      <xdr:rowOff>19050</xdr:rowOff>
    </xdr:from>
    <xdr:to>
      <xdr:col>9</xdr:col>
      <xdr:colOff>156210</xdr:colOff>
      <xdr:row>67</xdr:row>
      <xdr:rowOff>156210</xdr:rowOff>
    </xdr:to>
    <xdr:sp macro="" textlink="">
      <xdr:nvSpPr>
        <xdr:cNvPr id="157" name="Oval 156">
          <a:extLst>
            <a:ext uri="{FF2B5EF4-FFF2-40B4-BE49-F238E27FC236}">
              <a16:creationId xmlns:a16="http://schemas.microsoft.com/office/drawing/2014/main" id="{00000000-0008-0000-0600-00009D000000}"/>
            </a:ext>
          </a:extLst>
        </xdr:cNvPr>
        <xdr:cNvSpPr/>
      </xdr:nvSpPr>
      <xdr:spPr>
        <a:xfrm>
          <a:off x="2343150" y="119951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73</xdr:row>
      <xdr:rowOff>19050</xdr:rowOff>
    </xdr:from>
    <xdr:to>
      <xdr:col>9</xdr:col>
      <xdr:colOff>156210</xdr:colOff>
      <xdr:row>73</xdr:row>
      <xdr:rowOff>156210</xdr:rowOff>
    </xdr:to>
    <xdr:sp macro="" textlink="">
      <xdr:nvSpPr>
        <xdr:cNvPr id="158" name="Oval 157">
          <a:extLst>
            <a:ext uri="{FF2B5EF4-FFF2-40B4-BE49-F238E27FC236}">
              <a16:creationId xmlns:a16="http://schemas.microsoft.com/office/drawing/2014/main" id="{00000000-0008-0000-0600-00009E000000}"/>
            </a:ext>
          </a:extLst>
        </xdr:cNvPr>
        <xdr:cNvSpPr/>
      </xdr:nvSpPr>
      <xdr:spPr>
        <a:xfrm>
          <a:off x="2343150" y="130619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29</xdr:row>
      <xdr:rowOff>19050</xdr:rowOff>
    </xdr:from>
    <xdr:to>
      <xdr:col>9</xdr:col>
      <xdr:colOff>156210</xdr:colOff>
      <xdr:row>29</xdr:row>
      <xdr:rowOff>156210</xdr:rowOff>
    </xdr:to>
    <xdr:sp macro="" textlink="">
      <xdr:nvSpPr>
        <xdr:cNvPr id="159" name="Oval 158">
          <a:extLst>
            <a:ext uri="{FF2B5EF4-FFF2-40B4-BE49-F238E27FC236}">
              <a16:creationId xmlns:a16="http://schemas.microsoft.com/office/drawing/2014/main" id="{00000000-0008-0000-0600-00009F000000}"/>
            </a:ext>
          </a:extLst>
        </xdr:cNvPr>
        <xdr:cNvSpPr/>
      </xdr:nvSpPr>
      <xdr:spPr>
        <a:xfrm>
          <a:off x="2343150" y="51752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47</xdr:row>
      <xdr:rowOff>19050</xdr:rowOff>
    </xdr:from>
    <xdr:to>
      <xdr:col>9</xdr:col>
      <xdr:colOff>156210</xdr:colOff>
      <xdr:row>47</xdr:row>
      <xdr:rowOff>156210</xdr:rowOff>
    </xdr:to>
    <xdr:sp macro="" textlink="">
      <xdr:nvSpPr>
        <xdr:cNvPr id="160" name="Oval 159">
          <a:extLst>
            <a:ext uri="{FF2B5EF4-FFF2-40B4-BE49-F238E27FC236}">
              <a16:creationId xmlns:a16="http://schemas.microsoft.com/office/drawing/2014/main" id="{00000000-0008-0000-0600-0000A0000000}"/>
            </a:ext>
          </a:extLst>
        </xdr:cNvPr>
        <xdr:cNvSpPr/>
      </xdr:nvSpPr>
      <xdr:spPr>
        <a:xfrm>
          <a:off x="2343150" y="83756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11</xdr:row>
      <xdr:rowOff>19050</xdr:rowOff>
    </xdr:from>
    <xdr:to>
      <xdr:col>9</xdr:col>
      <xdr:colOff>156210</xdr:colOff>
      <xdr:row>11</xdr:row>
      <xdr:rowOff>156210</xdr:rowOff>
    </xdr:to>
    <xdr:sp macro="CapacityFactorDefinition" textlink="">
      <xdr:nvSpPr>
        <xdr:cNvPr id="161" name="Oval 160">
          <a:extLst>
            <a:ext uri="{FF2B5EF4-FFF2-40B4-BE49-F238E27FC236}">
              <a16:creationId xmlns:a16="http://schemas.microsoft.com/office/drawing/2014/main" id="{00000000-0008-0000-0600-0000A1000000}"/>
            </a:ext>
          </a:extLst>
        </xdr:cNvPr>
        <xdr:cNvSpPr/>
      </xdr:nvSpPr>
      <xdr:spPr>
        <a:xfrm>
          <a:off x="2343150" y="20256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54</xdr:row>
      <xdr:rowOff>19050</xdr:rowOff>
    </xdr:from>
    <xdr:to>
      <xdr:col>9</xdr:col>
      <xdr:colOff>156210</xdr:colOff>
      <xdr:row>54</xdr:row>
      <xdr:rowOff>156210</xdr:rowOff>
    </xdr:to>
    <xdr:sp macro="" textlink="">
      <xdr:nvSpPr>
        <xdr:cNvPr id="162" name="Oval 161">
          <a:extLst>
            <a:ext uri="{FF2B5EF4-FFF2-40B4-BE49-F238E27FC236}">
              <a16:creationId xmlns:a16="http://schemas.microsoft.com/office/drawing/2014/main" id="{00000000-0008-0000-0600-0000A2000000}"/>
            </a:ext>
          </a:extLst>
        </xdr:cNvPr>
        <xdr:cNvSpPr/>
      </xdr:nvSpPr>
      <xdr:spPr>
        <a:xfrm>
          <a:off x="2343150" y="96202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80</xdr:row>
      <xdr:rowOff>19050</xdr:rowOff>
    </xdr:from>
    <xdr:to>
      <xdr:col>9</xdr:col>
      <xdr:colOff>156210</xdr:colOff>
      <xdr:row>80</xdr:row>
      <xdr:rowOff>156210</xdr:rowOff>
    </xdr:to>
    <xdr:sp macro="" textlink="">
      <xdr:nvSpPr>
        <xdr:cNvPr id="163" name="Oval 162">
          <a:extLst>
            <a:ext uri="{FF2B5EF4-FFF2-40B4-BE49-F238E27FC236}">
              <a16:creationId xmlns:a16="http://schemas.microsoft.com/office/drawing/2014/main" id="{00000000-0008-0000-0600-0000A3000000}"/>
            </a:ext>
          </a:extLst>
        </xdr:cNvPr>
        <xdr:cNvSpPr/>
      </xdr:nvSpPr>
      <xdr:spPr>
        <a:xfrm>
          <a:off x="2343150" y="142684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166</xdr:row>
      <xdr:rowOff>19050</xdr:rowOff>
    </xdr:from>
    <xdr:to>
      <xdr:col>9</xdr:col>
      <xdr:colOff>156210</xdr:colOff>
      <xdr:row>166</xdr:row>
      <xdr:rowOff>156210</xdr:rowOff>
    </xdr:to>
    <xdr:sp macro="" textlink="">
      <xdr:nvSpPr>
        <xdr:cNvPr id="164" name="Oval 163">
          <a:extLst>
            <a:ext uri="{FF2B5EF4-FFF2-40B4-BE49-F238E27FC236}">
              <a16:creationId xmlns:a16="http://schemas.microsoft.com/office/drawing/2014/main" id="{00000000-0008-0000-0600-0000A4000000}"/>
            </a:ext>
          </a:extLst>
        </xdr:cNvPr>
        <xdr:cNvSpPr/>
      </xdr:nvSpPr>
      <xdr:spPr>
        <a:xfrm>
          <a:off x="2343150" y="294576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268</xdr:row>
      <xdr:rowOff>19050</xdr:rowOff>
    </xdr:from>
    <xdr:to>
      <xdr:col>9</xdr:col>
      <xdr:colOff>156210</xdr:colOff>
      <xdr:row>268</xdr:row>
      <xdr:rowOff>156210</xdr:rowOff>
    </xdr:to>
    <xdr:sp macro="" textlink="">
      <xdr:nvSpPr>
        <xdr:cNvPr id="165" name="Oval 164">
          <a:extLst>
            <a:ext uri="{FF2B5EF4-FFF2-40B4-BE49-F238E27FC236}">
              <a16:creationId xmlns:a16="http://schemas.microsoft.com/office/drawing/2014/main" id="{00000000-0008-0000-0600-0000A5000000}"/>
            </a:ext>
          </a:extLst>
        </xdr:cNvPr>
        <xdr:cNvSpPr/>
      </xdr:nvSpPr>
      <xdr:spPr>
        <a:xfrm>
          <a:off x="2343150" y="475678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183</xdr:row>
      <xdr:rowOff>19050</xdr:rowOff>
    </xdr:from>
    <xdr:to>
      <xdr:col>9</xdr:col>
      <xdr:colOff>156210</xdr:colOff>
      <xdr:row>183</xdr:row>
      <xdr:rowOff>156210</xdr:rowOff>
    </xdr:to>
    <xdr:sp macro="" textlink="">
      <xdr:nvSpPr>
        <xdr:cNvPr id="166" name="Oval 165">
          <a:extLst>
            <a:ext uri="{FF2B5EF4-FFF2-40B4-BE49-F238E27FC236}">
              <a16:creationId xmlns:a16="http://schemas.microsoft.com/office/drawing/2014/main" id="{00000000-0008-0000-0600-0000A6000000}"/>
            </a:ext>
          </a:extLst>
        </xdr:cNvPr>
        <xdr:cNvSpPr/>
      </xdr:nvSpPr>
      <xdr:spPr>
        <a:xfrm>
          <a:off x="2343150" y="324548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98</xdr:row>
      <xdr:rowOff>19050</xdr:rowOff>
    </xdr:from>
    <xdr:to>
      <xdr:col>9</xdr:col>
      <xdr:colOff>156210</xdr:colOff>
      <xdr:row>98</xdr:row>
      <xdr:rowOff>156210</xdr:rowOff>
    </xdr:to>
    <xdr:sp macro="" textlink="">
      <xdr:nvSpPr>
        <xdr:cNvPr id="167" name="Oval 166">
          <a:extLst>
            <a:ext uri="{FF2B5EF4-FFF2-40B4-BE49-F238E27FC236}">
              <a16:creationId xmlns:a16="http://schemas.microsoft.com/office/drawing/2014/main" id="{00000000-0008-0000-0600-0000A7000000}"/>
            </a:ext>
          </a:extLst>
        </xdr:cNvPr>
        <xdr:cNvSpPr/>
      </xdr:nvSpPr>
      <xdr:spPr>
        <a:xfrm>
          <a:off x="2343150" y="174561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115</xdr:row>
      <xdr:rowOff>19050</xdr:rowOff>
    </xdr:from>
    <xdr:to>
      <xdr:col>9</xdr:col>
      <xdr:colOff>156210</xdr:colOff>
      <xdr:row>115</xdr:row>
      <xdr:rowOff>156210</xdr:rowOff>
    </xdr:to>
    <xdr:sp macro="" textlink="">
      <xdr:nvSpPr>
        <xdr:cNvPr id="168" name="Oval 167">
          <a:extLst>
            <a:ext uri="{FF2B5EF4-FFF2-40B4-BE49-F238E27FC236}">
              <a16:creationId xmlns:a16="http://schemas.microsoft.com/office/drawing/2014/main" id="{00000000-0008-0000-0600-0000A8000000}"/>
            </a:ext>
          </a:extLst>
        </xdr:cNvPr>
        <xdr:cNvSpPr/>
      </xdr:nvSpPr>
      <xdr:spPr>
        <a:xfrm>
          <a:off x="2343150" y="204787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250</xdr:row>
      <xdr:rowOff>19050</xdr:rowOff>
    </xdr:from>
    <xdr:to>
      <xdr:col>9</xdr:col>
      <xdr:colOff>156210</xdr:colOff>
      <xdr:row>250</xdr:row>
      <xdr:rowOff>156210</xdr:rowOff>
    </xdr:to>
    <xdr:sp macro="" textlink="">
      <xdr:nvSpPr>
        <xdr:cNvPr id="169" name="Oval 168">
          <a:extLst>
            <a:ext uri="{FF2B5EF4-FFF2-40B4-BE49-F238E27FC236}">
              <a16:creationId xmlns:a16="http://schemas.microsoft.com/office/drawing/2014/main" id="{00000000-0008-0000-0600-0000A9000000}"/>
            </a:ext>
          </a:extLst>
        </xdr:cNvPr>
        <xdr:cNvSpPr/>
      </xdr:nvSpPr>
      <xdr:spPr>
        <a:xfrm>
          <a:off x="2343150" y="443801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286</xdr:row>
      <xdr:rowOff>19050</xdr:rowOff>
    </xdr:from>
    <xdr:to>
      <xdr:col>9</xdr:col>
      <xdr:colOff>156210</xdr:colOff>
      <xdr:row>286</xdr:row>
      <xdr:rowOff>156210</xdr:rowOff>
    </xdr:to>
    <xdr:sp macro="" textlink="">
      <xdr:nvSpPr>
        <xdr:cNvPr id="170" name="Oval 169">
          <a:extLst>
            <a:ext uri="{FF2B5EF4-FFF2-40B4-BE49-F238E27FC236}">
              <a16:creationId xmlns:a16="http://schemas.microsoft.com/office/drawing/2014/main" id="{00000000-0008-0000-0600-0000AA000000}"/>
            </a:ext>
          </a:extLst>
        </xdr:cNvPr>
        <xdr:cNvSpPr/>
      </xdr:nvSpPr>
      <xdr:spPr>
        <a:xfrm>
          <a:off x="2343150" y="507682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98</xdr:row>
      <xdr:rowOff>19050</xdr:rowOff>
    </xdr:from>
    <xdr:to>
      <xdr:col>9</xdr:col>
      <xdr:colOff>156210</xdr:colOff>
      <xdr:row>98</xdr:row>
      <xdr:rowOff>156210</xdr:rowOff>
    </xdr:to>
    <xdr:sp macro="" textlink="">
      <xdr:nvSpPr>
        <xdr:cNvPr id="171" name="Oval 170">
          <a:extLst>
            <a:ext uri="{FF2B5EF4-FFF2-40B4-BE49-F238E27FC236}">
              <a16:creationId xmlns:a16="http://schemas.microsoft.com/office/drawing/2014/main" id="{00000000-0008-0000-0600-0000AB000000}"/>
            </a:ext>
          </a:extLst>
        </xdr:cNvPr>
        <xdr:cNvSpPr/>
      </xdr:nvSpPr>
      <xdr:spPr>
        <a:xfrm>
          <a:off x="2343150" y="174561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98</xdr:row>
      <xdr:rowOff>19050</xdr:rowOff>
    </xdr:from>
    <xdr:to>
      <xdr:col>9</xdr:col>
      <xdr:colOff>156210</xdr:colOff>
      <xdr:row>98</xdr:row>
      <xdr:rowOff>156210</xdr:rowOff>
    </xdr:to>
    <xdr:sp macro="" textlink="">
      <xdr:nvSpPr>
        <xdr:cNvPr id="172" name="Oval 171">
          <a:extLst>
            <a:ext uri="{FF2B5EF4-FFF2-40B4-BE49-F238E27FC236}">
              <a16:creationId xmlns:a16="http://schemas.microsoft.com/office/drawing/2014/main" id="{00000000-0008-0000-0600-0000AC000000}"/>
            </a:ext>
          </a:extLst>
        </xdr:cNvPr>
        <xdr:cNvSpPr/>
      </xdr:nvSpPr>
      <xdr:spPr>
        <a:xfrm>
          <a:off x="2343150" y="174561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115</xdr:row>
      <xdr:rowOff>19050</xdr:rowOff>
    </xdr:from>
    <xdr:to>
      <xdr:col>9</xdr:col>
      <xdr:colOff>156210</xdr:colOff>
      <xdr:row>115</xdr:row>
      <xdr:rowOff>156210</xdr:rowOff>
    </xdr:to>
    <xdr:sp macro="" textlink="">
      <xdr:nvSpPr>
        <xdr:cNvPr id="173" name="Oval 172">
          <a:extLst>
            <a:ext uri="{FF2B5EF4-FFF2-40B4-BE49-F238E27FC236}">
              <a16:creationId xmlns:a16="http://schemas.microsoft.com/office/drawing/2014/main" id="{00000000-0008-0000-0600-0000AD000000}"/>
            </a:ext>
          </a:extLst>
        </xdr:cNvPr>
        <xdr:cNvSpPr/>
      </xdr:nvSpPr>
      <xdr:spPr>
        <a:xfrm>
          <a:off x="2343150" y="204787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250</xdr:row>
      <xdr:rowOff>19050</xdr:rowOff>
    </xdr:from>
    <xdr:to>
      <xdr:col>9</xdr:col>
      <xdr:colOff>156210</xdr:colOff>
      <xdr:row>250</xdr:row>
      <xdr:rowOff>156210</xdr:rowOff>
    </xdr:to>
    <xdr:sp macro="" textlink="">
      <xdr:nvSpPr>
        <xdr:cNvPr id="174" name="Oval 173">
          <a:extLst>
            <a:ext uri="{FF2B5EF4-FFF2-40B4-BE49-F238E27FC236}">
              <a16:creationId xmlns:a16="http://schemas.microsoft.com/office/drawing/2014/main" id="{00000000-0008-0000-0600-0000AE000000}"/>
            </a:ext>
          </a:extLst>
        </xdr:cNvPr>
        <xdr:cNvSpPr/>
      </xdr:nvSpPr>
      <xdr:spPr>
        <a:xfrm>
          <a:off x="2343150" y="443801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250</xdr:row>
      <xdr:rowOff>19050</xdr:rowOff>
    </xdr:from>
    <xdr:to>
      <xdr:col>9</xdr:col>
      <xdr:colOff>156210</xdr:colOff>
      <xdr:row>250</xdr:row>
      <xdr:rowOff>156210</xdr:rowOff>
    </xdr:to>
    <xdr:sp macro="" textlink="">
      <xdr:nvSpPr>
        <xdr:cNvPr id="175" name="Oval 174">
          <a:extLst>
            <a:ext uri="{FF2B5EF4-FFF2-40B4-BE49-F238E27FC236}">
              <a16:creationId xmlns:a16="http://schemas.microsoft.com/office/drawing/2014/main" id="{00000000-0008-0000-0600-0000AF000000}"/>
            </a:ext>
          </a:extLst>
        </xdr:cNvPr>
        <xdr:cNvSpPr/>
      </xdr:nvSpPr>
      <xdr:spPr>
        <a:xfrm>
          <a:off x="2343150" y="443801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132</xdr:row>
      <xdr:rowOff>19050</xdr:rowOff>
    </xdr:from>
    <xdr:to>
      <xdr:col>9</xdr:col>
      <xdr:colOff>156210</xdr:colOff>
      <xdr:row>132</xdr:row>
      <xdr:rowOff>156210</xdr:rowOff>
    </xdr:to>
    <xdr:sp macro="" textlink="">
      <xdr:nvSpPr>
        <xdr:cNvPr id="176" name="Oval 175">
          <a:extLst>
            <a:ext uri="{FF2B5EF4-FFF2-40B4-BE49-F238E27FC236}">
              <a16:creationId xmlns:a16="http://schemas.microsoft.com/office/drawing/2014/main" id="{00000000-0008-0000-0600-0000B0000000}"/>
            </a:ext>
          </a:extLst>
        </xdr:cNvPr>
        <xdr:cNvSpPr/>
      </xdr:nvSpPr>
      <xdr:spPr>
        <a:xfrm>
          <a:off x="2343150" y="234886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132</xdr:row>
      <xdr:rowOff>19050</xdr:rowOff>
    </xdr:from>
    <xdr:to>
      <xdr:col>9</xdr:col>
      <xdr:colOff>156210</xdr:colOff>
      <xdr:row>132</xdr:row>
      <xdr:rowOff>156210</xdr:rowOff>
    </xdr:to>
    <xdr:sp macro="" textlink="">
      <xdr:nvSpPr>
        <xdr:cNvPr id="177" name="Oval 176">
          <a:extLst>
            <a:ext uri="{FF2B5EF4-FFF2-40B4-BE49-F238E27FC236}">
              <a16:creationId xmlns:a16="http://schemas.microsoft.com/office/drawing/2014/main" id="{00000000-0008-0000-0600-0000B1000000}"/>
            </a:ext>
          </a:extLst>
        </xdr:cNvPr>
        <xdr:cNvSpPr/>
      </xdr:nvSpPr>
      <xdr:spPr>
        <a:xfrm>
          <a:off x="2343150" y="234886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149</xdr:row>
      <xdr:rowOff>19050</xdr:rowOff>
    </xdr:from>
    <xdr:to>
      <xdr:col>9</xdr:col>
      <xdr:colOff>156210</xdr:colOff>
      <xdr:row>149</xdr:row>
      <xdr:rowOff>156210</xdr:rowOff>
    </xdr:to>
    <xdr:sp macro="" textlink="">
      <xdr:nvSpPr>
        <xdr:cNvPr id="178" name="Oval 177">
          <a:extLst>
            <a:ext uri="{FF2B5EF4-FFF2-40B4-BE49-F238E27FC236}">
              <a16:creationId xmlns:a16="http://schemas.microsoft.com/office/drawing/2014/main" id="{00000000-0008-0000-0600-0000B2000000}"/>
            </a:ext>
          </a:extLst>
        </xdr:cNvPr>
        <xdr:cNvSpPr/>
      </xdr:nvSpPr>
      <xdr:spPr>
        <a:xfrm>
          <a:off x="2343150" y="264604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149</xdr:row>
      <xdr:rowOff>19050</xdr:rowOff>
    </xdr:from>
    <xdr:to>
      <xdr:col>9</xdr:col>
      <xdr:colOff>156210</xdr:colOff>
      <xdr:row>149</xdr:row>
      <xdr:rowOff>156210</xdr:rowOff>
    </xdr:to>
    <xdr:sp macro="" textlink="">
      <xdr:nvSpPr>
        <xdr:cNvPr id="179" name="Oval 178">
          <a:extLst>
            <a:ext uri="{FF2B5EF4-FFF2-40B4-BE49-F238E27FC236}">
              <a16:creationId xmlns:a16="http://schemas.microsoft.com/office/drawing/2014/main" id="{00000000-0008-0000-0600-0000B3000000}"/>
            </a:ext>
          </a:extLst>
        </xdr:cNvPr>
        <xdr:cNvSpPr/>
      </xdr:nvSpPr>
      <xdr:spPr>
        <a:xfrm>
          <a:off x="2343150" y="264604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132</xdr:row>
      <xdr:rowOff>19050</xdr:rowOff>
    </xdr:from>
    <xdr:to>
      <xdr:col>9</xdr:col>
      <xdr:colOff>156210</xdr:colOff>
      <xdr:row>132</xdr:row>
      <xdr:rowOff>156210</xdr:rowOff>
    </xdr:to>
    <xdr:sp macro="" textlink="">
      <xdr:nvSpPr>
        <xdr:cNvPr id="180" name="Oval 179">
          <a:extLst>
            <a:ext uri="{FF2B5EF4-FFF2-40B4-BE49-F238E27FC236}">
              <a16:creationId xmlns:a16="http://schemas.microsoft.com/office/drawing/2014/main" id="{00000000-0008-0000-0600-0000B4000000}"/>
            </a:ext>
          </a:extLst>
        </xdr:cNvPr>
        <xdr:cNvSpPr/>
      </xdr:nvSpPr>
      <xdr:spPr>
        <a:xfrm>
          <a:off x="2343150" y="234886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149</xdr:row>
      <xdr:rowOff>19050</xdr:rowOff>
    </xdr:from>
    <xdr:to>
      <xdr:col>9</xdr:col>
      <xdr:colOff>156210</xdr:colOff>
      <xdr:row>149</xdr:row>
      <xdr:rowOff>156210</xdr:rowOff>
    </xdr:to>
    <xdr:sp macro="" textlink="">
      <xdr:nvSpPr>
        <xdr:cNvPr id="181" name="Oval 180">
          <a:extLst>
            <a:ext uri="{FF2B5EF4-FFF2-40B4-BE49-F238E27FC236}">
              <a16:creationId xmlns:a16="http://schemas.microsoft.com/office/drawing/2014/main" id="{00000000-0008-0000-0600-0000B5000000}"/>
            </a:ext>
          </a:extLst>
        </xdr:cNvPr>
        <xdr:cNvSpPr/>
      </xdr:nvSpPr>
      <xdr:spPr>
        <a:xfrm>
          <a:off x="2343150" y="264604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149</xdr:row>
      <xdr:rowOff>19050</xdr:rowOff>
    </xdr:from>
    <xdr:to>
      <xdr:col>9</xdr:col>
      <xdr:colOff>156210</xdr:colOff>
      <xdr:row>149</xdr:row>
      <xdr:rowOff>156210</xdr:rowOff>
    </xdr:to>
    <xdr:sp macro="" textlink="">
      <xdr:nvSpPr>
        <xdr:cNvPr id="182" name="Oval 181">
          <a:extLst>
            <a:ext uri="{FF2B5EF4-FFF2-40B4-BE49-F238E27FC236}">
              <a16:creationId xmlns:a16="http://schemas.microsoft.com/office/drawing/2014/main" id="{00000000-0008-0000-0600-0000B6000000}"/>
            </a:ext>
          </a:extLst>
        </xdr:cNvPr>
        <xdr:cNvSpPr/>
      </xdr:nvSpPr>
      <xdr:spPr>
        <a:xfrm>
          <a:off x="2343150" y="264604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149</xdr:row>
      <xdr:rowOff>19050</xdr:rowOff>
    </xdr:from>
    <xdr:to>
      <xdr:col>9</xdr:col>
      <xdr:colOff>156210</xdr:colOff>
      <xdr:row>149</xdr:row>
      <xdr:rowOff>156210</xdr:rowOff>
    </xdr:to>
    <xdr:sp macro="" textlink="">
      <xdr:nvSpPr>
        <xdr:cNvPr id="183" name="Oval 182">
          <a:extLst>
            <a:ext uri="{FF2B5EF4-FFF2-40B4-BE49-F238E27FC236}">
              <a16:creationId xmlns:a16="http://schemas.microsoft.com/office/drawing/2014/main" id="{00000000-0008-0000-0600-0000B7000000}"/>
            </a:ext>
          </a:extLst>
        </xdr:cNvPr>
        <xdr:cNvSpPr/>
      </xdr:nvSpPr>
      <xdr:spPr>
        <a:xfrm>
          <a:off x="2343150" y="264604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132</xdr:row>
      <xdr:rowOff>19050</xdr:rowOff>
    </xdr:from>
    <xdr:to>
      <xdr:col>9</xdr:col>
      <xdr:colOff>156210</xdr:colOff>
      <xdr:row>132</xdr:row>
      <xdr:rowOff>156210</xdr:rowOff>
    </xdr:to>
    <xdr:sp macro="" textlink="">
      <xdr:nvSpPr>
        <xdr:cNvPr id="184" name="Oval 183">
          <a:extLst>
            <a:ext uri="{FF2B5EF4-FFF2-40B4-BE49-F238E27FC236}">
              <a16:creationId xmlns:a16="http://schemas.microsoft.com/office/drawing/2014/main" id="{00000000-0008-0000-0600-0000B8000000}"/>
            </a:ext>
          </a:extLst>
        </xdr:cNvPr>
        <xdr:cNvSpPr/>
      </xdr:nvSpPr>
      <xdr:spPr>
        <a:xfrm>
          <a:off x="2343150" y="234886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132</xdr:row>
      <xdr:rowOff>19050</xdr:rowOff>
    </xdr:from>
    <xdr:to>
      <xdr:col>9</xdr:col>
      <xdr:colOff>156210</xdr:colOff>
      <xdr:row>132</xdr:row>
      <xdr:rowOff>156210</xdr:rowOff>
    </xdr:to>
    <xdr:sp macro="" textlink="">
      <xdr:nvSpPr>
        <xdr:cNvPr id="185" name="Oval 184">
          <a:extLst>
            <a:ext uri="{FF2B5EF4-FFF2-40B4-BE49-F238E27FC236}">
              <a16:creationId xmlns:a16="http://schemas.microsoft.com/office/drawing/2014/main" id="{00000000-0008-0000-0600-0000B9000000}"/>
            </a:ext>
          </a:extLst>
        </xdr:cNvPr>
        <xdr:cNvSpPr/>
      </xdr:nvSpPr>
      <xdr:spPr>
        <a:xfrm>
          <a:off x="2343150" y="234886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86</xdr:row>
      <xdr:rowOff>19050</xdr:rowOff>
    </xdr:from>
    <xdr:to>
      <xdr:col>9</xdr:col>
      <xdr:colOff>156210</xdr:colOff>
      <xdr:row>86</xdr:row>
      <xdr:rowOff>156210</xdr:rowOff>
    </xdr:to>
    <xdr:sp macro="" textlink="">
      <xdr:nvSpPr>
        <xdr:cNvPr id="186" name="Oval 185">
          <a:extLst>
            <a:ext uri="{FF2B5EF4-FFF2-40B4-BE49-F238E27FC236}">
              <a16:creationId xmlns:a16="http://schemas.microsoft.com/office/drawing/2014/main" id="{00000000-0008-0000-0600-0000BA000000}"/>
            </a:ext>
          </a:extLst>
        </xdr:cNvPr>
        <xdr:cNvSpPr/>
      </xdr:nvSpPr>
      <xdr:spPr>
        <a:xfrm>
          <a:off x="2343150" y="153352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41</xdr:row>
      <xdr:rowOff>19050</xdr:rowOff>
    </xdr:from>
    <xdr:to>
      <xdr:col>9</xdr:col>
      <xdr:colOff>156210</xdr:colOff>
      <xdr:row>41</xdr:row>
      <xdr:rowOff>156210</xdr:rowOff>
    </xdr:to>
    <xdr:sp macro="" textlink="">
      <xdr:nvSpPr>
        <xdr:cNvPr id="187" name="Oval 186">
          <a:extLst>
            <a:ext uri="{FF2B5EF4-FFF2-40B4-BE49-F238E27FC236}">
              <a16:creationId xmlns:a16="http://schemas.microsoft.com/office/drawing/2014/main" id="{00000000-0008-0000-0600-0000BB000000}"/>
            </a:ext>
          </a:extLst>
        </xdr:cNvPr>
        <xdr:cNvSpPr/>
      </xdr:nvSpPr>
      <xdr:spPr>
        <a:xfrm>
          <a:off x="2343150" y="73088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200</xdr:row>
      <xdr:rowOff>19050</xdr:rowOff>
    </xdr:from>
    <xdr:to>
      <xdr:col>9</xdr:col>
      <xdr:colOff>156210</xdr:colOff>
      <xdr:row>200</xdr:row>
      <xdr:rowOff>156210</xdr:rowOff>
    </xdr:to>
    <xdr:sp macro="" textlink="">
      <xdr:nvSpPr>
        <xdr:cNvPr id="188" name="Oval 187">
          <a:extLst>
            <a:ext uri="{FF2B5EF4-FFF2-40B4-BE49-F238E27FC236}">
              <a16:creationId xmlns:a16="http://schemas.microsoft.com/office/drawing/2014/main" id="{00000000-0008-0000-0600-0000BC000000}"/>
            </a:ext>
          </a:extLst>
        </xdr:cNvPr>
        <xdr:cNvSpPr/>
      </xdr:nvSpPr>
      <xdr:spPr>
        <a:xfrm>
          <a:off x="2343150" y="354774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13</xdr:col>
      <xdr:colOff>621926</xdr:colOff>
      <xdr:row>48</xdr:row>
      <xdr:rowOff>19050</xdr:rowOff>
    </xdr:from>
    <xdr:to>
      <xdr:col>13</xdr:col>
      <xdr:colOff>759086</xdr:colOff>
      <xdr:row>48</xdr:row>
      <xdr:rowOff>156210</xdr:rowOff>
    </xdr:to>
    <xdr:sp macro="" textlink="">
      <xdr:nvSpPr>
        <xdr:cNvPr id="189" name="Oval 188">
          <a:extLst>
            <a:ext uri="{FF2B5EF4-FFF2-40B4-BE49-F238E27FC236}">
              <a16:creationId xmlns:a16="http://schemas.microsoft.com/office/drawing/2014/main" id="{00000000-0008-0000-0600-0000BD000000}"/>
            </a:ext>
          </a:extLst>
        </xdr:cNvPr>
        <xdr:cNvSpPr/>
      </xdr:nvSpPr>
      <xdr:spPr>
        <a:xfrm>
          <a:off x="9537326" y="85534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8</xdr:col>
      <xdr:colOff>315233</xdr:colOff>
      <xdr:row>341</xdr:row>
      <xdr:rowOff>54145</xdr:rowOff>
    </xdr:from>
    <xdr:to>
      <xdr:col>26</xdr:col>
      <xdr:colOff>221797</xdr:colOff>
      <xdr:row>387</xdr:row>
      <xdr:rowOff>105689</xdr:rowOff>
    </xdr:to>
    <xdr:grpSp>
      <xdr:nvGrpSpPr>
        <xdr:cNvPr id="190" name="Group 189">
          <a:extLst>
            <a:ext uri="{FF2B5EF4-FFF2-40B4-BE49-F238E27FC236}">
              <a16:creationId xmlns:a16="http://schemas.microsoft.com/office/drawing/2014/main" id="{00000000-0008-0000-0600-0000BE000000}"/>
            </a:ext>
          </a:extLst>
        </xdr:cNvPr>
        <xdr:cNvGrpSpPr/>
      </xdr:nvGrpSpPr>
      <xdr:grpSpPr>
        <a:xfrm>
          <a:off x="2029733" y="58756720"/>
          <a:ext cx="16965839" cy="7938244"/>
          <a:chOff x="1311760" y="33820767"/>
          <a:chExt cx="14461672" cy="8234516"/>
        </a:xfrm>
      </xdr:grpSpPr>
      <xdr:grpSp>
        <xdr:nvGrpSpPr>
          <xdr:cNvPr id="191" name="Group 190">
            <a:extLst>
              <a:ext uri="{FF2B5EF4-FFF2-40B4-BE49-F238E27FC236}">
                <a16:creationId xmlns:a16="http://schemas.microsoft.com/office/drawing/2014/main" id="{00000000-0008-0000-0600-0000BF000000}"/>
              </a:ext>
            </a:extLst>
          </xdr:cNvPr>
          <xdr:cNvGrpSpPr/>
        </xdr:nvGrpSpPr>
        <xdr:grpSpPr>
          <a:xfrm>
            <a:off x="1311760" y="33820767"/>
            <a:ext cx="14461672" cy="8234516"/>
            <a:chOff x="9615596" y="56861820"/>
            <a:chExt cx="22376032" cy="6709107"/>
          </a:xfrm>
        </xdr:grpSpPr>
        <xdr:graphicFrame macro="">
          <xdr:nvGraphicFramePr>
            <xdr:cNvPr id="193" name="Chart 192">
              <a:extLst>
                <a:ext uri="{FF2B5EF4-FFF2-40B4-BE49-F238E27FC236}">
                  <a16:creationId xmlns:a16="http://schemas.microsoft.com/office/drawing/2014/main" id="{00000000-0008-0000-0600-0000C1000000}"/>
                </a:ext>
              </a:extLst>
            </xdr:cNvPr>
            <xdr:cNvGraphicFramePr>
              <a:graphicFrameLocks/>
            </xdr:cNvGraphicFramePr>
          </xdr:nvGraphicFramePr>
          <xdr:xfrm>
            <a:off x="9615596" y="57017729"/>
            <a:ext cx="22376032" cy="6553198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5"/>
            </a:graphicData>
          </a:graphic>
        </xdr:graphicFrame>
        <xdr:grpSp>
          <xdr:nvGrpSpPr>
            <xdr:cNvPr id="194" name="Group 193">
              <a:extLst>
                <a:ext uri="{FF2B5EF4-FFF2-40B4-BE49-F238E27FC236}">
                  <a16:creationId xmlns:a16="http://schemas.microsoft.com/office/drawing/2014/main" id="{00000000-0008-0000-0600-0000C2000000}"/>
                </a:ext>
              </a:extLst>
            </xdr:cNvPr>
            <xdr:cNvGrpSpPr/>
          </xdr:nvGrpSpPr>
          <xdr:grpSpPr>
            <a:xfrm>
              <a:off x="13495527" y="56927570"/>
              <a:ext cx="17537148" cy="529052"/>
              <a:chOff x="8646714" y="54500952"/>
              <a:chExt cx="8325480" cy="439781"/>
            </a:xfrm>
          </xdr:grpSpPr>
          <xdr:sp macro="" textlink="">
            <xdr:nvSpPr>
              <xdr:cNvPr id="196" name="Left Brace 195">
                <a:extLst>
                  <a:ext uri="{FF2B5EF4-FFF2-40B4-BE49-F238E27FC236}">
                    <a16:creationId xmlns:a16="http://schemas.microsoft.com/office/drawing/2014/main" id="{00000000-0008-0000-0600-0000C4000000}"/>
                  </a:ext>
                </a:extLst>
              </xdr:cNvPr>
              <xdr:cNvSpPr/>
            </xdr:nvSpPr>
            <xdr:spPr>
              <a:xfrm rot="5400000">
                <a:off x="12671342" y="50639881"/>
                <a:ext cx="276224" cy="8325480"/>
              </a:xfrm>
              <a:prstGeom prst="leftBrace">
                <a:avLst>
                  <a:gd name="adj1" fmla="val 59552"/>
                  <a:gd name="adj2" fmla="val 50000"/>
                </a:avLst>
              </a:prstGeom>
              <a:ln w="19050">
                <a:solidFill>
                  <a:schemeClr val="bg1">
                    <a:lumMod val="75000"/>
                  </a:schemeClr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  <xdr:sp macro="" textlink="">
            <xdr:nvSpPr>
              <xdr:cNvPr id="197" name="TextBox 196">
                <a:extLst>
                  <a:ext uri="{FF2B5EF4-FFF2-40B4-BE49-F238E27FC236}">
                    <a16:creationId xmlns:a16="http://schemas.microsoft.com/office/drawing/2014/main" id="{00000000-0008-0000-0600-0000C5000000}"/>
                  </a:ext>
                </a:extLst>
              </xdr:cNvPr>
              <xdr:cNvSpPr txBox="1"/>
            </xdr:nvSpPr>
            <xdr:spPr>
              <a:xfrm>
                <a:off x="12512118" y="54500952"/>
                <a:ext cx="1497510" cy="253036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US" sz="1400" b="1"/>
                  <a:t>Future Projections</a:t>
                </a:r>
              </a:p>
            </xdr:txBody>
          </xdr:sp>
        </xdr:grpSp>
        <xdr:sp macro="" textlink="">
          <xdr:nvSpPr>
            <xdr:cNvPr id="195" name="TextBox 194">
              <a:extLst>
                <a:ext uri="{FF2B5EF4-FFF2-40B4-BE49-F238E27FC236}">
                  <a16:creationId xmlns:a16="http://schemas.microsoft.com/office/drawing/2014/main" id="{00000000-0008-0000-0600-0000C3000000}"/>
                </a:ext>
              </a:extLst>
            </xdr:cNvPr>
            <xdr:cNvSpPr txBox="1"/>
          </xdr:nvSpPr>
          <xdr:spPr>
            <a:xfrm>
              <a:off x="12415837" y="56861820"/>
              <a:ext cx="2689642" cy="33214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400" b="1"/>
                <a:t>Current (2018)</a:t>
              </a:r>
            </a:p>
          </xdr:txBody>
        </xdr:sp>
      </xdr:grpSp>
      <xdr:cxnSp macro="">
        <xdr:nvCxnSpPr>
          <xdr:cNvPr id="192" name="Straight Arrow Connector 191">
            <a:extLst>
              <a:ext uri="{FF2B5EF4-FFF2-40B4-BE49-F238E27FC236}">
                <a16:creationId xmlns:a16="http://schemas.microsoft.com/office/drawing/2014/main" id="{00000000-0008-0000-0600-0000C0000000}"/>
              </a:ext>
            </a:extLst>
          </xdr:cNvPr>
          <xdr:cNvCxnSpPr/>
        </xdr:nvCxnSpPr>
        <xdr:spPr>
          <a:xfrm flipH="1">
            <a:off x="3646737" y="34102188"/>
            <a:ext cx="2040" cy="439541"/>
          </a:xfrm>
          <a:prstGeom prst="straightConnector1">
            <a:avLst/>
          </a:prstGeom>
          <a:ln w="19050">
            <a:solidFill>
              <a:schemeClr val="bg1">
                <a:lumMod val="75000"/>
              </a:schemeClr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278887</xdr:colOff>
      <xdr:row>390</xdr:row>
      <xdr:rowOff>31812</xdr:rowOff>
    </xdr:from>
    <xdr:to>
      <xdr:col>24</xdr:col>
      <xdr:colOff>553813</xdr:colOff>
      <xdr:row>427</xdr:row>
      <xdr:rowOff>57153</xdr:rowOff>
    </xdr:to>
    <xdr:grpSp>
      <xdr:nvGrpSpPr>
        <xdr:cNvPr id="198" name="Group 197">
          <a:extLst>
            <a:ext uri="{FF2B5EF4-FFF2-40B4-BE49-F238E27FC236}">
              <a16:creationId xmlns:a16="http://schemas.microsoft.com/office/drawing/2014/main" id="{00000000-0008-0000-0600-0000C6000000}"/>
            </a:ext>
          </a:extLst>
        </xdr:cNvPr>
        <xdr:cNvGrpSpPr/>
      </xdr:nvGrpSpPr>
      <xdr:grpSpPr>
        <a:xfrm>
          <a:off x="1602862" y="67135437"/>
          <a:ext cx="16124526" cy="6368991"/>
          <a:chOff x="1690460" y="42125691"/>
          <a:chExt cx="13612426" cy="6156116"/>
        </a:xfrm>
      </xdr:grpSpPr>
      <xdr:grpSp>
        <xdr:nvGrpSpPr>
          <xdr:cNvPr id="199" name="Group 198">
            <a:extLst>
              <a:ext uri="{FF2B5EF4-FFF2-40B4-BE49-F238E27FC236}">
                <a16:creationId xmlns:a16="http://schemas.microsoft.com/office/drawing/2014/main" id="{00000000-0008-0000-0600-0000C7000000}"/>
              </a:ext>
            </a:extLst>
          </xdr:cNvPr>
          <xdr:cNvGrpSpPr/>
        </xdr:nvGrpSpPr>
        <xdr:grpSpPr>
          <a:xfrm>
            <a:off x="1690460" y="42125691"/>
            <a:ext cx="13612426" cy="6156116"/>
            <a:chOff x="7244027" y="61996622"/>
            <a:chExt cx="21329875" cy="6501536"/>
          </a:xfrm>
        </xdr:grpSpPr>
        <xdr:graphicFrame macro="">
          <xdr:nvGraphicFramePr>
            <xdr:cNvPr id="201" name="Chart 200">
              <a:extLst>
                <a:ext uri="{FF2B5EF4-FFF2-40B4-BE49-F238E27FC236}">
                  <a16:creationId xmlns:a16="http://schemas.microsoft.com/office/drawing/2014/main" id="{00000000-0008-0000-0600-0000C9000000}"/>
                </a:ext>
              </a:extLst>
            </xdr:cNvPr>
            <xdr:cNvGraphicFramePr>
              <a:graphicFrameLocks/>
            </xdr:cNvGraphicFramePr>
          </xdr:nvGraphicFramePr>
          <xdr:xfrm>
            <a:off x="7244027" y="62221643"/>
            <a:ext cx="21329875" cy="6276515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6"/>
            </a:graphicData>
          </a:graphic>
        </xdr:graphicFrame>
        <xdr:sp macro="" textlink="">
          <xdr:nvSpPr>
            <xdr:cNvPr id="202" name="TextBox 201">
              <a:extLst>
                <a:ext uri="{FF2B5EF4-FFF2-40B4-BE49-F238E27FC236}">
                  <a16:creationId xmlns:a16="http://schemas.microsoft.com/office/drawing/2014/main" id="{00000000-0008-0000-0600-0000CA000000}"/>
                </a:ext>
              </a:extLst>
            </xdr:cNvPr>
            <xdr:cNvSpPr txBox="1"/>
          </xdr:nvSpPr>
          <xdr:spPr>
            <a:xfrm>
              <a:off x="10344818" y="61996622"/>
              <a:ext cx="1751131" cy="4157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400" b="1"/>
                <a:t>Current (2018)</a:t>
              </a:r>
            </a:p>
          </xdr:txBody>
        </xdr:sp>
        <xdr:grpSp>
          <xdr:nvGrpSpPr>
            <xdr:cNvPr id="203" name="Group 202">
              <a:extLst>
                <a:ext uri="{FF2B5EF4-FFF2-40B4-BE49-F238E27FC236}">
                  <a16:creationId xmlns:a16="http://schemas.microsoft.com/office/drawing/2014/main" id="{00000000-0008-0000-0600-0000CB000000}"/>
                </a:ext>
              </a:extLst>
            </xdr:cNvPr>
            <xdr:cNvGrpSpPr/>
          </xdr:nvGrpSpPr>
          <xdr:grpSpPr>
            <a:xfrm>
              <a:off x="11366655" y="62226141"/>
              <a:ext cx="16446140" cy="611215"/>
              <a:chOff x="6399557" y="59649222"/>
              <a:chExt cx="8020863" cy="570467"/>
            </a:xfrm>
          </xdr:grpSpPr>
          <xdr:sp macro="" textlink="">
            <xdr:nvSpPr>
              <xdr:cNvPr id="204" name="Left Brace 203">
                <a:extLst>
                  <a:ext uri="{FF2B5EF4-FFF2-40B4-BE49-F238E27FC236}">
                    <a16:creationId xmlns:a16="http://schemas.microsoft.com/office/drawing/2014/main" id="{00000000-0008-0000-0600-0000CC000000}"/>
                  </a:ext>
                </a:extLst>
              </xdr:cNvPr>
              <xdr:cNvSpPr/>
            </xdr:nvSpPr>
            <xdr:spPr>
              <a:xfrm rot="5400000">
                <a:off x="10248229" y="56047497"/>
                <a:ext cx="323520" cy="8020863"/>
              </a:xfrm>
              <a:prstGeom prst="leftBrace">
                <a:avLst>
                  <a:gd name="adj1" fmla="val 59552"/>
                  <a:gd name="adj2" fmla="val 50000"/>
                </a:avLst>
              </a:prstGeom>
              <a:ln w="19050">
                <a:solidFill>
                  <a:schemeClr val="bg1">
                    <a:lumMod val="75000"/>
                  </a:schemeClr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  <xdr:sp macro="" textlink="">
            <xdr:nvSpPr>
              <xdr:cNvPr id="205" name="TextBox 204">
                <a:extLst>
                  <a:ext uri="{FF2B5EF4-FFF2-40B4-BE49-F238E27FC236}">
                    <a16:creationId xmlns:a16="http://schemas.microsoft.com/office/drawing/2014/main" id="{00000000-0008-0000-0600-0000CD000000}"/>
                  </a:ext>
                </a:extLst>
              </xdr:cNvPr>
              <xdr:cNvSpPr txBox="1"/>
            </xdr:nvSpPr>
            <xdr:spPr>
              <a:xfrm>
                <a:off x="9532701" y="59649222"/>
                <a:ext cx="2592994" cy="291928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1400" b="1"/>
                  <a:t>Future Projections</a:t>
                </a:r>
              </a:p>
            </xdr:txBody>
          </xdr:sp>
        </xdr:grpSp>
      </xdr:grpSp>
      <xdr:cxnSp macro="">
        <xdr:nvCxnSpPr>
          <xdr:cNvPr id="200" name="Straight Arrow Connector 199">
            <a:extLst>
              <a:ext uri="{FF2B5EF4-FFF2-40B4-BE49-F238E27FC236}">
                <a16:creationId xmlns:a16="http://schemas.microsoft.com/office/drawing/2014/main" id="{00000000-0008-0000-0600-0000C8000000}"/>
              </a:ext>
            </a:extLst>
          </xdr:cNvPr>
          <xdr:cNvCxnSpPr/>
        </xdr:nvCxnSpPr>
        <xdr:spPr>
          <a:xfrm flipH="1">
            <a:off x="4211765" y="42450269"/>
            <a:ext cx="2948" cy="297999"/>
          </a:xfrm>
          <a:prstGeom prst="straightConnector1">
            <a:avLst/>
          </a:prstGeom>
          <a:ln w="19050">
            <a:solidFill>
              <a:schemeClr val="bg1">
                <a:lumMod val="75000"/>
              </a:schemeClr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28</xdr:col>
      <xdr:colOff>526316</xdr:colOff>
      <xdr:row>441</xdr:row>
      <xdr:rowOff>106144</xdr:rowOff>
    </xdr:from>
    <xdr:to>
      <xdr:col>49</xdr:col>
      <xdr:colOff>83911</xdr:colOff>
      <xdr:row>484</xdr:row>
      <xdr:rowOff>101566</xdr:rowOff>
    </xdr:to>
    <xdr:grpSp>
      <xdr:nvGrpSpPr>
        <xdr:cNvPr id="206" name="Group 205">
          <a:extLst>
            <a:ext uri="{FF2B5EF4-FFF2-40B4-BE49-F238E27FC236}">
              <a16:creationId xmlns:a16="http://schemas.microsoft.com/office/drawing/2014/main" id="{00000000-0008-0000-0600-0000CE000000}"/>
            </a:ext>
          </a:extLst>
        </xdr:cNvPr>
        <xdr:cNvGrpSpPr/>
      </xdr:nvGrpSpPr>
      <xdr:grpSpPr>
        <a:xfrm>
          <a:off x="20900291" y="75953719"/>
          <a:ext cx="16197770" cy="7367772"/>
          <a:chOff x="1199603" y="50256178"/>
          <a:chExt cx="13716227" cy="7223238"/>
        </a:xfrm>
      </xdr:grpSpPr>
      <xdr:grpSp>
        <xdr:nvGrpSpPr>
          <xdr:cNvPr id="207" name="Group 206">
            <a:extLst>
              <a:ext uri="{FF2B5EF4-FFF2-40B4-BE49-F238E27FC236}">
                <a16:creationId xmlns:a16="http://schemas.microsoft.com/office/drawing/2014/main" id="{00000000-0008-0000-0600-0000CF000000}"/>
              </a:ext>
            </a:extLst>
          </xdr:cNvPr>
          <xdr:cNvGrpSpPr/>
        </xdr:nvGrpSpPr>
        <xdr:grpSpPr>
          <a:xfrm>
            <a:off x="1199603" y="50256178"/>
            <a:ext cx="13716227" cy="7223238"/>
            <a:chOff x="7092334" y="56991268"/>
            <a:chExt cx="22376031" cy="6566128"/>
          </a:xfrm>
        </xdr:grpSpPr>
        <xdr:graphicFrame macro="">
          <xdr:nvGraphicFramePr>
            <xdr:cNvPr id="209" name="Chart 208">
              <a:extLst>
                <a:ext uri="{FF2B5EF4-FFF2-40B4-BE49-F238E27FC236}">
                  <a16:creationId xmlns:a16="http://schemas.microsoft.com/office/drawing/2014/main" id="{00000000-0008-0000-0600-0000D1000000}"/>
                </a:ext>
              </a:extLst>
            </xdr:cNvPr>
            <xdr:cNvGraphicFramePr>
              <a:graphicFrameLocks/>
            </xdr:cNvGraphicFramePr>
          </xdr:nvGraphicFramePr>
          <xdr:xfrm>
            <a:off x="7092334" y="57004196"/>
            <a:ext cx="22376031" cy="65532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7"/>
            </a:graphicData>
          </a:graphic>
        </xdr:graphicFrame>
        <xdr:grpSp>
          <xdr:nvGrpSpPr>
            <xdr:cNvPr id="210" name="Group 209">
              <a:extLst>
                <a:ext uri="{FF2B5EF4-FFF2-40B4-BE49-F238E27FC236}">
                  <a16:creationId xmlns:a16="http://schemas.microsoft.com/office/drawing/2014/main" id="{00000000-0008-0000-0600-0000D2000000}"/>
                </a:ext>
              </a:extLst>
            </xdr:cNvPr>
            <xdr:cNvGrpSpPr/>
          </xdr:nvGrpSpPr>
          <xdr:grpSpPr>
            <a:xfrm>
              <a:off x="11308045" y="56991268"/>
              <a:ext cx="17126356" cy="626921"/>
              <a:chOff x="7608241" y="54553607"/>
              <a:chExt cx="8130463" cy="521133"/>
            </a:xfrm>
          </xdr:grpSpPr>
          <xdr:sp macro="" textlink="">
            <xdr:nvSpPr>
              <xdr:cNvPr id="212" name="Left Brace 211">
                <a:extLst>
                  <a:ext uri="{FF2B5EF4-FFF2-40B4-BE49-F238E27FC236}">
                    <a16:creationId xmlns:a16="http://schemas.microsoft.com/office/drawing/2014/main" id="{00000000-0008-0000-0600-0000D4000000}"/>
                  </a:ext>
                </a:extLst>
              </xdr:cNvPr>
              <xdr:cNvSpPr/>
            </xdr:nvSpPr>
            <xdr:spPr>
              <a:xfrm rot="5400000">
                <a:off x="11520264" y="50856299"/>
                <a:ext cx="306418" cy="8130463"/>
              </a:xfrm>
              <a:prstGeom prst="leftBrace">
                <a:avLst>
                  <a:gd name="adj1" fmla="val 59552"/>
                  <a:gd name="adj2" fmla="val 50000"/>
                </a:avLst>
              </a:prstGeom>
              <a:ln w="19050">
                <a:solidFill>
                  <a:schemeClr val="bg1">
                    <a:lumMod val="75000"/>
                  </a:schemeClr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  <xdr:sp macro="" textlink="">
            <xdr:nvSpPr>
              <xdr:cNvPr id="213" name="TextBox 212">
                <a:extLst>
                  <a:ext uri="{FF2B5EF4-FFF2-40B4-BE49-F238E27FC236}">
                    <a16:creationId xmlns:a16="http://schemas.microsoft.com/office/drawing/2014/main" id="{00000000-0008-0000-0600-0000D5000000}"/>
                  </a:ext>
                </a:extLst>
              </xdr:cNvPr>
              <xdr:cNvSpPr txBox="1"/>
            </xdr:nvSpPr>
            <xdr:spPr>
              <a:xfrm>
                <a:off x="11250272" y="54553607"/>
                <a:ext cx="1743912" cy="268234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US" sz="1400" b="1"/>
                  <a:t>Future Projections</a:t>
                </a:r>
              </a:p>
            </xdr:txBody>
          </xdr:sp>
        </xdr:grpSp>
        <xdr:sp macro="" textlink="">
          <xdr:nvSpPr>
            <xdr:cNvPr id="211" name="TextBox 210">
              <a:extLst>
                <a:ext uri="{FF2B5EF4-FFF2-40B4-BE49-F238E27FC236}">
                  <a16:creationId xmlns:a16="http://schemas.microsoft.com/office/drawing/2014/main" id="{00000000-0008-0000-0600-0000D3000000}"/>
                </a:ext>
              </a:extLst>
            </xdr:cNvPr>
            <xdr:cNvSpPr txBox="1"/>
          </xdr:nvSpPr>
          <xdr:spPr>
            <a:xfrm>
              <a:off x="10098433" y="57053560"/>
              <a:ext cx="3042250" cy="33170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400" b="1"/>
                <a:t>Current (2017)</a:t>
              </a:r>
            </a:p>
          </xdr:txBody>
        </xdr:sp>
      </xdr:grpSp>
      <xdr:cxnSp macro="">
        <xdr:nvCxnSpPr>
          <xdr:cNvPr id="208" name="Straight Arrow Connector 207">
            <a:extLst>
              <a:ext uri="{FF2B5EF4-FFF2-40B4-BE49-F238E27FC236}">
                <a16:creationId xmlns:a16="http://schemas.microsoft.com/office/drawing/2014/main" id="{00000000-0008-0000-0600-0000D0000000}"/>
              </a:ext>
            </a:extLst>
          </xdr:cNvPr>
          <xdr:cNvCxnSpPr/>
        </xdr:nvCxnSpPr>
        <xdr:spPr>
          <a:xfrm>
            <a:off x="3549879" y="50630276"/>
            <a:ext cx="0" cy="353330"/>
          </a:xfrm>
          <a:prstGeom prst="straightConnector1">
            <a:avLst/>
          </a:prstGeom>
          <a:ln w="19050">
            <a:solidFill>
              <a:schemeClr val="bg1">
                <a:lumMod val="75000"/>
              </a:schemeClr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150</xdr:colOff>
      <xdr:row>498</xdr:row>
      <xdr:rowOff>161351</xdr:rowOff>
    </xdr:from>
    <xdr:to>
      <xdr:col>24</xdr:col>
      <xdr:colOff>627289</xdr:colOff>
      <xdr:row>543</xdr:row>
      <xdr:rowOff>52891</xdr:rowOff>
    </xdr:to>
    <xdr:grpSp>
      <xdr:nvGrpSpPr>
        <xdr:cNvPr id="214" name="Group 213">
          <a:extLst>
            <a:ext uri="{FF2B5EF4-FFF2-40B4-BE49-F238E27FC236}">
              <a16:creationId xmlns:a16="http://schemas.microsoft.com/office/drawing/2014/main" id="{00000000-0008-0000-0600-0000D6000000}"/>
            </a:ext>
          </a:extLst>
        </xdr:cNvPr>
        <xdr:cNvGrpSpPr/>
      </xdr:nvGrpSpPr>
      <xdr:grpSpPr>
        <a:xfrm>
          <a:off x="1324125" y="85781576"/>
          <a:ext cx="16476739" cy="7606790"/>
          <a:chOff x="634750" y="59205414"/>
          <a:chExt cx="13741596" cy="7460838"/>
        </a:xfrm>
      </xdr:grpSpPr>
      <xdr:grpSp>
        <xdr:nvGrpSpPr>
          <xdr:cNvPr id="215" name="Group 214">
            <a:extLst>
              <a:ext uri="{FF2B5EF4-FFF2-40B4-BE49-F238E27FC236}">
                <a16:creationId xmlns:a16="http://schemas.microsoft.com/office/drawing/2014/main" id="{00000000-0008-0000-0600-0000D7000000}"/>
              </a:ext>
            </a:extLst>
          </xdr:cNvPr>
          <xdr:cNvGrpSpPr/>
        </xdr:nvGrpSpPr>
        <xdr:grpSpPr>
          <a:xfrm>
            <a:off x="634750" y="59205414"/>
            <a:ext cx="13741596" cy="7460838"/>
            <a:chOff x="7553575" y="56845464"/>
            <a:chExt cx="22376031" cy="6553200"/>
          </a:xfrm>
        </xdr:grpSpPr>
        <xdr:graphicFrame macro="">
          <xdr:nvGraphicFramePr>
            <xdr:cNvPr id="217" name="Chart 216">
              <a:extLst>
                <a:ext uri="{FF2B5EF4-FFF2-40B4-BE49-F238E27FC236}">
                  <a16:creationId xmlns:a16="http://schemas.microsoft.com/office/drawing/2014/main" id="{00000000-0008-0000-0600-0000D9000000}"/>
                </a:ext>
              </a:extLst>
            </xdr:cNvPr>
            <xdr:cNvGraphicFramePr>
              <a:graphicFrameLocks/>
            </xdr:cNvGraphicFramePr>
          </xdr:nvGraphicFramePr>
          <xdr:xfrm>
            <a:off x="7553575" y="56845464"/>
            <a:ext cx="22376031" cy="65532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8"/>
            </a:graphicData>
          </a:graphic>
        </xdr:graphicFrame>
        <xdr:grpSp>
          <xdr:nvGrpSpPr>
            <xdr:cNvPr id="218" name="Group 217">
              <a:extLst>
                <a:ext uri="{FF2B5EF4-FFF2-40B4-BE49-F238E27FC236}">
                  <a16:creationId xmlns:a16="http://schemas.microsoft.com/office/drawing/2014/main" id="{00000000-0008-0000-0600-0000DA000000}"/>
                </a:ext>
              </a:extLst>
            </xdr:cNvPr>
            <xdr:cNvGrpSpPr/>
          </xdr:nvGrpSpPr>
          <xdr:grpSpPr>
            <a:xfrm>
              <a:off x="12819033" y="57136842"/>
              <a:ext cx="16411478" cy="644151"/>
              <a:chOff x="8325560" y="54674660"/>
              <a:chExt cx="7791087" cy="535456"/>
            </a:xfrm>
          </xdr:grpSpPr>
          <xdr:sp macro="" textlink="">
            <xdr:nvSpPr>
              <xdr:cNvPr id="220" name="Left Brace 219">
                <a:extLst>
                  <a:ext uri="{FF2B5EF4-FFF2-40B4-BE49-F238E27FC236}">
                    <a16:creationId xmlns:a16="http://schemas.microsoft.com/office/drawing/2014/main" id="{00000000-0008-0000-0600-0000DC000000}"/>
                  </a:ext>
                </a:extLst>
              </xdr:cNvPr>
              <xdr:cNvSpPr/>
            </xdr:nvSpPr>
            <xdr:spPr>
              <a:xfrm rot="5400000">
                <a:off x="12082992" y="51176460"/>
                <a:ext cx="276224" cy="7791087"/>
              </a:xfrm>
              <a:prstGeom prst="leftBrace">
                <a:avLst>
                  <a:gd name="adj1" fmla="val 59552"/>
                  <a:gd name="adj2" fmla="val 50000"/>
                </a:avLst>
              </a:prstGeom>
              <a:ln w="19050">
                <a:solidFill>
                  <a:schemeClr val="bg1">
                    <a:lumMod val="75000"/>
                  </a:schemeClr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  <xdr:sp macro="" textlink="">
            <xdr:nvSpPr>
              <xdr:cNvPr id="221" name="TextBox 220">
                <a:extLst>
                  <a:ext uri="{FF2B5EF4-FFF2-40B4-BE49-F238E27FC236}">
                    <a16:creationId xmlns:a16="http://schemas.microsoft.com/office/drawing/2014/main" id="{00000000-0008-0000-0600-0000DD000000}"/>
                  </a:ext>
                </a:extLst>
              </xdr:cNvPr>
              <xdr:cNvSpPr txBox="1"/>
            </xdr:nvSpPr>
            <xdr:spPr>
              <a:xfrm>
                <a:off x="11650984" y="54674660"/>
                <a:ext cx="1761126" cy="231625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US" sz="1400" b="1"/>
                  <a:t>Future Projections</a:t>
                </a:r>
              </a:p>
            </xdr:txBody>
          </xdr:sp>
        </xdr:grpSp>
        <xdr:sp macro="" textlink="">
          <xdr:nvSpPr>
            <xdr:cNvPr id="219" name="TextBox 218">
              <a:extLst>
                <a:ext uri="{FF2B5EF4-FFF2-40B4-BE49-F238E27FC236}">
                  <a16:creationId xmlns:a16="http://schemas.microsoft.com/office/drawing/2014/main" id="{00000000-0008-0000-0600-0000DB000000}"/>
                </a:ext>
              </a:extLst>
            </xdr:cNvPr>
            <xdr:cNvSpPr txBox="1"/>
          </xdr:nvSpPr>
          <xdr:spPr>
            <a:xfrm>
              <a:off x="11783524" y="57040062"/>
              <a:ext cx="1909953" cy="3282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400" b="1"/>
                <a:t>Current (2018)</a:t>
              </a:r>
            </a:p>
          </xdr:txBody>
        </xdr:sp>
      </xdr:grpSp>
      <xdr:cxnSp macro="">
        <xdr:nvCxnSpPr>
          <xdr:cNvPr id="216" name="Straight Arrow Connector 215">
            <a:extLst>
              <a:ext uri="{FF2B5EF4-FFF2-40B4-BE49-F238E27FC236}">
                <a16:creationId xmlns:a16="http://schemas.microsoft.com/office/drawing/2014/main" id="{00000000-0008-0000-0600-0000D8000000}"/>
              </a:ext>
            </a:extLst>
          </xdr:cNvPr>
          <xdr:cNvCxnSpPr/>
        </xdr:nvCxnSpPr>
        <xdr:spPr>
          <a:xfrm>
            <a:off x="3689958" y="59725852"/>
            <a:ext cx="0" cy="353493"/>
          </a:xfrm>
          <a:prstGeom prst="straightConnector1">
            <a:avLst/>
          </a:prstGeom>
          <a:ln w="19050">
            <a:solidFill>
              <a:schemeClr val="bg1">
                <a:lumMod val="75000"/>
              </a:schemeClr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800100</xdr:colOff>
          <xdr:row>2</xdr:row>
          <xdr:rowOff>114300</xdr:rowOff>
        </xdr:from>
        <xdr:to>
          <xdr:col>11</xdr:col>
          <xdr:colOff>381000</xdr:colOff>
          <xdr:row>4</xdr:row>
          <xdr:rowOff>114300</xdr:rowOff>
        </xdr:to>
        <xdr:sp macro="" textlink="">
          <xdr:nvSpPr>
            <xdr:cNvPr id="2061" name="Button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6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Current Costs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533400</xdr:colOff>
          <xdr:row>2</xdr:row>
          <xdr:rowOff>114300</xdr:rowOff>
        </xdr:from>
        <xdr:to>
          <xdr:col>18</xdr:col>
          <xdr:colOff>609600</xdr:colOff>
          <xdr:row>4</xdr:row>
          <xdr:rowOff>114300</xdr:rowOff>
        </xdr:to>
        <xdr:sp macro="" textlink="">
          <xdr:nvSpPr>
            <xdr:cNvPr id="2062" name="Button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6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Data Sources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685800</xdr:colOff>
          <xdr:row>2</xdr:row>
          <xdr:rowOff>114300</xdr:rowOff>
        </xdr:from>
        <xdr:to>
          <xdr:col>13</xdr:col>
          <xdr:colOff>762000</xdr:colOff>
          <xdr:row>4</xdr:row>
          <xdr:rowOff>114300</xdr:rowOff>
        </xdr:to>
        <xdr:sp macro="" textlink="">
          <xdr:nvSpPr>
            <xdr:cNvPr id="2063" name="Button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6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Future Projections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152400</xdr:colOff>
          <xdr:row>2</xdr:row>
          <xdr:rowOff>114300</xdr:rowOff>
        </xdr:from>
        <xdr:to>
          <xdr:col>16</xdr:col>
          <xdr:colOff>228600</xdr:colOff>
          <xdr:row>4</xdr:row>
          <xdr:rowOff>114300</xdr:rowOff>
        </xdr:to>
        <xdr:sp macro="" textlink="">
          <xdr:nvSpPr>
            <xdr:cNvPr id="2064" name="Button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6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Graphics</a:t>
              </a:r>
            </a:p>
          </xdr:txBody>
        </xdr:sp>
        <xdr:clientData fPrintsWithSheet="0"/>
      </xdr:twoCellAnchor>
    </mc:Choice>
    <mc:Fallback/>
  </mc:AlternateContent>
  <xdr:twoCellAnchor>
    <xdr:from>
      <xdr:col>20</xdr:col>
      <xdr:colOff>181392</xdr:colOff>
      <xdr:row>42</xdr:row>
      <xdr:rowOff>102732</xdr:rowOff>
    </xdr:from>
    <xdr:to>
      <xdr:col>24</xdr:col>
      <xdr:colOff>442853</xdr:colOff>
      <xdr:row>52</xdr:row>
      <xdr:rowOff>53519</xdr:rowOff>
    </xdr:to>
    <xdr:grpSp>
      <xdr:nvGrpSpPr>
        <xdr:cNvPr id="226" name="Group 225">
          <a:extLst>
            <a:ext uri="{FF2B5EF4-FFF2-40B4-BE49-F238E27FC236}">
              <a16:creationId xmlns:a16="http://schemas.microsoft.com/office/drawing/2014/main" id="{00000000-0008-0000-0600-0000E2000000}"/>
            </a:ext>
          </a:extLst>
        </xdr:cNvPr>
        <xdr:cNvGrpSpPr/>
      </xdr:nvGrpSpPr>
      <xdr:grpSpPr>
        <a:xfrm>
          <a:off x="14326017" y="7351257"/>
          <a:ext cx="3290411" cy="1665287"/>
          <a:chOff x="13939774" y="8803608"/>
          <a:chExt cx="2907506" cy="1766889"/>
        </a:xfrm>
      </xdr:grpSpPr>
      <xdr:grpSp>
        <xdr:nvGrpSpPr>
          <xdr:cNvPr id="227" name="Group 226">
            <a:extLst>
              <a:ext uri="{FF2B5EF4-FFF2-40B4-BE49-F238E27FC236}">
                <a16:creationId xmlns:a16="http://schemas.microsoft.com/office/drawing/2014/main" id="{00000000-0008-0000-0600-0000E3000000}"/>
              </a:ext>
            </a:extLst>
          </xdr:cNvPr>
          <xdr:cNvGrpSpPr/>
        </xdr:nvGrpSpPr>
        <xdr:grpSpPr>
          <a:xfrm>
            <a:off x="14005720" y="9001125"/>
            <a:ext cx="2806170" cy="1443567"/>
            <a:chOff x="13083116" y="6678083"/>
            <a:chExt cx="2798233" cy="1507067"/>
          </a:xfrm>
        </xdr:grpSpPr>
        <xdr:sp macro="" textlink="">
          <xdr:nvSpPr>
            <xdr:cNvPr id="229" name="Rectangle 228">
              <a:extLst>
                <a:ext uri="{FF2B5EF4-FFF2-40B4-BE49-F238E27FC236}">
                  <a16:creationId xmlns:a16="http://schemas.microsoft.com/office/drawing/2014/main" id="{00000000-0008-0000-0600-0000E5000000}"/>
                </a:ext>
              </a:extLst>
            </xdr:cNvPr>
            <xdr:cNvSpPr/>
          </xdr:nvSpPr>
          <xdr:spPr>
            <a:xfrm>
              <a:off x="13083116" y="6678083"/>
              <a:ext cx="2798233" cy="1507067"/>
            </a:xfrm>
            <a:prstGeom prst="rect">
              <a:avLst/>
            </a:prstGeom>
            <a:noFill/>
            <a:ln>
              <a:solidFill>
                <a:schemeClr val="accent2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  <xdr:sp macro="" textlink="">
          <xdr:nvSpPr>
            <xdr:cNvPr id="230" name="TextBox 229">
              <a:extLst>
                <a:ext uri="{FF2B5EF4-FFF2-40B4-BE49-F238E27FC236}">
                  <a16:creationId xmlns:a16="http://schemas.microsoft.com/office/drawing/2014/main" id="{00000000-0008-0000-0600-0000E6000000}"/>
                </a:ext>
              </a:extLst>
            </xdr:cNvPr>
            <xdr:cNvSpPr txBox="1"/>
          </xdr:nvSpPr>
          <xdr:spPr>
            <a:xfrm>
              <a:off x="13147339" y="6734598"/>
              <a:ext cx="2697313" cy="2770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en-US" sz="1200" b="1"/>
                <a:t>Choose</a:t>
              </a:r>
              <a:r>
                <a:rPr lang="en-US" sz="1200" b="1" baseline="0"/>
                <a:t> a Capital Recovery Period (CRP)</a:t>
              </a:r>
              <a:endParaRPr lang="en-US" sz="1200" b="1"/>
            </a:p>
          </xdr:txBody>
        </xdr:sp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2065" name="20 year" hidden="1">
                  <a:extLst>
                    <a:ext uri="{63B3BB69-23CF-44E3-9099-C40C66FF867C}">
                      <a14:compatExt spid="_x0000_s2065"/>
                    </a:ext>
                    <a:ext uri="{FF2B5EF4-FFF2-40B4-BE49-F238E27FC236}">
                      <a16:creationId xmlns:a16="http://schemas.microsoft.com/office/drawing/2014/main" id="{00000000-0008-0000-0600-000011080000}"/>
                    </a:ext>
                  </a:extLst>
                </xdr:cNvPr>
                <xdr:cNvSpPr/>
              </xdr:nvSpPr>
              <xdr:spPr bwMode="auto">
                <a:xfrm>
                  <a:off x="13304460" y="7107315"/>
                  <a:ext cx="1093258" cy="190348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27432" tIns="27432" rIns="0" bIns="27432" anchor="ctr" upright="1"/>
                <a:lstStyle/>
                <a:p>
                  <a:pPr algn="l" rtl="0">
                    <a:defRPr sz="1000"/>
                  </a:pPr>
                  <a:r>
                    <a:rPr lang="en-US" sz="800" b="0" i="0" u="none" strike="noStrike" baseline="0">
                      <a:solidFill>
                        <a:srgbClr val="000000"/>
                      </a:solidFill>
                      <a:latin typeface="Segoe UI"/>
                      <a:cs typeface="Segoe UI"/>
                    </a:rPr>
                    <a:t>20 year</a:t>
                  </a:r>
                </a:p>
              </xdr:txBody>
            </xdr:sp>
          </mc:Choice>
          <mc:Fallback/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2066" name="30 year" hidden="1">
                  <a:extLst>
                    <a:ext uri="{63B3BB69-23CF-44E3-9099-C40C66FF867C}">
                      <a14:compatExt spid="_x0000_s2066"/>
                    </a:ext>
                    <a:ext uri="{FF2B5EF4-FFF2-40B4-BE49-F238E27FC236}">
                      <a16:creationId xmlns:a16="http://schemas.microsoft.com/office/drawing/2014/main" id="{00000000-0008-0000-0600-000012080000}"/>
                    </a:ext>
                  </a:extLst>
                </xdr:cNvPr>
                <xdr:cNvSpPr/>
              </xdr:nvSpPr>
              <xdr:spPr bwMode="auto">
                <a:xfrm>
                  <a:off x="13302041" y="7355113"/>
                  <a:ext cx="1093258" cy="197909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27432" tIns="27432" rIns="0" bIns="27432" anchor="ctr" upright="1"/>
                <a:lstStyle/>
                <a:p>
                  <a:pPr algn="l" rtl="0">
                    <a:defRPr sz="1000"/>
                  </a:pPr>
                  <a:r>
                    <a:rPr lang="en-US" sz="800" b="0" i="0" u="none" strike="noStrike" baseline="0">
                      <a:solidFill>
                        <a:srgbClr val="000000"/>
                      </a:solidFill>
                      <a:latin typeface="Segoe UI"/>
                      <a:cs typeface="Segoe UI"/>
                    </a:rPr>
                    <a:t>30 year</a:t>
                  </a:r>
                </a:p>
              </xdr:txBody>
            </xdr:sp>
          </mc:Choice>
          <mc:Fallback/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2067" name="Tech Life" hidden="1">
                  <a:extLst>
                    <a:ext uri="{63B3BB69-23CF-44E3-9099-C40C66FF867C}">
                      <a14:compatExt spid="_x0000_s2067"/>
                    </a:ext>
                    <a:ext uri="{FF2B5EF4-FFF2-40B4-BE49-F238E27FC236}">
                      <a16:creationId xmlns:a16="http://schemas.microsoft.com/office/drawing/2014/main" id="{00000000-0008-0000-0600-000013080000}"/>
                    </a:ext>
                  </a:extLst>
                </xdr:cNvPr>
                <xdr:cNvSpPr/>
              </xdr:nvSpPr>
              <xdr:spPr bwMode="auto">
                <a:xfrm>
                  <a:off x="13303251" y="7587193"/>
                  <a:ext cx="1530047" cy="214238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27432" tIns="27432" rIns="0" bIns="27432" anchor="ctr" upright="1"/>
                <a:lstStyle/>
                <a:p>
                  <a:pPr algn="l" rtl="0">
                    <a:defRPr sz="1000"/>
                  </a:pPr>
                  <a:r>
                    <a:rPr lang="en-US" sz="800" b="0" i="0" u="none" strike="noStrike" baseline="0">
                      <a:solidFill>
                        <a:srgbClr val="000000"/>
                      </a:solidFill>
                      <a:latin typeface="Segoe UI"/>
                      <a:cs typeface="Segoe UI"/>
                    </a:rPr>
                    <a:t>Technology Life (30 years)</a:t>
                  </a:r>
                </a:p>
              </xdr:txBody>
            </xdr:sp>
          </mc:Choice>
          <mc:Fallback/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2068" name="Custom CRP" hidden="1">
                  <a:extLst>
                    <a:ext uri="{63B3BB69-23CF-44E3-9099-C40C66FF867C}">
                      <a14:compatExt spid="_x0000_s2068"/>
                    </a:ext>
                    <a:ext uri="{FF2B5EF4-FFF2-40B4-BE49-F238E27FC236}">
                      <a16:creationId xmlns:a16="http://schemas.microsoft.com/office/drawing/2014/main" id="{00000000-0008-0000-0600-000014080000}"/>
                    </a:ext>
                  </a:extLst>
                </xdr:cNvPr>
                <xdr:cNvSpPr/>
              </xdr:nvSpPr>
              <xdr:spPr bwMode="auto">
                <a:xfrm>
                  <a:off x="13302191" y="7846485"/>
                  <a:ext cx="1102783" cy="186268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27432" tIns="27432" rIns="0" bIns="27432" anchor="ctr" upright="1"/>
                <a:lstStyle/>
                <a:p>
                  <a:pPr algn="l" rtl="0">
                    <a:defRPr sz="1000"/>
                  </a:pPr>
                  <a:r>
                    <a:rPr lang="en-US" sz="800" b="0" i="0" u="none" strike="noStrike" baseline="0">
                      <a:solidFill>
                        <a:srgbClr val="000000"/>
                      </a:solidFill>
                      <a:latin typeface="Segoe UI"/>
                      <a:cs typeface="Segoe UI"/>
                    </a:rPr>
                    <a:t>CustomCRP</a:t>
                  </a:r>
                </a:p>
              </xdr:txBody>
            </xdr:sp>
          </mc:Choice>
          <mc:Fallback/>
        </mc:AlternateContent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069" name="Group Box 21" hidden="1">
                <a:extLst>
                  <a:ext uri="{63B3BB69-23CF-44E3-9099-C40C66FF867C}">
                    <a14:compatExt spid="_x0000_s2069"/>
                  </a:ext>
                  <a:ext uri="{FF2B5EF4-FFF2-40B4-BE49-F238E27FC236}">
                    <a16:creationId xmlns:a16="http://schemas.microsoft.com/office/drawing/2014/main" id="{00000000-0008-0000-0600-000015080000}"/>
                  </a:ext>
                </a:extLst>
              </xdr:cNvPr>
              <xdr:cNvSpPr/>
            </xdr:nvSpPr>
            <xdr:spPr bwMode="auto">
              <a:xfrm>
                <a:off x="13939774" y="8803608"/>
                <a:ext cx="2907506" cy="1766889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Group Box 53</a:t>
                </a:r>
              </a:p>
            </xdr:txBody>
          </xdr:sp>
        </mc:Choice>
        <mc:Fallback/>
      </mc:AlternateContent>
    </xdr:grpSp>
    <xdr:clientData/>
  </xdr:twoCellAnchor>
  <xdr:twoCellAnchor>
    <xdr:from>
      <xdr:col>20</xdr:col>
      <xdr:colOff>256561</xdr:colOff>
      <xdr:row>32</xdr:row>
      <xdr:rowOff>145371</xdr:rowOff>
    </xdr:from>
    <xdr:to>
      <xdr:col>24</xdr:col>
      <xdr:colOff>525107</xdr:colOff>
      <xdr:row>40</xdr:row>
      <xdr:rowOff>106180</xdr:rowOff>
    </xdr:to>
    <xdr:grpSp>
      <xdr:nvGrpSpPr>
        <xdr:cNvPr id="235" name="Group 234">
          <a:extLst>
            <a:ext uri="{FF2B5EF4-FFF2-40B4-BE49-F238E27FC236}">
              <a16:creationId xmlns:a16="http://schemas.microsoft.com/office/drawing/2014/main" id="{00000000-0008-0000-0600-0000EB000000}"/>
            </a:ext>
          </a:extLst>
        </xdr:cNvPr>
        <xdr:cNvGrpSpPr/>
      </xdr:nvGrpSpPr>
      <xdr:grpSpPr>
        <a:xfrm>
          <a:off x="14401186" y="5679396"/>
          <a:ext cx="3297496" cy="1332409"/>
          <a:chOff x="13134975" y="5591175"/>
          <a:chExt cx="2699662" cy="1428750"/>
        </a:xfrm>
      </xdr:grpSpPr>
      <xdr:grpSp>
        <xdr:nvGrpSpPr>
          <xdr:cNvPr id="236" name="Group 235">
            <a:extLst>
              <a:ext uri="{FF2B5EF4-FFF2-40B4-BE49-F238E27FC236}">
                <a16:creationId xmlns:a16="http://schemas.microsoft.com/office/drawing/2014/main" id="{00000000-0008-0000-0600-0000EC000000}"/>
              </a:ext>
            </a:extLst>
          </xdr:cNvPr>
          <xdr:cNvGrpSpPr/>
        </xdr:nvGrpSpPr>
        <xdr:grpSpPr>
          <a:xfrm>
            <a:off x="13134975" y="5591175"/>
            <a:ext cx="2699662" cy="1428750"/>
            <a:chOff x="13335000" y="6683827"/>
            <a:chExt cx="2699662" cy="1578430"/>
          </a:xfrm>
        </xdr:grpSpPr>
        <xdr:grpSp>
          <xdr:nvGrpSpPr>
            <xdr:cNvPr id="238" name="Group 237">
              <a:extLst>
                <a:ext uri="{FF2B5EF4-FFF2-40B4-BE49-F238E27FC236}">
                  <a16:creationId xmlns:a16="http://schemas.microsoft.com/office/drawing/2014/main" id="{00000000-0008-0000-0600-0000EE000000}"/>
                </a:ext>
              </a:extLst>
            </xdr:cNvPr>
            <xdr:cNvGrpSpPr/>
          </xdr:nvGrpSpPr>
          <xdr:grpSpPr>
            <a:xfrm>
              <a:off x="13335000" y="6945086"/>
              <a:ext cx="2699662" cy="1317171"/>
              <a:chOff x="13335000" y="6945086"/>
              <a:chExt cx="2699662" cy="1317171"/>
            </a:xfrm>
          </xdr:grpSpPr>
          <mc:AlternateContent xmlns:mc="http://schemas.openxmlformats.org/markup-compatibility/2006">
            <mc:Choice xmlns:a14="http://schemas.microsoft.com/office/drawing/2010/main" Requires="a14">
              <xdr:sp macro="" textlink="">
                <xdr:nvSpPr>
                  <xdr:cNvPr id="2070" name="RD Button" hidden="1">
                    <a:extLst>
                      <a:ext uri="{63B3BB69-23CF-44E3-9099-C40C66FF867C}">
                        <a14:compatExt spid="_x0000_s2070"/>
                      </a:ext>
                      <a:ext uri="{FF2B5EF4-FFF2-40B4-BE49-F238E27FC236}">
                        <a16:creationId xmlns:a16="http://schemas.microsoft.com/office/drawing/2014/main" id="{00000000-0008-0000-0600-000016080000}"/>
                      </a:ext>
                    </a:extLst>
                  </xdr:cNvPr>
                  <xdr:cNvSpPr/>
                </xdr:nvSpPr>
                <xdr:spPr bwMode="auto">
                  <a:xfrm>
                    <a:off x="13367947" y="6999240"/>
                    <a:ext cx="2666715" cy="378469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  <xdr:txBody>
                  <a:bodyPr vertOverflow="clip" wrap="square" lIns="27432" tIns="27432" rIns="0" bIns="27432" anchor="ctr" upright="1"/>
                  <a:lstStyle/>
                  <a:p>
                    <a:pPr algn="l" rtl="0">
                      <a:defRPr sz="1000"/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Segoe UI"/>
                        <a:cs typeface="Segoe UI"/>
                      </a:rPr>
                      <a:t>R&amp;D Financials</a:t>
                    </a:r>
                  </a:p>
                </xdr:txBody>
              </xdr:sp>
            </mc:Choice>
            <mc:Fallback/>
          </mc:AlternateContent>
          <xdr:sp macro="" textlink="">
            <xdr:nvSpPr>
              <xdr:cNvPr id="241" name="Rectangle 240">
                <a:extLst>
                  <a:ext uri="{FF2B5EF4-FFF2-40B4-BE49-F238E27FC236}">
                    <a16:creationId xmlns:a16="http://schemas.microsoft.com/office/drawing/2014/main" id="{00000000-0008-0000-0600-0000F1000000}"/>
                  </a:ext>
                </a:extLst>
              </xdr:cNvPr>
              <xdr:cNvSpPr/>
            </xdr:nvSpPr>
            <xdr:spPr>
              <a:xfrm>
                <a:off x="13335000" y="6945086"/>
                <a:ext cx="2471057" cy="1317171"/>
              </a:xfrm>
              <a:prstGeom prst="rect">
                <a:avLst/>
              </a:prstGeom>
              <a:noFill/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</xdr:grpSp>
        <xdr:sp macro="" textlink="">
          <xdr:nvSpPr>
            <xdr:cNvPr id="239" name="TextBox 238">
              <a:extLst>
                <a:ext uri="{FF2B5EF4-FFF2-40B4-BE49-F238E27FC236}">
                  <a16:creationId xmlns:a16="http://schemas.microsoft.com/office/drawing/2014/main" id="{00000000-0008-0000-0600-0000EF000000}"/>
                </a:ext>
              </a:extLst>
            </xdr:cNvPr>
            <xdr:cNvSpPr txBox="1"/>
          </xdr:nvSpPr>
          <xdr:spPr>
            <a:xfrm>
              <a:off x="13335000" y="6683827"/>
              <a:ext cx="2438399" cy="280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/>
              <a:r>
                <a:rPr lang="en-US" sz="1200" b="1"/>
                <a:t>Financial Assumption</a:t>
              </a:r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071" name="Market Button" hidden="1">
                <a:extLst>
                  <a:ext uri="{63B3BB69-23CF-44E3-9099-C40C66FF867C}">
                    <a14:compatExt spid="_x0000_s2071"/>
                  </a:ext>
                  <a:ext uri="{FF2B5EF4-FFF2-40B4-BE49-F238E27FC236}">
                    <a16:creationId xmlns:a16="http://schemas.microsoft.com/office/drawing/2014/main" id="{00000000-0008-0000-0600-000017080000}"/>
                  </a:ext>
                </a:extLst>
              </xdr:cNvPr>
              <xdr:cNvSpPr/>
            </xdr:nvSpPr>
            <xdr:spPr bwMode="auto">
              <a:xfrm>
                <a:off x="13171169" y="6585585"/>
                <a:ext cx="2249806" cy="19621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Market Factors Financials</a:t>
                </a:r>
              </a:p>
            </xdr:txBody>
          </xdr:sp>
        </mc:Choice>
        <mc:Fallback/>
      </mc:AlternateContent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381000</xdr:colOff>
          <xdr:row>36</xdr:row>
          <xdr:rowOff>38100</xdr:rowOff>
        </xdr:from>
        <xdr:to>
          <xdr:col>27</xdr:col>
          <xdr:colOff>396240</xdr:colOff>
          <xdr:row>39</xdr:row>
          <xdr:rowOff>152400</xdr:rowOff>
        </xdr:to>
        <xdr:sp macro="" textlink="">
          <xdr:nvSpPr>
            <xdr:cNvPr id="2072" name="Button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6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Apply Finances to all Technologies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457200</xdr:colOff>
          <xdr:row>47</xdr:row>
          <xdr:rowOff>91440</xdr:rowOff>
        </xdr:from>
        <xdr:to>
          <xdr:col>28</xdr:col>
          <xdr:colOff>38100</xdr:colOff>
          <xdr:row>51</xdr:row>
          <xdr:rowOff>76200</xdr:rowOff>
        </xdr:to>
        <xdr:sp macro="" textlink="">
          <xdr:nvSpPr>
            <xdr:cNvPr id="2073" name="Button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6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Apply CRP to all Technologies</a:t>
              </a:r>
            </a:p>
          </xdr:txBody>
        </xdr:sp>
        <xdr:clientData fPrintsWithSheet="0"/>
      </xdr:twoCellAnchor>
    </mc:Choice>
    <mc:Fallback/>
  </mc:AlternateContent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0.24914</cdr:x>
      <cdr:y>0.08647</cdr:y>
    </cdr:from>
    <cdr:to>
      <cdr:x>0.26714</cdr:x>
      <cdr:y>0.92518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3423537" y="645168"/>
          <a:ext cx="247349" cy="62574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bg1">
              <a:lumMod val="8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0.24914</cdr:x>
      <cdr:y>0.08647</cdr:y>
    </cdr:from>
    <cdr:to>
      <cdr:x>0.26714</cdr:x>
      <cdr:y>0.92518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3423537" y="645168"/>
          <a:ext cx="247349" cy="62574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bg1">
              <a:lumMod val="8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0.18292</cdr:x>
      <cdr:y>0.10131</cdr:y>
    </cdr:from>
    <cdr:to>
      <cdr:x>0.20225</cdr:x>
      <cdr:y>0.91736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2875992" y="702863"/>
          <a:ext cx="303923" cy="56615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bg1">
              <a:lumMod val="8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0.24914</cdr:x>
      <cdr:y>0.08647</cdr:y>
    </cdr:from>
    <cdr:to>
      <cdr:x>0.26714</cdr:x>
      <cdr:y>0.92518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3423537" y="645168"/>
          <a:ext cx="247349" cy="62574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bg1">
              <a:lumMod val="8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0.15435</cdr:x>
      <cdr:y>0.06992</cdr:y>
    </cdr:from>
    <cdr:to>
      <cdr:x>0.17226</cdr:x>
      <cdr:y>0.9185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2541549" y="559233"/>
          <a:ext cx="294914" cy="67872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bg1">
              <a:lumMod val="8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0.17373</cdr:x>
      <cdr:y>0.0767</cdr:y>
    </cdr:from>
    <cdr:to>
      <cdr:x>0.19456</cdr:x>
      <cdr:y>0.87941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2721427" y="486476"/>
          <a:ext cx="326294" cy="50915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38100" cmpd="sng">
          <a:solidFill>
            <a:schemeClr val="bg1">
              <a:lumMod val="8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0.16069</cdr:x>
      <cdr:y>0.10247</cdr:y>
    </cdr:from>
    <cdr:to>
      <cdr:x>0.18002</cdr:x>
      <cdr:y>0.91852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2522207" y="777451"/>
          <a:ext cx="303397" cy="61912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bg1">
              <a:lumMod val="8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0.21356</cdr:x>
      <cdr:y>0.12156</cdr:y>
    </cdr:from>
    <cdr:to>
      <cdr:x>0.23277</cdr:x>
      <cdr:y>0.92344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3420519" y="954434"/>
          <a:ext cx="307689" cy="62961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bg1">
              <a:lumMod val="8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0.19765</cdr:x>
      <cdr:y>0.08575</cdr:y>
    </cdr:from>
    <cdr:to>
      <cdr:x>0.2192</cdr:x>
      <cdr:y>0.91896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4166040" y="638761"/>
          <a:ext cx="454229" cy="62066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bg1">
              <a:lumMod val="8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0.1979</cdr:x>
      <cdr:y>0.0774</cdr:y>
    </cdr:from>
    <cdr:to>
      <cdr:x>0.21945</cdr:x>
      <cdr:y>0.91061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4174035" y="576875"/>
          <a:ext cx="454522" cy="62104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bg1">
              <a:lumMod val="8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0.19873</cdr:x>
      <cdr:y>0.0876</cdr:y>
    </cdr:from>
    <cdr:to>
      <cdr:x>0.22028</cdr:x>
      <cdr:y>0.92081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4188799" y="652484"/>
          <a:ext cx="454229" cy="62060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bg1">
              <a:lumMod val="8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0.19826</cdr:x>
      <cdr:y>0.08231</cdr:y>
    </cdr:from>
    <cdr:to>
      <cdr:x>0.21981</cdr:x>
      <cdr:y>0.91552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4178898" y="612714"/>
          <a:ext cx="454229" cy="62023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bg1">
              <a:lumMod val="8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36254</xdr:colOff>
      <xdr:row>33</xdr:row>
      <xdr:rowOff>47625</xdr:rowOff>
    </xdr:from>
    <xdr:to>
      <xdr:col>9</xdr:col>
      <xdr:colOff>200025</xdr:colOff>
      <xdr:row>34</xdr:row>
      <xdr:rowOff>38100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2303204" y="6353175"/>
          <a:ext cx="163771" cy="168275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55</xdr:row>
      <xdr:rowOff>19050</xdr:rowOff>
    </xdr:from>
    <xdr:to>
      <xdr:col>9</xdr:col>
      <xdr:colOff>156210</xdr:colOff>
      <xdr:row>55</xdr:row>
      <xdr:rowOff>156210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2286000" y="102362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101</xdr:row>
      <xdr:rowOff>19050</xdr:rowOff>
    </xdr:from>
    <xdr:to>
      <xdr:col>9</xdr:col>
      <xdr:colOff>156210</xdr:colOff>
      <xdr:row>101</xdr:row>
      <xdr:rowOff>156210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2286000" y="184150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112</xdr:row>
      <xdr:rowOff>19050</xdr:rowOff>
    </xdr:from>
    <xdr:to>
      <xdr:col>9</xdr:col>
      <xdr:colOff>156210</xdr:colOff>
      <xdr:row>112</xdr:row>
      <xdr:rowOff>156210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2286000" y="203708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123</xdr:row>
      <xdr:rowOff>19050</xdr:rowOff>
    </xdr:from>
    <xdr:to>
      <xdr:col>9</xdr:col>
      <xdr:colOff>156210</xdr:colOff>
      <xdr:row>123</xdr:row>
      <xdr:rowOff>156210</xdr:rowOff>
    </xdr:to>
    <xdr:sp macro="" textlink="">
      <xdr:nvSpPr>
        <xdr:cNvPr id="6" name="Oval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2286000" y="223266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44</xdr:row>
      <xdr:rowOff>19050</xdr:rowOff>
    </xdr:from>
    <xdr:to>
      <xdr:col>9</xdr:col>
      <xdr:colOff>156210</xdr:colOff>
      <xdr:row>44</xdr:row>
      <xdr:rowOff>156210</xdr:rowOff>
    </xdr:to>
    <xdr:sp macro="" textlink="">
      <xdr:nvSpPr>
        <xdr:cNvPr id="7" name="Oval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2286000" y="82804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77</xdr:row>
      <xdr:rowOff>19050</xdr:rowOff>
    </xdr:from>
    <xdr:to>
      <xdr:col>9</xdr:col>
      <xdr:colOff>156210</xdr:colOff>
      <xdr:row>77</xdr:row>
      <xdr:rowOff>156210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2286000" y="141478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11</xdr:row>
      <xdr:rowOff>19050</xdr:rowOff>
    </xdr:from>
    <xdr:to>
      <xdr:col>9</xdr:col>
      <xdr:colOff>156210</xdr:colOff>
      <xdr:row>11</xdr:row>
      <xdr:rowOff>156210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2286000" y="202565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22</xdr:row>
      <xdr:rowOff>19050</xdr:rowOff>
    </xdr:from>
    <xdr:to>
      <xdr:col>9</xdr:col>
      <xdr:colOff>156210</xdr:colOff>
      <xdr:row>22</xdr:row>
      <xdr:rowOff>156210</xdr:rowOff>
    </xdr:to>
    <xdr:sp macro="" textlink="">
      <xdr:nvSpPr>
        <xdr:cNvPr id="10" name="Oval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2286000" y="43688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89</xdr:row>
      <xdr:rowOff>19050</xdr:rowOff>
    </xdr:from>
    <xdr:to>
      <xdr:col>9</xdr:col>
      <xdr:colOff>156210</xdr:colOff>
      <xdr:row>89</xdr:row>
      <xdr:rowOff>156210</xdr:rowOff>
    </xdr:to>
    <xdr:sp macro="" textlink="">
      <xdr:nvSpPr>
        <xdr:cNvPr id="11" name="Oval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2286000" y="162814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135</xdr:row>
      <xdr:rowOff>19050</xdr:rowOff>
    </xdr:from>
    <xdr:to>
      <xdr:col>9</xdr:col>
      <xdr:colOff>156210</xdr:colOff>
      <xdr:row>135</xdr:row>
      <xdr:rowOff>156210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2286000" y="244602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292</xdr:row>
      <xdr:rowOff>19050</xdr:rowOff>
    </xdr:from>
    <xdr:to>
      <xdr:col>9</xdr:col>
      <xdr:colOff>156210</xdr:colOff>
      <xdr:row>292</xdr:row>
      <xdr:rowOff>156210</xdr:rowOff>
    </xdr:to>
    <xdr:sp macro="" textlink="">
      <xdr:nvSpPr>
        <xdr:cNvPr id="13" name="Oval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>
        <a:xfrm>
          <a:off x="2286000" y="523748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324</xdr:row>
      <xdr:rowOff>19050</xdr:rowOff>
    </xdr:from>
    <xdr:to>
      <xdr:col>9</xdr:col>
      <xdr:colOff>156210</xdr:colOff>
      <xdr:row>324</xdr:row>
      <xdr:rowOff>156210</xdr:rowOff>
    </xdr:to>
    <xdr:sp macro="" textlink="">
      <xdr:nvSpPr>
        <xdr:cNvPr id="14" name="Oval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2286000" y="580644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164</xdr:row>
      <xdr:rowOff>19050</xdr:rowOff>
    </xdr:from>
    <xdr:to>
      <xdr:col>9</xdr:col>
      <xdr:colOff>156210</xdr:colOff>
      <xdr:row>164</xdr:row>
      <xdr:rowOff>156210</xdr:rowOff>
    </xdr:to>
    <xdr:sp macro="" textlink="">
      <xdr:nvSpPr>
        <xdr:cNvPr id="15" name="Oval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/>
      </xdr:nvSpPr>
      <xdr:spPr>
        <a:xfrm>
          <a:off x="2286000" y="296164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196</xdr:row>
      <xdr:rowOff>19050</xdr:rowOff>
    </xdr:from>
    <xdr:to>
      <xdr:col>9</xdr:col>
      <xdr:colOff>156210</xdr:colOff>
      <xdr:row>196</xdr:row>
      <xdr:rowOff>156210</xdr:rowOff>
    </xdr:to>
    <xdr:sp macro="" textlink="">
      <xdr:nvSpPr>
        <xdr:cNvPr id="16" name="Oval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>
        <a:xfrm>
          <a:off x="2286000" y="353060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420</xdr:row>
      <xdr:rowOff>19050</xdr:rowOff>
    </xdr:from>
    <xdr:to>
      <xdr:col>9</xdr:col>
      <xdr:colOff>156210</xdr:colOff>
      <xdr:row>420</xdr:row>
      <xdr:rowOff>156210</xdr:rowOff>
    </xdr:to>
    <xdr:sp macro="" textlink="">
      <xdr:nvSpPr>
        <xdr:cNvPr id="17" name="Oval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2286000" y="751332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486</xdr:row>
      <xdr:rowOff>19050</xdr:rowOff>
    </xdr:from>
    <xdr:to>
      <xdr:col>9</xdr:col>
      <xdr:colOff>156210</xdr:colOff>
      <xdr:row>486</xdr:row>
      <xdr:rowOff>156210</xdr:rowOff>
    </xdr:to>
    <xdr:sp macro="" textlink="">
      <xdr:nvSpPr>
        <xdr:cNvPr id="18" name="Oval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/>
      </xdr:nvSpPr>
      <xdr:spPr>
        <a:xfrm>
          <a:off x="2286000" y="868680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164</xdr:row>
      <xdr:rowOff>19050</xdr:rowOff>
    </xdr:from>
    <xdr:to>
      <xdr:col>9</xdr:col>
      <xdr:colOff>156210</xdr:colOff>
      <xdr:row>164</xdr:row>
      <xdr:rowOff>156210</xdr:rowOff>
    </xdr:to>
    <xdr:sp macro="" textlink="">
      <xdr:nvSpPr>
        <xdr:cNvPr id="19" name="Oval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/>
      </xdr:nvSpPr>
      <xdr:spPr>
        <a:xfrm>
          <a:off x="2286000" y="296164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164</xdr:row>
      <xdr:rowOff>19050</xdr:rowOff>
    </xdr:from>
    <xdr:to>
      <xdr:col>9</xdr:col>
      <xdr:colOff>156210</xdr:colOff>
      <xdr:row>164</xdr:row>
      <xdr:rowOff>156210</xdr:rowOff>
    </xdr:to>
    <xdr:sp macro="" textlink="">
      <xdr:nvSpPr>
        <xdr:cNvPr id="20" name="Oval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/>
      </xdr:nvSpPr>
      <xdr:spPr>
        <a:xfrm>
          <a:off x="2286000" y="296164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196</xdr:row>
      <xdr:rowOff>19050</xdr:rowOff>
    </xdr:from>
    <xdr:to>
      <xdr:col>9</xdr:col>
      <xdr:colOff>156210</xdr:colOff>
      <xdr:row>196</xdr:row>
      <xdr:rowOff>156210</xdr:rowOff>
    </xdr:to>
    <xdr:sp macro="" textlink="">
      <xdr:nvSpPr>
        <xdr:cNvPr id="21" name="Oval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/>
      </xdr:nvSpPr>
      <xdr:spPr>
        <a:xfrm>
          <a:off x="2286000" y="353060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420</xdr:row>
      <xdr:rowOff>19050</xdr:rowOff>
    </xdr:from>
    <xdr:to>
      <xdr:col>9</xdr:col>
      <xdr:colOff>156210</xdr:colOff>
      <xdr:row>420</xdr:row>
      <xdr:rowOff>156210</xdr:rowOff>
    </xdr:to>
    <xdr:sp macro="" textlink="">
      <xdr:nvSpPr>
        <xdr:cNvPr id="22" name="Oval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/>
      </xdr:nvSpPr>
      <xdr:spPr>
        <a:xfrm>
          <a:off x="2286000" y="751332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420</xdr:row>
      <xdr:rowOff>19050</xdr:rowOff>
    </xdr:from>
    <xdr:to>
      <xdr:col>9</xdr:col>
      <xdr:colOff>156210</xdr:colOff>
      <xdr:row>420</xdr:row>
      <xdr:rowOff>156210</xdr:rowOff>
    </xdr:to>
    <xdr:sp macro="" textlink="">
      <xdr:nvSpPr>
        <xdr:cNvPr id="23" name="Oval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/>
      </xdr:nvSpPr>
      <xdr:spPr>
        <a:xfrm>
          <a:off x="2286000" y="751332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228</xdr:row>
      <xdr:rowOff>19050</xdr:rowOff>
    </xdr:from>
    <xdr:to>
      <xdr:col>9</xdr:col>
      <xdr:colOff>156210</xdr:colOff>
      <xdr:row>228</xdr:row>
      <xdr:rowOff>156210</xdr:rowOff>
    </xdr:to>
    <xdr:sp macro="" textlink="">
      <xdr:nvSpPr>
        <xdr:cNvPr id="24" name="Oval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/>
      </xdr:nvSpPr>
      <xdr:spPr>
        <a:xfrm>
          <a:off x="2286000" y="409956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228</xdr:row>
      <xdr:rowOff>19050</xdr:rowOff>
    </xdr:from>
    <xdr:to>
      <xdr:col>9</xdr:col>
      <xdr:colOff>156210</xdr:colOff>
      <xdr:row>228</xdr:row>
      <xdr:rowOff>156210</xdr:rowOff>
    </xdr:to>
    <xdr:sp macro="" textlink="">
      <xdr:nvSpPr>
        <xdr:cNvPr id="25" name="Oval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/>
      </xdr:nvSpPr>
      <xdr:spPr>
        <a:xfrm>
          <a:off x="2286000" y="409956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260</xdr:row>
      <xdr:rowOff>19050</xdr:rowOff>
    </xdr:from>
    <xdr:to>
      <xdr:col>9</xdr:col>
      <xdr:colOff>156210</xdr:colOff>
      <xdr:row>260</xdr:row>
      <xdr:rowOff>156210</xdr:rowOff>
    </xdr:to>
    <xdr:sp macro="" textlink="">
      <xdr:nvSpPr>
        <xdr:cNvPr id="26" name="Oval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/>
      </xdr:nvSpPr>
      <xdr:spPr>
        <a:xfrm>
          <a:off x="2286000" y="466852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260</xdr:row>
      <xdr:rowOff>19050</xdr:rowOff>
    </xdr:from>
    <xdr:to>
      <xdr:col>9</xdr:col>
      <xdr:colOff>156210</xdr:colOff>
      <xdr:row>260</xdr:row>
      <xdr:rowOff>156210</xdr:rowOff>
    </xdr:to>
    <xdr:sp macro="" textlink="">
      <xdr:nvSpPr>
        <xdr:cNvPr id="27" name="Oval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/>
      </xdr:nvSpPr>
      <xdr:spPr>
        <a:xfrm>
          <a:off x="2286000" y="466852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228</xdr:row>
      <xdr:rowOff>19050</xdr:rowOff>
    </xdr:from>
    <xdr:to>
      <xdr:col>9</xdr:col>
      <xdr:colOff>156210</xdr:colOff>
      <xdr:row>228</xdr:row>
      <xdr:rowOff>156210</xdr:rowOff>
    </xdr:to>
    <xdr:sp macro="" textlink="">
      <xdr:nvSpPr>
        <xdr:cNvPr id="28" name="Oval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/>
      </xdr:nvSpPr>
      <xdr:spPr>
        <a:xfrm>
          <a:off x="2286000" y="409956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260</xdr:row>
      <xdr:rowOff>19050</xdr:rowOff>
    </xdr:from>
    <xdr:to>
      <xdr:col>9</xdr:col>
      <xdr:colOff>156210</xdr:colOff>
      <xdr:row>260</xdr:row>
      <xdr:rowOff>156210</xdr:rowOff>
    </xdr:to>
    <xdr:sp macro="" textlink="">
      <xdr:nvSpPr>
        <xdr:cNvPr id="29" name="Oval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/>
      </xdr:nvSpPr>
      <xdr:spPr>
        <a:xfrm>
          <a:off x="2286000" y="466852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260</xdr:row>
      <xdr:rowOff>19050</xdr:rowOff>
    </xdr:from>
    <xdr:to>
      <xdr:col>9</xdr:col>
      <xdr:colOff>156210</xdr:colOff>
      <xdr:row>260</xdr:row>
      <xdr:rowOff>156210</xdr:rowOff>
    </xdr:to>
    <xdr:sp macro="" textlink="">
      <xdr:nvSpPr>
        <xdr:cNvPr id="30" name="Oval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/>
      </xdr:nvSpPr>
      <xdr:spPr>
        <a:xfrm>
          <a:off x="2286000" y="466852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260</xdr:row>
      <xdr:rowOff>19050</xdr:rowOff>
    </xdr:from>
    <xdr:to>
      <xdr:col>9</xdr:col>
      <xdr:colOff>156210</xdr:colOff>
      <xdr:row>260</xdr:row>
      <xdr:rowOff>156210</xdr:rowOff>
    </xdr:to>
    <xdr:sp macro="" textlink="">
      <xdr:nvSpPr>
        <xdr:cNvPr id="31" name="Oval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/>
      </xdr:nvSpPr>
      <xdr:spPr>
        <a:xfrm>
          <a:off x="2286000" y="466852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228</xdr:row>
      <xdr:rowOff>19050</xdr:rowOff>
    </xdr:from>
    <xdr:to>
      <xdr:col>9</xdr:col>
      <xdr:colOff>156210</xdr:colOff>
      <xdr:row>228</xdr:row>
      <xdr:rowOff>156210</xdr:rowOff>
    </xdr:to>
    <xdr:sp macro="" textlink="">
      <xdr:nvSpPr>
        <xdr:cNvPr id="32" name="Oval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/>
      </xdr:nvSpPr>
      <xdr:spPr>
        <a:xfrm>
          <a:off x="2286000" y="409956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228</xdr:row>
      <xdr:rowOff>19050</xdr:rowOff>
    </xdr:from>
    <xdr:to>
      <xdr:col>9</xdr:col>
      <xdr:colOff>156210</xdr:colOff>
      <xdr:row>228</xdr:row>
      <xdr:rowOff>156210</xdr:rowOff>
    </xdr:to>
    <xdr:sp macro="" textlink="">
      <xdr:nvSpPr>
        <xdr:cNvPr id="33" name="Oval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/>
      </xdr:nvSpPr>
      <xdr:spPr>
        <a:xfrm>
          <a:off x="2286000" y="409956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146</xdr:row>
      <xdr:rowOff>19050</xdr:rowOff>
    </xdr:from>
    <xdr:to>
      <xdr:col>9</xdr:col>
      <xdr:colOff>156210</xdr:colOff>
      <xdr:row>146</xdr:row>
      <xdr:rowOff>156210</xdr:rowOff>
    </xdr:to>
    <xdr:sp macro="" textlink="">
      <xdr:nvSpPr>
        <xdr:cNvPr id="34" name="Oval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/>
      </xdr:nvSpPr>
      <xdr:spPr>
        <a:xfrm>
          <a:off x="2286000" y="264160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453</xdr:row>
      <xdr:rowOff>19050</xdr:rowOff>
    </xdr:from>
    <xdr:to>
      <xdr:col>9</xdr:col>
      <xdr:colOff>156210</xdr:colOff>
      <xdr:row>453</xdr:row>
      <xdr:rowOff>156210</xdr:rowOff>
    </xdr:to>
    <xdr:sp macro="" textlink="">
      <xdr:nvSpPr>
        <xdr:cNvPr id="35" name="Oval 3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/>
      </xdr:nvSpPr>
      <xdr:spPr>
        <a:xfrm>
          <a:off x="2286000" y="810006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66</xdr:row>
      <xdr:rowOff>19050</xdr:rowOff>
    </xdr:from>
    <xdr:to>
      <xdr:col>9</xdr:col>
      <xdr:colOff>156210</xdr:colOff>
      <xdr:row>66</xdr:row>
      <xdr:rowOff>156210</xdr:rowOff>
    </xdr:to>
    <xdr:sp macro="" textlink="">
      <xdr:nvSpPr>
        <xdr:cNvPr id="36" name="Oval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/>
      </xdr:nvSpPr>
      <xdr:spPr>
        <a:xfrm>
          <a:off x="2286000" y="121920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77</xdr:row>
      <xdr:rowOff>19050</xdr:rowOff>
    </xdr:from>
    <xdr:to>
      <xdr:col>9</xdr:col>
      <xdr:colOff>156210</xdr:colOff>
      <xdr:row>77</xdr:row>
      <xdr:rowOff>156210</xdr:rowOff>
    </xdr:to>
    <xdr:sp macro="" textlink="">
      <xdr:nvSpPr>
        <xdr:cNvPr id="37" name="Oval 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/>
      </xdr:nvSpPr>
      <xdr:spPr>
        <a:xfrm>
          <a:off x="2286000" y="141478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77</xdr:row>
      <xdr:rowOff>19050</xdr:rowOff>
    </xdr:from>
    <xdr:to>
      <xdr:col>9</xdr:col>
      <xdr:colOff>156210</xdr:colOff>
      <xdr:row>77</xdr:row>
      <xdr:rowOff>156210</xdr:rowOff>
    </xdr:to>
    <xdr:sp macro="" textlink="">
      <xdr:nvSpPr>
        <xdr:cNvPr id="38" name="Oval 3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/>
      </xdr:nvSpPr>
      <xdr:spPr>
        <a:xfrm>
          <a:off x="2286000" y="141478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77</xdr:row>
      <xdr:rowOff>19050</xdr:rowOff>
    </xdr:from>
    <xdr:to>
      <xdr:col>9</xdr:col>
      <xdr:colOff>156210</xdr:colOff>
      <xdr:row>77</xdr:row>
      <xdr:rowOff>156210</xdr:rowOff>
    </xdr:to>
    <xdr:sp macro="" textlink="">
      <xdr:nvSpPr>
        <xdr:cNvPr id="39" name="Oval 3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/>
      </xdr:nvSpPr>
      <xdr:spPr>
        <a:xfrm>
          <a:off x="2286000" y="141478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356</xdr:row>
      <xdr:rowOff>19050</xdr:rowOff>
    </xdr:from>
    <xdr:to>
      <xdr:col>9</xdr:col>
      <xdr:colOff>156210</xdr:colOff>
      <xdr:row>356</xdr:row>
      <xdr:rowOff>156210</xdr:rowOff>
    </xdr:to>
    <xdr:sp macro="" textlink="">
      <xdr:nvSpPr>
        <xdr:cNvPr id="40" name="Oval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/>
      </xdr:nvSpPr>
      <xdr:spPr>
        <a:xfrm>
          <a:off x="2286000" y="637540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356</xdr:row>
      <xdr:rowOff>19050</xdr:rowOff>
    </xdr:from>
    <xdr:to>
      <xdr:col>9</xdr:col>
      <xdr:colOff>156210</xdr:colOff>
      <xdr:row>356</xdr:row>
      <xdr:rowOff>156210</xdr:rowOff>
    </xdr:to>
    <xdr:sp macro="" textlink="">
      <xdr:nvSpPr>
        <xdr:cNvPr id="41" name="Oval 40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SpPr/>
      </xdr:nvSpPr>
      <xdr:spPr>
        <a:xfrm>
          <a:off x="2286000" y="637540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356</xdr:row>
      <xdr:rowOff>19050</xdr:rowOff>
    </xdr:from>
    <xdr:to>
      <xdr:col>9</xdr:col>
      <xdr:colOff>156210</xdr:colOff>
      <xdr:row>356</xdr:row>
      <xdr:rowOff>156210</xdr:rowOff>
    </xdr:to>
    <xdr:sp macro="" textlink="">
      <xdr:nvSpPr>
        <xdr:cNvPr id="42" name="Oval 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SpPr/>
      </xdr:nvSpPr>
      <xdr:spPr>
        <a:xfrm>
          <a:off x="2286000" y="637540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356</xdr:row>
      <xdr:rowOff>19050</xdr:rowOff>
    </xdr:from>
    <xdr:to>
      <xdr:col>9</xdr:col>
      <xdr:colOff>156210</xdr:colOff>
      <xdr:row>356</xdr:row>
      <xdr:rowOff>156210</xdr:rowOff>
    </xdr:to>
    <xdr:sp macro="" textlink="">
      <xdr:nvSpPr>
        <xdr:cNvPr id="43" name="Oval 4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SpPr/>
      </xdr:nvSpPr>
      <xdr:spPr>
        <a:xfrm>
          <a:off x="2286000" y="637540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356</xdr:row>
      <xdr:rowOff>19050</xdr:rowOff>
    </xdr:from>
    <xdr:to>
      <xdr:col>9</xdr:col>
      <xdr:colOff>156210</xdr:colOff>
      <xdr:row>356</xdr:row>
      <xdr:rowOff>156210</xdr:rowOff>
    </xdr:to>
    <xdr:sp macro="" textlink="">
      <xdr:nvSpPr>
        <xdr:cNvPr id="44" name="Oval 4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SpPr/>
      </xdr:nvSpPr>
      <xdr:spPr>
        <a:xfrm>
          <a:off x="2286000" y="637540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19050</xdr:colOff>
      <xdr:row>356</xdr:row>
      <xdr:rowOff>19050</xdr:rowOff>
    </xdr:from>
    <xdr:to>
      <xdr:col>9</xdr:col>
      <xdr:colOff>156210</xdr:colOff>
      <xdr:row>356</xdr:row>
      <xdr:rowOff>156210</xdr:rowOff>
    </xdr:to>
    <xdr:sp macro="" textlink="">
      <xdr:nvSpPr>
        <xdr:cNvPr id="45" name="Oval 44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SpPr/>
      </xdr:nvSpPr>
      <xdr:spPr>
        <a:xfrm>
          <a:off x="2286000" y="637540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13</xdr:col>
      <xdr:colOff>577103</xdr:colOff>
      <xdr:row>38</xdr:row>
      <xdr:rowOff>19050</xdr:rowOff>
    </xdr:from>
    <xdr:to>
      <xdr:col>13</xdr:col>
      <xdr:colOff>714263</xdr:colOff>
      <xdr:row>38</xdr:row>
      <xdr:rowOff>156210</xdr:rowOff>
    </xdr:to>
    <xdr:sp macro="" textlink="">
      <xdr:nvSpPr>
        <xdr:cNvPr id="46" name="Oval 45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SpPr/>
      </xdr:nvSpPr>
      <xdr:spPr>
        <a:xfrm>
          <a:off x="8552703" y="7213600"/>
          <a:ext cx="137160" cy="137160"/>
        </a:xfrm>
        <a:prstGeom prst="ellipse">
          <a:avLst/>
        </a:prstGeom>
        <a:noFill/>
        <a:ln w="19050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FFC000"/>
              </a:solidFill>
            </a:rPr>
            <a:t>?</a:t>
          </a:r>
        </a:p>
      </xdr:txBody>
    </xdr:sp>
    <xdr:clientData/>
  </xdr:twoCellAnchor>
  <xdr:twoCellAnchor>
    <xdr:from>
      <xdr:col>9</xdr:col>
      <xdr:colOff>177801</xdr:colOff>
      <xdr:row>617</xdr:row>
      <xdr:rowOff>52017</xdr:rowOff>
    </xdr:from>
    <xdr:to>
      <xdr:col>28</xdr:col>
      <xdr:colOff>156882</xdr:colOff>
      <xdr:row>661</xdr:row>
      <xdr:rowOff>46577</xdr:rowOff>
    </xdr:to>
    <xdr:grpSp>
      <xdr:nvGrpSpPr>
        <xdr:cNvPr id="47" name="Group 46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GrpSpPr/>
      </xdr:nvGrpSpPr>
      <xdr:grpSpPr>
        <a:xfrm>
          <a:off x="2416176" y="106436742"/>
          <a:ext cx="17438406" cy="7538360"/>
          <a:chOff x="1948330" y="125952274"/>
          <a:chExt cx="14983758" cy="7388250"/>
        </a:xfrm>
      </xdr:grpSpPr>
      <xdr:grpSp>
        <xdr:nvGrpSpPr>
          <xdr:cNvPr id="48" name="Group 47">
            <a:extLst>
              <a:ext uri="{FF2B5EF4-FFF2-40B4-BE49-F238E27FC236}">
                <a16:creationId xmlns:a16="http://schemas.microsoft.com/office/drawing/2014/main" id="{00000000-0008-0000-0400-000030000000}"/>
              </a:ext>
            </a:extLst>
          </xdr:cNvPr>
          <xdr:cNvGrpSpPr/>
        </xdr:nvGrpSpPr>
        <xdr:grpSpPr>
          <a:xfrm>
            <a:off x="1948330" y="125952274"/>
            <a:ext cx="14983758" cy="7388250"/>
            <a:chOff x="8549773" y="62655333"/>
            <a:chExt cx="20612499" cy="6699361"/>
          </a:xfrm>
        </xdr:grpSpPr>
        <xdr:graphicFrame macro="">
          <xdr:nvGraphicFramePr>
            <xdr:cNvPr id="50" name="Chart 49">
              <a:extLst>
                <a:ext uri="{FF2B5EF4-FFF2-40B4-BE49-F238E27FC236}">
                  <a16:creationId xmlns:a16="http://schemas.microsoft.com/office/drawing/2014/main" id="{00000000-0008-0000-0400-000032000000}"/>
                </a:ext>
              </a:extLst>
            </xdr:cNvPr>
            <xdr:cNvGraphicFramePr>
              <a:graphicFrameLocks/>
            </xdr:cNvGraphicFramePr>
          </xdr:nvGraphicFramePr>
          <xdr:xfrm>
            <a:off x="8549773" y="62801494"/>
            <a:ext cx="20612499" cy="65532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sp macro="" textlink="">
          <xdr:nvSpPr>
            <xdr:cNvPr id="51" name="TextBox 50">
              <a:extLst>
                <a:ext uri="{FF2B5EF4-FFF2-40B4-BE49-F238E27FC236}">
                  <a16:creationId xmlns:a16="http://schemas.microsoft.com/office/drawing/2014/main" id="{00000000-0008-0000-0400-000033000000}"/>
                </a:ext>
              </a:extLst>
            </xdr:cNvPr>
            <xdr:cNvSpPr txBox="1"/>
          </xdr:nvSpPr>
          <xdr:spPr>
            <a:xfrm>
              <a:off x="11504778" y="62655333"/>
              <a:ext cx="2645072" cy="3556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noAutofit/>
            </a:bodyPr>
            <a:lstStyle/>
            <a:p>
              <a:pPr algn="ctr"/>
              <a:r>
                <a:rPr lang="en-US" sz="1200" b="1"/>
                <a:t>Current (2018)</a:t>
              </a:r>
            </a:p>
          </xdr:txBody>
        </xdr:sp>
        <xdr:grpSp>
          <xdr:nvGrpSpPr>
            <xdr:cNvPr id="52" name="Group 51">
              <a:extLst>
                <a:ext uri="{FF2B5EF4-FFF2-40B4-BE49-F238E27FC236}">
                  <a16:creationId xmlns:a16="http://schemas.microsoft.com/office/drawing/2014/main" id="{00000000-0008-0000-0400-000034000000}"/>
                </a:ext>
              </a:extLst>
            </xdr:cNvPr>
            <xdr:cNvGrpSpPr/>
          </xdr:nvGrpSpPr>
          <xdr:grpSpPr>
            <a:xfrm>
              <a:off x="12965284" y="62750990"/>
              <a:ext cx="15796180" cy="599649"/>
              <a:chOff x="7179216" y="60138642"/>
              <a:chExt cx="7703874" cy="559668"/>
            </a:xfrm>
          </xdr:grpSpPr>
          <xdr:sp macro="" textlink="">
            <xdr:nvSpPr>
              <xdr:cNvPr id="53" name="Left Brace 52">
                <a:extLst>
                  <a:ext uri="{FF2B5EF4-FFF2-40B4-BE49-F238E27FC236}">
                    <a16:creationId xmlns:a16="http://schemas.microsoft.com/office/drawing/2014/main" id="{00000000-0008-0000-0400-000035000000}"/>
                  </a:ext>
                </a:extLst>
              </xdr:cNvPr>
              <xdr:cNvSpPr/>
            </xdr:nvSpPr>
            <xdr:spPr>
              <a:xfrm rot="5400000">
                <a:off x="10893041" y="56708261"/>
                <a:ext cx="276224" cy="7703874"/>
              </a:xfrm>
              <a:prstGeom prst="leftBrace">
                <a:avLst>
                  <a:gd name="adj1" fmla="val 59552"/>
                  <a:gd name="adj2" fmla="val 50000"/>
                </a:avLst>
              </a:prstGeom>
              <a:ln w="19050">
                <a:solidFill>
                  <a:schemeClr val="bg1">
                    <a:lumMod val="75000"/>
                  </a:schemeClr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  <xdr:sp macro="" textlink="">
            <xdr:nvSpPr>
              <xdr:cNvPr id="54" name="TextBox 53">
                <a:extLst>
                  <a:ext uri="{FF2B5EF4-FFF2-40B4-BE49-F238E27FC236}">
                    <a16:creationId xmlns:a16="http://schemas.microsoft.com/office/drawing/2014/main" id="{00000000-0008-0000-0400-000036000000}"/>
                  </a:ext>
                </a:extLst>
              </xdr:cNvPr>
              <xdr:cNvSpPr txBox="1"/>
            </xdr:nvSpPr>
            <xdr:spPr>
              <a:xfrm>
                <a:off x="10186616" y="60138642"/>
                <a:ext cx="1583895" cy="232513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ctr">
                <a:spAutoFit/>
              </a:bodyPr>
              <a:lstStyle/>
              <a:p>
                <a:pPr algn="ctr"/>
                <a:r>
                  <a:rPr lang="en-US" sz="1200" b="1"/>
                  <a:t>Future Projections</a:t>
                </a:r>
              </a:p>
            </xdr:txBody>
          </xdr:sp>
        </xdr:grpSp>
      </xdr:grpSp>
      <xdr:cxnSp macro="">
        <xdr:nvCxnSpPr>
          <xdr:cNvPr id="49" name="Straight Arrow Connector 48">
            <a:extLst>
              <a:ext uri="{FF2B5EF4-FFF2-40B4-BE49-F238E27FC236}">
                <a16:creationId xmlns:a16="http://schemas.microsoft.com/office/drawing/2014/main" id="{00000000-0008-0000-0400-000031000000}"/>
              </a:ext>
            </a:extLst>
          </xdr:cNvPr>
          <xdr:cNvCxnSpPr/>
        </xdr:nvCxnSpPr>
        <xdr:spPr>
          <a:xfrm>
            <a:off x="5048989" y="126358808"/>
            <a:ext cx="0" cy="353434"/>
          </a:xfrm>
          <a:prstGeom prst="straightConnector1">
            <a:avLst/>
          </a:prstGeom>
          <a:ln w="19050">
            <a:solidFill>
              <a:schemeClr val="bg1">
                <a:lumMod val="75000"/>
              </a:schemeClr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9</xdr:col>
      <xdr:colOff>21491</xdr:colOff>
      <xdr:row>668</xdr:row>
      <xdr:rowOff>43722</xdr:rowOff>
    </xdr:from>
    <xdr:to>
      <xdr:col>27</xdr:col>
      <xdr:colOff>734785</xdr:colOff>
      <xdr:row>712</xdr:row>
      <xdr:rowOff>63502</xdr:rowOff>
    </xdr:to>
    <xdr:grpSp>
      <xdr:nvGrpSpPr>
        <xdr:cNvPr id="55" name="Group 54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GrpSpPr/>
      </xdr:nvGrpSpPr>
      <xdr:grpSpPr>
        <a:xfrm>
          <a:off x="2259866" y="115172397"/>
          <a:ext cx="17391569" cy="7563580"/>
          <a:chOff x="1792020" y="101100889"/>
          <a:chExt cx="15068030" cy="7413133"/>
        </a:xfrm>
      </xdr:grpSpPr>
      <xdr:grpSp>
        <xdr:nvGrpSpPr>
          <xdr:cNvPr id="56" name="Group 55">
            <a:extLst>
              <a:ext uri="{FF2B5EF4-FFF2-40B4-BE49-F238E27FC236}">
                <a16:creationId xmlns:a16="http://schemas.microsoft.com/office/drawing/2014/main" id="{00000000-0008-0000-0400-000038000000}"/>
              </a:ext>
            </a:extLst>
          </xdr:cNvPr>
          <xdr:cNvGrpSpPr/>
        </xdr:nvGrpSpPr>
        <xdr:grpSpPr>
          <a:xfrm>
            <a:off x="1792020" y="101100889"/>
            <a:ext cx="15068030" cy="7413133"/>
            <a:chOff x="7405493" y="56822704"/>
            <a:chExt cx="22376031" cy="6719630"/>
          </a:xfrm>
        </xdr:grpSpPr>
        <xdr:graphicFrame macro="">
          <xdr:nvGraphicFramePr>
            <xdr:cNvPr id="58" name="Chart 57">
              <a:extLst>
                <a:ext uri="{FF2B5EF4-FFF2-40B4-BE49-F238E27FC236}">
                  <a16:creationId xmlns:a16="http://schemas.microsoft.com/office/drawing/2014/main" id="{00000000-0008-0000-0400-00003A000000}"/>
                </a:ext>
              </a:extLst>
            </xdr:cNvPr>
            <xdr:cNvGraphicFramePr>
              <a:graphicFrameLocks/>
            </xdr:cNvGraphicFramePr>
          </xdr:nvGraphicFramePr>
          <xdr:xfrm>
            <a:off x="7405493" y="56989134"/>
            <a:ext cx="22376031" cy="65532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grpSp>
          <xdr:nvGrpSpPr>
            <xdr:cNvPr id="59" name="Group 58">
              <a:extLst>
                <a:ext uri="{FF2B5EF4-FFF2-40B4-BE49-F238E27FC236}">
                  <a16:creationId xmlns:a16="http://schemas.microsoft.com/office/drawing/2014/main" id="{00000000-0008-0000-0400-00003B000000}"/>
                </a:ext>
              </a:extLst>
            </xdr:cNvPr>
            <xdr:cNvGrpSpPr/>
          </xdr:nvGrpSpPr>
          <xdr:grpSpPr>
            <a:xfrm>
              <a:off x="12525411" y="56864427"/>
              <a:ext cx="16461638" cy="608671"/>
              <a:chOff x="8186182" y="54448648"/>
              <a:chExt cx="7814899" cy="505967"/>
            </a:xfrm>
          </xdr:grpSpPr>
          <xdr:sp macro="" textlink="">
            <xdr:nvSpPr>
              <xdr:cNvPr id="61" name="TextBox 60">
                <a:extLst>
                  <a:ext uri="{FF2B5EF4-FFF2-40B4-BE49-F238E27FC236}">
                    <a16:creationId xmlns:a16="http://schemas.microsoft.com/office/drawing/2014/main" id="{00000000-0008-0000-0400-00003D000000}"/>
                  </a:ext>
                </a:extLst>
              </xdr:cNvPr>
              <xdr:cNvSpPr txBox="1"/>
            </xdr:nvSpPr>
            <xdr:spPr>
              <a:xfrm>
                <a:off x="11410846" y="54448648"/>
                <a:ext cx="1704539" cy="29557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pPr algn="ctr"/>
                <a:r>
                  <a:rPr lang="en-US" sz="1200" b="1"/>
                  <a:t>Future Projections</a:t>
                </a:r>
              </a:p>
            </xdr:txBody>
          </xdr:sp>
          <xdr:sp macro="" textlink="">
            <xdr:nvSpPr>
              <xdr:cNvPr id="62" name="Left Brace 61">
                <a:extLst>
                  <a:ext uri="{FF2B5EF4-FFF2-40B4-BE49-F238E27FC236}">
                    <a16:creationId xmlns:a16="http://schemas.microsoft.com/office/drawing/2014/main" id="{00000000-0008-0000-0400-00003E000000}"/>
                  </a:ext>
                </a:extLst>
              </xdr:cNvPr>
              <xdr:cNvSpPr/>
            </xdr:nvSpPr>
            <xdr:spPr>
              <a:xfrm rot="5400000">
                <a:off x="11955520" y="50909053"/>
                <a:ext cx="276224" cy="7814899"/>
              </a:xfrm>
              <a:prstGeom prst="leftBrace">
                <a:avLst>
                  <a:gd name="adj1" fmla="val 59552"/>
                  <a:gd name="adj2" fmla="val 50000"/>
                </a:avLst>
              </a:prstGeom>
              <a:ln w="19050">
                <a:solidFill>
                  <a:schemeClr val="bg1">
                    <a:lumMod val="75000"/>
                  </a:schemeClr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</xdr:grpSp>
        <xdr:sp macro="" textlink="">
          <xdr:nvSpPr>
            <xdr:cNvPr id="60" name="TextBox 59">
              <a:extLst>
                <a:ext uri="{FF2B5EF4-FFF2-40B4-BE49-F238E27FC236}">
                  <a16:creationId xmlns:a16="http://schemas.microsoft.com/office/drawing/2014/main" id="{00000000-0008-0000-0400-00003C000000}"/>
                </a:ext>
              </a:extLst>
            </xdr:cNvPr>
            <xdr:cNvSpPr txBox="1"/>
          </xdr:nvSpPr>
          <xdr:spPr>
            <a:xfrm>
              <a:off x="10883770" y="56822704"/>
              <a:ext cx="3155325" cy="3217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noAutofit/>
            </a:bodyPr>
            <a:lstStyle/>
            <a:p>
              <a:pPr algn="ctr"/>
              <a:r>
                <a:rPr lang="en-US" sz="1200" b="1"/>
                <a:t>Current (2018)</a:t>
              </a:r>
            </a:p>
          </xdr:txBody>
        </xdr:sp>
      </xdr:grpSp>
      <xdr:cxnSp macro="">
        <xdr:nvCxnSpPr>
          <xdr:cNvPr id="57" name="Straight Arrow Connector 56">
            <a:extLst>
              <a:ext uri="{FF2B5EF4-FFF2-40B4-BE49-F238E27FC236}">
                <a16:creationId xmlns:a16="http://schemas.microsoft.com/office/drawing/2014/main" id="{00000000-0008-0000-0400-000039000000}"/>
              </a:ext>
            </a:extLst>
          </xdr:cNvPr>
          <xdr:cNvCxnSpPr/>
        </xdr:nvCxnSpPr>
        <xdr:spPr>
          <a:xfrm>
            <a:off x="5179181" y="101471737"/>
            <a:ext cx="0" cy="353260"/>
          </a:xfrm>
          <a:prstGeom prst="straightConnector1">
            <a:avLst/>
          </a:prstGeom>
          <a:ln w="19050">
            <a:solidFill>
              <a:schemeClr val="bg1">
                <a:lumMod val="75000"/>
              </a:schemeClr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9</xdr:col>
      <xdr:colOff>141817</xdr:colOff>
      <xdr:row>718</xdr:row>
      <xdr:rowOff>119800</xdr:rowOff>
    </xdr:from>
    <xdr:to>
      <xdr:col>27</xdr:col>
      <xdr:colOff>312979</xdr:colOff>
      <xdr:row>763</xdr:row>
      <xdr:rowOff>93351</xdr:rowOff>
    </xdr:to>
    <xdr:grpSp>
      <xdr:nvGrpSpPr>
        <xdr:cNvPr id="63" name="Group 62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GrpSpPr/>
      </xdr:nvGrpSpPr>
      <xdr:grpSpPr>
        <a:xfrm>
          <a:off x="2380192" y="123820975"/>
          <a:ext cx="16849437" cy="7688801"/>
          <a:chOff x="1888098" y="150479032"/>
          <a:chExt cx="14404234" cy="7933427"/>
        </a:xfrm>
      </xdr:grpSpPr>
      <xdr:grpSp>
        <xdr:nvGrpSpPr>
          <xdr:cNvPr id="64" name="Group 63">
            <a:extLst>
              <a:ext uri="{FF2B5EF4-FFF2-40B4-BE49-F238E27FC236}">
                <a16:creationId xmlns:a16="http://schemas.microsoft.com/office/drawing/2014/main" id="{00000000-0008-0000-0400-000040000000}"/>
              </a:ext>
            </a:extLst>
          </xdr:cNvPr>
          <xdr:cNvGrpSpPr/>
        </xdr:nvGrpSpPr>
        <xdr:grpSpPr>
          <a:xfrm>
            <a:off x="1888098" y="150479032"/>
            <a:ext cx="14404234" cy="7933427"/>
            <a:chOff x="4516268" y="56858905"/>
            <a:chExt cx="22376031" cy="6624162"/>
          </a:xfrm>
        </xdr:grpSpPr>
        <xdr:graphicFrame macro="">
          <xdr:nvGraphicFramePr>
            <xdr:cNvPr id="66" name="Chart 65">
              <a:extLst>
                <a:ext uri="{FF2B5EF4-FFF2-40B4-BE49-F238E27FC236}">
                  <a16:creationId xmlns:a16="http://schemas.microsoft.com/office/drawing/2014/main" id="{00000000-0008-0000-0400-000042000000}"/>
                </a:ext>
              </a:extLst>
            </xdr:cNvPr>
            <xdr:cNvGraphicFramePr>
              <a:graphicFrameLocks/>
            </xdr:cNvGraphicFramePr>
          </xdr:nvGraphicFramePr>
          <xdr:xfrm>
            <a:off x="4516268" y="56929867"/>
            <a:ext cx="22376031" cy="65532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  <xdr:grpSp>
          <xdr:nvGrpSpPr>
            <xdr:cNvPr id="67" name="Group 66">
              <a:extLst>
                <a:ext uri="{FF2B5EF4-FFF2-40B4-BE49-F238E27FC236}">
                  <a16:creationId xmlns:a16="http://schemas.microsoft.com/office/drawing/2014/main" id="{00000000-0008-0000-0400-000043000000}"/>
                </a:ext>
              </a:extLst>
            </xdr:cNvPr>
            <xdr:cNvGrpSpPr/>
          </xdr:nvGrpSpPr>
          <xdr:grpSpPr>
            <a:xfrm>
              <a:off x="8438820" y="56951592"/>
              <a:ext cx="17647565" cy="550656"/>
              <a:chOff x="6246119" y="54520728"/>
              <a:chExt cx="8377899" cy="457738"/>
            </a:xfrm>
          </xdr:grpSpPr>
          <xdr:sp macro="" textlink="">
            <xdr:nvSpPr>
              <xdr:cNvPr id="69" name="Left Brace 68">
                <a:extLst>
                  <a:ext uri="{FF2B5EF4-FFF2-40B4-BE49-F238E27FC236}">
                    <a16:creationId xmlns:a16="http://schemas.microsoft.com/office/drawing/2014/main" id="{00000000-0008-0000-0400-000045000000}"/>
                  </a:ext>
                </a:extLst>
              </xdr:cNvPr>
              <xdr:cNvSpPr/>
            </xdr:nvSpPr>
            <xdr:spPr>
              <a:xfrm rot="5400000">
                <a:off x="10296957" y="50651404"/>
                <a:ext cx="276224" cy="8377899"/>
              </a:xfrm>
              <a:prstGeom prst="leftBrace">
                <a:avLst>
                  <a:gd name="adj1" fmla="val 59552"/>
                  <a:gd name="adj2" fmla="val 50000"/>
                </a:avLst>
              </a:prstGeom>
              <a:ln w="19050">
                <a:solidFill>
                  <a:schemeClr val="bg1">
                    <a:lumMod val="75000"/>
                  </a:schemeClr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  <xdr:sp macro="" textlink="">
            <xdr:nvSpPr>
              <xdr:cNvPr id="70" name="TextBox 69">
                <a:extLst>
                  <a:ext uri="{FF2B5EF4-FFF2-40B4-BE49-F238E27FC236}">
                    <a16:creationId xmlns:a16="http://schemas.microsoft.com/office/drawing/2014/main" id="{00000000-0008-0000-0400-000046000000}"/>
                  </a:ext>
                </a:extLst>
              </xdr:cNvPr>
              <xdr:cNvSpPr txBox="1"/>
            </xdr:nvSpPr>
            <xdr:spPr>
              <a:xfrm>
                <a:off x="9574179" y="54520728"/>
                <a:ext cx="1790273" cy="242088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pPr algn="ctr"/>
                <a:r>
                  <a:rPr lang="en-US" sz="1200" b="1"/>
                  <a:t>Future Projections</a:t>
                </a:r>
              </a:p>
            </xdr:txBody>
          </xdr:sp>
        </xdr:grpSp>
        <xdr:sp macro="" textlink="">
          <xdr:nvSpPr>
            <xdr:cNvPr id="68" name="TextBox 67">
              <a:extLst>
                <a:ext uri="{FF2B5EF4-FFF2-40B4-BE49-F238E27FC236}">
                  <a16:creationId xmlns:a16="http://schemas.microsoft.com/office/drawing/2014/main" id="{00000000-0008-0000-0400-000044000000}"/>
                </a:ext>
              </a:extLst>
            </xdr:cNvPr>
            <xdr:cNvSpPr txBox="1"/>
          </xdr:nvSpPr>
          <xdr:spPr>
            <a:xfrm>
              <a:off x="6578374" y="56858905"/>
              <a:ext cx="3226421" cy="2908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noAutofit/>
            </a:bodyPr>
            <a:lstStyle/>
            <a:p>
              <a:pPr algn="ctr"/>
              <a:r>
                <a:rPr lang="en-US" sz="1200" b="1"/>
                <a:t>Current (2018)</a:t>
              </a:r>
            </a:p>
          </xdr:txBody>
        </xdr:sp>
      </xdr:grpSp>
      <xdr:cxnSp macro="">
        <xdr:nvCxnSpPr>
          <xdr:cNvPr id="65" name="Straight Arrow Connector 64">
            <a:extLst>
              <a:ext uri="{FF2B5EF4-FFF2-40B4-BE49-F238E27FC236}">
                <a16:creationId xmlns:a16="http://schemas.microsoft.com/office/drawing/2014/main" id="{00000000-0008-0000-0400-000041000000}"/>
              </a:ext>
            </a:extLst>
          </xdr:cNvPr>
          <xdr:cNvCxnSpPr/>
        </xdr:nvCxnSpPr>
        <xdr:spPr>
          <a:xfrm>
            <a:off x="4260671" y="150823823"/>
            <a:ext cx="0" cy="371847"/>
          </a:xfrm>
          <a:prstGeom prst="straightConnector1">
            <a:avLst/>
          </a:prstGeom>
          <a:ln w="19050">
            <a:solidFill>
              <a:schemeClr val="bg1">
                <a:lumMod val="75000"/>
              </a:schemeClr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381011</xdr:colOff>
      <xdr:row>561</xdr:row>
      <xdr:rowOff>131244</xdr:rowOff>
    </xdr:from>
    <xdr:to>
      <xdr:col>28</xdr:col>
      <xdr:colOff>378102</xdr:colOff>
      <xdr:row>606</xdr:row>
      <xdr:rowOff>105380</xdr:rowOff>
    </xdr:to>
    <xdr:grpSp>
      <xdr:nvGrpSpPr>
        <xdr:cNvPr id="71" name="Group 70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GrpSpPr/>
      </xdr:nvGrpSpPr>
      <xdr:grpSpPr>
        <a:xfrm>
          <a:off x="2095511" y="96914769"/>
          <a:ext cx="17980291" cy="7689386"/>
          <a:chOff x="1828296" y="83188159"/>
          <a:chExt cx="15619693" cy="7536781"/>
        </a:xfrm>
      </xdr:grpSpPr>
      <xdr:grpSp>
        <xdr:nvGrpSpPr>
          <xdr:cNvPr id="72" name="Group 71">
            <a:extLst>
              <a:ext uri="{FF2B5EF4-FFF2-40B4-BE49-F238E27FC236}">
                <a16:creationId xmlns:a16="http://schemas.microsoft.com/office/drawing/2014/main" id="{00000000-0008-0000-0400-000048000000}"/>
              </a:ext>
            </a:extLst>
          </xdr:cNvPr>
          <xdr:cNvGrpSpPr/>
        </xdr:nvGrpSpPr>
        <xdr:grpSpPr>
          <a:xfrm>
            <a:off x="1828296" y="83188159"/>
            <a:ext cx="15619693" cy="7536781"/>
            <a:chOff x="7444088" y="56738619"/>
            <a:chExt cx="22376031" cy="6596202"/>
          </a:xfrm>
        </xdr:grpSpPr>
        <xdr:graphicFrame macro="">
          <xdr:nvGraphicFramePr>
            <xdr:cNvPr id="74" name="Chart 73">
              <a:extLst>
                <a:ext uri="{FF2B5EF4-FFF2-40B4-BE49-F238E27FC236}">
                  <a16:creationId xmlns:a16="http://schemas.microsoft.com/office/drawing/2014/main" id="{00000000-0008-0000-0400-00004A000000}"/>
                </a:ext>
              </a:extLst>
            </xdr:cNvPr>
            <xdr:cNvGraphicFramePr>
              <a:graphicFrameLocks/>
            </xdr:cNvGraphicFramePr>
          </xdr:nvGraphicFramePr>
          <xdr:xfrm>
            <a:off x="7444088" y="56781622"/>
            <a:ext cx="22376031" cy="655319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4"/>
            </a:graphicData>
          </a:graphic>
        </xdr:graphicFrame>
        <xdr:grpSp>
          <xdr:nvGrpSpPr>
            <xdr:cNvPr id="75" name="Group 74">
              <a:extLst>
                <a:ext uri="{FF2B5EF4-FFF2-40B4-BE49-F238E27FC236}">
                  <a16:creationId xmlns:a16="http://schemas.microsoft.com/office/drawing/2014/main" id="{00000000-0008-0000-0400-00004B000000}"/>
                </a:ext>
              </a:extLst>
            </xdr:cNvPr>
            <xdr:cNvGrpSpPr/>
          </xdr:nvGrpSpPr>
          <xdr:grpSpPr>
            <a:xfrm>
              <a:off x="11033165" y="56738619"/>
              <a:ext cx="17405776" cy="650096"/>
              <a:chOff x="7477747" y="54343552"/>
              <a:chExt cx="8263114" cy="540397"/>
            </a:xfrm>
          </xdr:grpSpPr>
          <xdr:sp macro="" textlink="">
            <xdr:nvSpPr>
              <xdr:cNvPr id="77" name="Left Brace 76">
                <a:extLst>
                  <a:ext uri="{FF2B5EF4-FFF2-40B4-BE49-F238E27FC236}">
                    <a16:creationId xmlns:a16="http://schemas.microsoft.com/office/drawing/2014/main" id="{00000000-0008-0000-0400-00004D000000}"/>
                  </a:ext>
                </a:extLst>
              </xdr:cNvPr>
              <xdr:cNvSpPr/>
            </xdr:nvSpPr>
            <xdr:spPr>
              <a:xfrm rot="5400000">
                <a:off x="11471192" y="50614280"/>
                <a:ext cx="276224" cy="8263114"/>
              </a:xfrm>
              <a:prstGeom prst="leftBrace">
                <a:avLst>
                  <a:gd name="adj1" fmla="val 59552"/>
                  <a:gd name="adj2" fmla="val 50000"/>
                </a:avLst>
              </a:prstGeom>
              <a:noFill/>
              <a:ln w="19050" cap="flat" cmpd="sng" algn="ctr">
                <a:solidFill>
                  <a:sysClr val="window" lastClr="FFFFFF">
                    <a:lumMod val="75000"/>
                  </a:sysClr>
                </a:solidFill>
                <a:prstDash val="solid"/>
              </a:ln>
              <a:effectLst/>
            </xdr:spPr>
            <xdr:txBody>
              <a:bodyPr vertOverflow="clip" horzOverflow="clip" rtlCol="0" anchor="t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en-US" sz="11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78" name="TextBox 77">
                <a:extLst>
                  <a:ext uri="{FF2B5EF4-FFF2-40B4-BE49-F238E27FC236}">
                    <a16:creationId xmlns:a16="http://schemas.microsoft.com/office/drawing/2014/main" id="{00000000-0008-0000-0400-00004E000000}"/>
                  </a:ext>
                </a:extLst>
              </xdr:cNvPr>
              <xdr:cNvSpPr txBox="1"/>
            </xdr:nvSpPr>
            <xdr:spPr>
              <a:xfrm>
                <a:off x="10741763" y="54343552"/>
                <a:ext cx="1707729" cy="246496"/>
              </a:xfrm>
              <a:prstGeom prst="rect">
                <a:avLst/>
              </a:prstGeom>
              <a:noFill/>
              <a:ln>
                <a:noFill/>
              </a:ln>
              <a:effectLst/>
            </xdr:spPr>
            <xdr:txBody>
              <a:bodyPr vertOverflow="clip" horzOverflow="clip" wrap="none" rtlCol="0" anchor="ctr">
                <a:noAutofit/>
              </a:bodyPr>
              <a:lstStyle/>
              <a:p>
                <a:pPr marL="0" marR="0" lvl="0" indent="0" algn="ctr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kumimoji="0" lang="en-US" sz="1200" b="1" i="0" u="none" strike="noStrike" kern="0" cap="none" spc="0" normalizeH="0" baseline="0" noProof="0">
                    <a:ln>
                      <a:noFill/>
                    </a:ln>
                    <a:solidFill>
                      <a:sysClr val="windowText" lastClr="000000"/>
                    </a:solidFill>
                    <a:effectLst/>
                    <a:uLnTx/>
                    <a:uFillTx/>
                    <a:latin typeface="Calibri"/>
                    <a:ea typeface="+mn-ea"/>
                    <a:cs typeface="+mn-cs"/>
                  </a:rPr>
                  <a:t>Future Projections</a:t>
                </a:r>
              </a:p>
            </xdr:txBody>
          </xdr:sp>
        </xdr:grpSp>
        <xdr:sp macro="" textlink="">
          <xdr:nvSpPr>
            <xdr:cNvPr id="76" name="TextBox 75">
              <a:extLst>
                <a:ext uri="{FF2B5EF4-FFF2-40B4-BE49-F238E27FC236}">
                  <a16:creationId xmlns:a16="http://schemas.microsoft.com/office/drawing/2014/main" id="{00000000-0008-0000-0400-00004C000000}"/>
                </a:ext>
              </a:extLst>
            </xdr:cNvPr>
            <xdr:cNvSpPr txBox="1"/>
          </xdr:nvSpPr>
          <xdr:spPr>
            <a:xfrm>
              <a:off x="9540721" y="56758881"/>
              <a:ext cx="2862797" cy="333233"/>
            </a:xfrm>
            <a:prstGeom prst="rect">
              <a:avLst/>
            </a:prstGeom>
            <a:noFill/>
            <a:ln>
              <a:noFill/>
            </a:ln>
            <a:effectLst/>
          </xdr:spPr>
          <xdr:txBody>
            <a:bodyPr vertOverflow="clip" horzOverflow="clip" wrap="none" rtlCol="0" anchor="ctr">
              <a:noAutofit/>
            </a:bodyPr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US" sz="1200" b="1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/>
                  <a:ea typeface="+mn-ea"/>
                  <a:cs typeface="+mn-cs"/>
                </a:rPr>
                <a:t>Current (2018)</a:t>
              </a:r>
            </a:p>
          </xdr:txBody>
        </xdr:sp>
      </xdr:grpSp>
      <xdr:cxnSp macro="">
        <xdr:nvCxnSpPr>
          <xdr:cNvPr id="73" name="Straight Arrow Connector 72">
            <a:extLst>
              <a:ext uri="{FF2B5EF4-FFF2-40B4-BE49-F238E27FC236}">
                <a16:creationId xmlns:a16="http://schemas.microsoft.com/office/drawing/2014/main" id="{00000000-0008-0000-0400-000049000000}"/>
              </a:ext>
            </a:extLst>
          </xdr:cNvPr>
          <xdr:cNvCxnSpPr/>
        </xdr:nvCxnSpPr>
        <xdr:spPr>
          <a:xfrm>
            <a:off x="4241894" y="83602389"/>
            <a:ext cx="0" cy="353593"/>
          </a:xfrm>
          <a:prstGeom prst="straightConnector1">
            <a:avLst/>
          </a:prstGeom>
          <a:noFill/>
          <a:ln w="19050" cap="flat" cmpd="sng" algn="ctr">
            <a:solidFill>
              <a:sysClr val="window" lastClr="FFFFFF">
                <a:lumMod val="75000"/>
              </a:sysClr>
            </a:solidFill>
            <a:prstDash val="solid"/>
            <a:tailEnd type="arrow"/>
          </a:ln>
          <a:effectLst/>
        </xdr:spPr>
      </xdr:cxn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800100</xdr:colOff>
          <xdr:row>2</xdr:row>
          <xdr:rowOff>114300</xdr:rowOff>
        </xdr:from>
        <xdr:to>
          <xdr:col>11</xdr:col>
          <xdr:colOff>381000</xdr:colOff>
          <xdr:row>4</xdr:row>
          <xdr:rowOff>114300</xdr:rowOff>
        </xdr:to>
        <xdr:sp macro="" textlink="">
          <xdr:nvSpPr>
            <xdr:cNvPr id="4097" name="Butto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4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Current Costs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571500</xdr:colOff>
          <xdr:row>2</xdr:row>
          <xdr:rowOff>114300</xdr:rowOff>
        </xdr:from>
        <xdr:to>
          <xdr:col>18</xdr:col>
          <xdr:colOff>647700</xdr:colOff>
          <xdr:row>4</xdr:row>
          <xdr:rowOff>114300</xdr:rowOff>
        </xdr:to>
        <xdr:sp macro="" textlink="">
          <xdr:nvSpPr>
            <xdr:cNvPr id="4098" name="Butto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4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Data Sources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647700</xdr:colOff>
          <xdr:row>2</xdr:row>
          <xdr:rowOff>114300</xdr:rowOff>
        </xdr:from>
        <xdr:to>
          <xdr:col>13</xdr:col>
          <xdr:colOff>723900</xdr:colOff>
          <xdr:row>4</xdr:row>
          <xdr:rowOff>114300</xdr:rowOff>
        </xdr:to>
        <xdr:sp macro="" textlink="">
          <xdr:nvSpPr>
            <xdr:cNvPr id="4099" name="Button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4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Future Projections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190500</xdr:colOff>
          <xdr:row>2</xdr:row>
          <xdr:rowOff>114300</xdr:rowOff>
        </xdr:from>
        <xdr:to>
          <xdr:col>16</xdr:col>
          <xdr:colOff>266700</xdr:colOff>
          <xdr:row>4</xdr:row>
          <xdr:rowOff>114300</xdr:rowOff>
        </xdr:to>
        <xdr:sp macro="" textlink="">
          <xdr:nvSpPr>
            <xdr:cNvPr id="4100" name="Button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4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Graphics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281940</xdr:colOff>
          <xdr:row>30</xdr:row>
          <xdr:rowOff>114300</xdr:rowOff>
        </xdr:from>
        <xdr:to>
          <xdr:col>27</xdr:col>
          <xdr:colOff>381000</xdr:colOff>
          <xdr:row>34</xdr:row>
          <xdr:rowOff>38100</xdr:rowOff>
        </xdr:to>
        <xdr:sp macro="" textlink="">
          <xdr:nvSpPr>
            <xdr:cNvPr id="4101" name="Button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4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Apply Finances to all Technologies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434340</xdr:colOff>
          <xdr:row>40</xdr:row>
          <xdr:rowOff>53340</xdr:rowOff>
        </xdr:from>
        <xdr:to>
          <xdr:col>28</xdr:col>
          <xdr:colOff>152400</xdr:colOff>
          <xdr:row>44</xdr:row>
          <xdr:rowOff>38100</xdr:rowOff>
        </xdr:to>
        <xdr:sp macro="" textlink="">
          <xdr:nvSpPr>
            <xdr:cNvPr id="4102" name="Button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4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Apply CRP to all Technologies</a:t>
              </a:r>
            </a:p>
          </xdr:txBody>
        </xdr:sp>
        <xdr:clientData fPrintsWithSheet="0"/>
      </xdr:twoCellAnchor>
    </mc:Choice>
    <mc:Fallback/>
  </mc:AlternateContent>
  <xdr:twoCellAnchor>
    <xdr:from>
      <xdr:col>22</xdr:col>
      <xdr:colOff>350152</xdr:colOff>
      <xdr:row>38</xdr:row>
      <xdr:rowOff>69211</xdr:rowOff>
    </xdr:from>
    <xdr:to>
      <xdr:col>26</xdr:col>
      <xdr:colOff>495906</xdr:colOff>
      <xdr:row>46</xdr:row>
      <xdr:rowOff>141620</xdr:rowOff>
    </xdr:to>
    <xdr:grpSp>
      <xdr:nvGrpSpPr>
        <xdr:cNvPr id="85" name="Group 84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GrpSpPr/>
      </xdr:nvGrpSpPr>
      <xdr:grpSpPr>
        <a:xfrm>
          <a:off x="15494902" y="7041511"/>
          <a:ext cx="3136604" cy="1444009"/>
          <a:chOff x="13246014" y="8254899"/>
          <a:chExt cx="3026834" cy="1607609"/>
        </a:xfrm>
      </xdr:grpSpPr>
      <xdr:grpSp>
        <xdr:nvGrpSpPr>
          <xdr:cNvPr id="86" name="Group 85">
            <a:extLst>
              <a:ext uri="{FF2B5EF4-FFF2-40B4-BE49-F238E27FC236}">
                <a16:creationId xmlns:a16="http://schemas.microsoft.com/office/drawing/2014/main" id="{00000000-0008-0000-0400-000056000000}"/>
              </a:ext>
            </a:extLst>
          </xdr:cNvPr>
          <xdr:cNvGrpSpPr/>
        </xdr:nvGrpSpPr>
        <xdr:grpSpPr>
          <a:xfrm>
            <a:off x="13358282" y="8318500"/>
            <a:ext cx="2798233" cy="1507067"/>
            <a:chOff x="13083116" y="6678083"/>
            <a:chExt cx="2798233" cy="1507067"/>
          </a:xfrm>
        </xdr:grpSpPr>
        <xdr:sp macro="" textlink="">
          <xdr:nvSpPr>
            <xdr:cNvPr id="88" name="Rectangle 87">
              <a:extLst>
                <a:ext uri="{FF2B5EF4-FFF2-40B4-BE49-F238E27FC236}">
                  <a16:creationId xmlns:a16="http://schemas.microsoft.com/office/drawing/2014/main" id="{00000000-0008-0000-0400-000058000000}"/>
                </a:ext>
              </a:extLst>
            </xdr:cNvPr>
            <xdr:cNvSpPr/>
          </xdr:nvSpPr>
          <xdr:spPr>
            <a:xfrm>
              <a:off x="13083116" y="6678083"/>
              <a:ext cx="2798233" cy="1507067"/>
            </a:xfrm>
            <a:prstGeom prst="rect">
              <a:avLst/>
            </a:prstGeom>
            <a:noFill/>
            <a:ln>
              <a:solidFill>
                <a:schemeClr val="accent2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  <xdr:sp macro="" textlink="">
          <xdr:nvSpPr>
            <xdr:cNvPr id="89" name="TextBox 88">
              <a:extLst>
                <a:ext uri="{FF2B5EF4-FFF2-40B4-BE49-F238E27FC236}">
                  <a16:creationId xmlns:a16="http://schemas.microsoft.com/office/drawing/2014/main" id="{00000000-0008-0000-0400-000059000000}"/>
                </a:ext>
              </a:extLst>
            </xdr:cNvPr>
            <xdr:cNvSpPr txBox="1"/>
          </xdr:nvSpPr>
          <xdr:spPr>
            <a:xfrm>
              <a:off x="13147339" y="6734598"/>
              <a:ext cx="2697313" cy="2770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en-US" sz="1200" b="1"/>
                <a:t>Choose</a:t>
              </a:r>
              <a:r>
                <a:rPr lang="en-US" sz="1200" b="1" baseline="0"/>
                <a:t> a Capital Recovery Period (CRP)</a:t>
              </a:r>
              <a:endParaRPr lang="en-US" sz="1200" b="1"/>
            </a:p>
          </xdr:txBody>
        </xdr:sp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4103" name="20 year" hidden="1">
                  <a:extLst>
                    <a:ext uri="{63B3BB69-23CF-44E3-9099-C40C66FF867C}">
                      <a14:compatExt spid="_x0000_s4103"/>
                    </a:ext>
                    <a:ext uri="{FF2B5EF4-FFF2-40B4-BE49-F238E27FC236}">
                      <a16:creationId xmlns:a16="http://schemas.microsoft.com/office/drawing/2014/main" id="{00000000-0008-0000-0400-000007100000}"/>
                    </a:ext>
                  </a:extLst>
                </xdr:cNvPr>
                <xdr:cNvSpPr/>
              </xdr:nvSpPr>
              <xdr:spPr bwMode="auto">
                <a:xfrm>
                  <a:off x="13304460" y="7107313"/>
                  <a:ext cx="1093258" cy="190348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27432" tIns="27432" rIns="0" bIns="27432" anchor="ctr" upright="1"/>
                <a:lstStyle/>
                <a:p>
                  <a:pPr algn="l" rtl="0">
                    <a:defRPr sz="1000"/>
                  </a:pPr>
                  <a:r>
                    <a:rPr lang="en-US" sz="800" b="0" i="0" u="none" strike="noStrike" baseline="0">
                      <a:solidFill>
                        <a:srgbClr val="000000"/>
                      </a:solidFill>
                      <a:latin typeface="Segoe UI"/>
                      <a:cs typeface="Segoe UI"/>
                    </a:rPr>
                    <a:t>20 year</a:t>
                  </a:r>
                </a:p>
              </xdr:txBody>
            </xdr:sp>
          </mc:Choice>
          <mc:Fallback/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4104" name="30 year" hidden="1">
                  <a:extLst>
                    <a:ext uri="{63B3BB69-23CF-44E3-9099-C40C66FF867C}">
                      <a14:compatExt spid="_x0000_s4104"/>
                    </a:ext>
                    <a:ext uri="{FF2B5EF4-FFF2-40B4-BE49-F238E27FC236}">
                      <a16:creationId xmlns:a16="http://schemas.microsoft.com/office/drawing/2014/main" id="{00000000-0008-0000-0400-000008100000}"/>
                    </a:ext>
                  </a:extLst>
                </xdr:cNvPr>
                <xdr:cNvSpPr/>
              </xdr:nvSpPr>
              <xdr:spPr bwMode="auto">
                <a:xfrm>
                  <a:off x="13302041" y="7355115"/>
                  <a:ext cx="1093258" cy="197908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27432" tIns="27432" rIns="0" bIns="27432" anchor="ctr" upright="1"/>
                <a:lstStyle/>
                <a:p>
                  <a:pPr algn="l" rtl="0">
                    <a:defRPr sz="1000"/>
                  </a:pPr>
                  <a:r>
                    <a:rPr lang="en-US" sz="800" b="0" i="0" u="none" strike="noStrike" baseline="0">
                      <a:solidFill>
                        <a:srgbClr val="000000"/>
                      </a:solidFill>
                      <a:latin typeface="Segoe UI"/>
                      <a:cs typeface="Segoe UI"/>
                    </a:rPr>
                    <a:t>30 year</a:t>
                  </a:r>
                </a:p>
              </xdr:txBody>
            </xdr:sp>
          </mc:Choice>
          <mc:Fallback/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4105" name="Tech Life" hidden="1">
                  <a:extLst>
                    <a:ext uri="{63B3BB69-23CF-44E3-9099-C40C66FF867C}">
                      <a14:compatExt spid="_x0000_s4105"/>
                    </a:ext>
                    <a:ext uri="{FF2B5EF4-FFF2-40B4-BE49-F238E27FC236}">
                      <a16:creationId xmlns:a16="http://schemas.microsoft.com/office/drawing/2014/main" id="{00000000-0008-0000-0400-000009100000}"/>
                    </a:ext>
                  </a:extLst>
                </xdr:cNvPr>
                <xdr:cNvSpPr/>
              </xdr:nvSpPr>
              <xdr:spPr bwMode="auto">
                <a:xfrm>
                  <a:off x="13303251" y="7587193"/>
                  <a:ext cx="1530047" cy="214237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27432" tIns="27432" rIns="0" bIns="27432" anchor="ctr" upright="1"/>
                <a:lstStyle/>
                <a:p>
                  <a:pPr algn="l" rtl="0">
                    <a:defRPr sz="1000"/>
                  </a:pPr>
                  <a:r>
                    <a:rPr lang="en-US" sz="800" b="0" i="0" u="none" strike="noStrike" baseline="0">
                      <a:solidFill>
                        <a:srgbClr val="000000"/>
                      </a:solidFill>
                      <a:latin typeface="Segoe UI"/>
                      <a:cs typeface="Segoe UI"/>
                    </a:rPr>
                    <a:t>Technology Life (30 years)</a:t>
                  </a:r>
                </a:p>
              </xdr:txBody>
            </xdr:sp>
          </mc:Choice>
          <mc:Fallback/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4106" name="Custom CRP" hidden="1">
                  <a:extLst>
                    <a:ext uri="{63B3BB69-23CF-44E3-9099-C40C66FF867C}">
                      <a14:compatExt spid="_x0000_s4106"/>
                    </a:ext>
                    <a:ext uri="{FF2B5EF4-FFF2-40B4-BE49-F238E27FC236}">
                      <a16:creationId xmlns:a16="http://schemas.microsoft.com/office/drawing/2014/main" id="{00000000-0008-0000-0400-00000A100000}"/>
                    </a:ext>
                  </a:extLst>
                </xdr:cNvPr>
                <xdr:cNvSpPr/>
              </xdr:nvSpPr>
              <xdr:spPr bwMode="auto">
                <a:xfrm>
                  <a:off x="13302191" y="7846483"/>
                  <a:ext cx="1102783" cy="186268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27432" tIns="27432" rIns="0" bIns="27432" anchor="ctr" upright="1"/>
                <a:lstStyle/>
                <a:p>
                  <a:pPr algn="l" rtl="0">
                    <a:defRPr sz="1000"/>
                  </a:pPr>
                  <a:r>
                    <a:rPr lang="en-US" sz="800" b="0" i="0" u="none" strike="noStrike" baseline="0">
                      <a:solidFill>
                        <a:srgbClr val="000000"/>
                      </a:solidFill>
                      <a:latin typeface="Segoe UI"/>
                      <a:cs typeface="Segoe UI"/>
                    </a:rPr>
                    <a:t>CustomCRP</a:t>
                  </a:r>
                </a:p>
              </xdr:txBody>
            </xdr:sp>
          </mc:Choice>
          <mc:Fallback/>
        </mc:AlternateContent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4107" name="Group Box 11" hidden="1">
                <a:extLst>
                  <a:ext uri="{63B3BB69-23CF-44E3-9099-C40C66FF867C}">
                    <a14:compatExt spid="_x0000_s4107"/>
                  </a:ext>
                  <a:ext uri="{FF2B5EF4-FFF2-40B4-BE49-F238E27FC236}">
                    <a16:creationId xmlns:a16="http://schemas.microsoft.com/office/drawing/2014/main" id="{00000000-0008-0000-0400-00000B100000}"/>
                  </a:ext>
                </a:extLst>
              </xdr:cNvPr>
              <xdr:cNvSpPr/>
            </xdr:nvSpPr>
            <xdr:spPr bwMode="auto">
              <a:xfrm>
                <a:off x="13246014" y="8254899"/>
                <a:ext cx="3026834" cy="1607609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Group Box 3638</a:t>
                </a:r>
              </a:p>
            </xdr:txBody>
          </xdr:sp>
        </mc:Choice>
        <mc:Fallback/>
      </mc:AlternateContent>
    </xdr:grpSp>
    <xdr:clientData/>
  </xdr:twoCellAnchor>
  <xdr:twoCellAnchor>
    <xdr:from>
      <xdr:col>20</xdr:col>
      <xdr:colOff>106417</xdr:colOff>
      <xdr:row>26</xdr:row>
      <xdr:rowOff>63378</xdr:rowOff>
    </xdr:from>
    <xdr:to>
      <xdr:col>24</xdr:col>
      <xdr:colOff>623361</xdr:colOff>
      <xdr:row>35</xdr:row>
      <xdr:rowOff>108023</xdr:rowOff>
    </xdr:to>
    <xdr:grpSp>
      <xdr:nvGrpSpPr>
        <xdr:cNvPr id="94" name="Group 93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GrpSpPr/>
      </xdr:nvGrpSpPr>
      <xdr:grpSpPr>
        <a:xfrm>
          <a:off x="13689067" y="4978278"/>
          <a:ext cx="3507794" cy="1587695"/>
          <a:chOff x="13444803" y="5240111"/>
          <a:chExt cx="3064421" cy="1485689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4108" name="RD Button" hidden="1">
                <a:extLst>
                  <a:ext uri="{63B3BB69-23CF-44E3-9099-C40C66FF867C}">
                    <a14:compatExt spid="_x0000_s4108"/>
                  </a:ext>
                  <a:ext uri="{FF2B5EF4-FFF2-40B4-BE49-F238E27FC236}">
                    <a16:creationId xmlns:a16="http://schemas.microsoft.com/office/drawing/2014/main" id="{00000000-0008-0000-0400-00000C100000}"/>
                  </a:ext>
                </a:extLst>
              </xdr:cNvPr>
              <xdr:cNvSpPr/>
            </xdr:nvSpPr>
            <xdr:spPr bwMode="auto">
              <a:xfrm>
                <a:off x="13641122" y="5554359"/>
                <a:ext cx="2868102" cy="34910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R&amp;D Financials</a:t>
                </a:r>
              </a:p>
            </xdr:txBody>
          </xdr:sp>
        </mc:Choice>
        <mc:Fallback/>
      </mc:AlternateContent>
      <xdr:sp macro="" textlink="">
        <xdr:nvSpPr>
          <xdr:cNvPr id="96" name="Rectangle 95">
            <a:extLst>
              <a:ext uri="{FF2B5EF4-FFF2-40B4-BE49-F238E27FC236}">
                <a16:creationId xmlns:a16="http://schemas.microsoft.com/office/drawing/2014/main" id="{00000000-0008-0000-0400-000060000000}"/>
              </a:ext>
            </a:extLst>
          </xdr:cNvPr>
          <xdr:cNvSpPr/>
        </xdr:nvSpPr>
        <xdr:spPr>
          <a:xfrm>
            <a:off x="13484621" y="5511864"/>
            <a:ext cx="2658640" cy="1213936"/>
          </a:xfrm>
          <a:prstGeom prst="rect">
            <a:avLst/>
          </a:prstGeom>
          <a:no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97" name="TextBox 96">
            <a:extLst>
              <a:ext uri="{FF2B5EF4-FFF2-40B4-BE49-F238E27FC236}">
                <a16:creationId xmlns:a16="http://schemas.microsoft.com/office/drawing/2014/main" id="{00000000-0008-0000-0400-000061000000}"/>
              </a:ext>
            </a:extLst>
          </xdr:cNvPr>
          <xdr:cNvSpPr txBox="1"/>
        </xdr:nvSpPr>
        <xdr:spPr>
          <a:xfrm>
            <a:off x="13444803" y="5240111"/>
            <a:ext cx="2623675" cy="25903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n-US" sz="1200" b="1"/>
              <a:t>Financial Assumption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4109" name="Market Button" hidden="1">
                <a:extLst>
                  <a:ext uri="{63B3BB69-23CF-44E3-9099-C40C66FF867C}">
                    <a14:compatExt spid="_x0000_s4109"/>
                  </a:ext>
                  <a:ext uri="{FF2B5EF4-FFF2-40B4-BE49-F238E27FC236}">
                    <a16:creationId xmlns:a16="http://schemas.microsoft.com/office/drawing/2014/main" id="{00000000-0008-0000-0400-00000D100000}"/>
                  </a:ext>
                </a:extLst>
              </xdr:cNvPr>
              <xdr:cNvSpPr/>
            </xdr:nvSpPr>
            <xdr:spPr bwMode="auto">
              <a:xfrm>
                <a:off x="13644662" y="6302665"/>
                <a:ext cx="2421763" cy="19979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Market Factors Financials</a:t>
                </a:r>
              </a:p>
            </xdr:txBody>
          </xdr:sp>
        </mc:Choice>
        <mc:Fallback/>
      </mc:AlternateContent>
    </xdr:grp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0.19515</cdr:x>
      <cdr:y>0.08396</cdr:y>
    </cdr:from>
    <cdr:to>
      <cdr:x>0.21494</cdr:x>
      <cdr:y>0.9259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3291614" y="619125"/>
          <a:ext cx="333796" cy="62083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bg1">
              <a:lumMod val="8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0.21868</cdr:x>
      <cdr:y>0.08441</cdr:y>
    </cdr:from>
    <cdr:to>
      <cdr:x>0.23285</cdr:x>
      <cdr:y>0.85329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3684413" y="622594"/>
          <a:ext cx="238745" cy="56714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bg1">
              <a:lumMod val="8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3" Type="http://schemas.openxmlformats.org/officeDocument/2006/relationships/drawing" Target="../drawings/drawing2.xml"/><Relationship Id="rId21" Type="http://schemas.openxmlformats.org/officeDocument/2006/relationships/ctrlProp" Target="../ctrlProps/ctrlProp17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" Type="http://schemas.openxmlformats.org/officeDocument/2006/relationships/printerSettings" Target="../printerSettings/printerSettings1.bin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1" Type="http://schemas.openxmlformats.org/officeDocument/2006/relationships/hyperlink" Target="https://atb.nrel.gov/electricity/2020/index.html?t=ow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1.xml"/><Relationship Id="rId13" Type="http://schemas.openxmlformats.org/officeDocument/2006/relationships/ctrlProp" Target="../ctrlProps/ctrlProp26.xml"/><Relationship Id="rId3" Type="http://schemas.openxmlformats.org/officeDocument/2006/relationships/drawing" Target="../drawings/drawing7.xml"/><Relationship Id="rId7" Type="http://schemas.openxmlformats.org/officeDocument/2006/relationships/ctrlProp" Target="../ctrlProps/ctrlProp20.xml"/><Relationship Id="rId12" Type="http://schemas.openxmlformats.org/officeDocument/2006/relationships/ctrlProp" Target="../ctrlProps/ctrlProp25.xml"/><Relationship Id="rId17" Type="http://schemas.openxmlformats.org/officeDocument/2006/relationships/ctrlProp" Target="../ctrlProps/ctrlProp30.xml"/><Relationship Id="rId2" Type="http://schemas.openxmlformats.org/officeDocument/2006/relationships/printerSettings" Target="../printerSettings/printerSettings2.bin"/><Relationship Id="rId16" Type="http://schemas.openxmlformats.org/officeDocument/2006/relationships/ctrlProp" Target="../ctrlProps/ctrlProp29.xml"/><Relationship Id="rId1" Type="http://schemas.openxmlformats.org/officeDocument/2006/relationships/hyperlink" Target="https://atb.nrel.gov/electricity/2020/index.html?t=lw" TargetMode="External"/><Relationship Id="rId6" Type="http://schemas.openxmlformats.org/officeDocument/2006/relationships/ctrlProp" Target="../ctrlProps/ctrlProp19.xml"/><Relationship Id="rId11" Type="http://schemas.openxmlformats.org/officeDocument/2006/relationships/ctrlProp" Target="../ctrlProps/ctrlProp24.xml"/><Relationship Id="rId5" Type="http://schemas.openxmlformats.org/officeDocument/2006/relationships/ctrlProp" Target="../ctrlProps/ctrlProp18.xml"/><Relationship Id="rId15" Type="http://schemas.openxmlformats.org/officeDocument/2006/relationships/ctrlProp" Target="../ctrlProps/ctrlProp28.xml"/><Relationship Id="rId10" Type="http://schemas.openxmlformats.org/officeDocument/2006/relationships/ctrlProp" Target="../ctrlProps/ctrlProp23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22.xml"/><Relationship Id="rId14" Type="http://schemas.openxmlformats.org/officeDocument/2006/relationships/ctrlProp" Target="../ctrlProps/ctrlProp27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4.xml"/><Relationship Id="rId13" Type="http://schemas.openxmlformats.org/officeDocument/2006/relationships/ctrlProp" Target="../ctrlProps/ctrlProp39.xml"/><Relationship Id="rId18" Type="http://schemas.openxmlformats.org/officeDocument/2006/relationships/ctrlProp" Target="../ctrlProps/ctrlProp44.xml"/><Relationship Id="rId26" Type="http://schemas.openxmlformats.org/officeDocument/2006/relationships/ctrlProp" Target="../ctrlProps/ctrlProp52.xml"/><Relationship Id="rId3" Type="http://schemas.openxmlformats.org/officeDocument/2006/relationships/drawing" Target="../drawings/drawing12.xml"/><Relationship Id="rId21" Type="http://schemas.openxmlformats.org/officeDocument/2006/relationships/ctrlProp" Target="../ctrlProps/ctrlProp47.xml"/><Relationship Id="rId7" Type="http://schemas.openxmlformats.org/officeDocument/2006/relationships/ctrlProp" Target="../ctrlProps/ctrlProp33.xml"/><Relationship Id="rId12" Type="http://schemas.openxmlformats.org/officeDocument/2006/relationships/ctrlProp" Target="../ctrlProps/ctrlProp38.xml"/><Relationship Id="rId17" Type="http://schemas.openxmlformats.org/officeDocument/2006/relationships/ctrlProp" Target="../ctrlProps/ctrlProp43.xml"/><Relationship Id="rId25" Type="http://schemas.openxmlformats.org/officeDocument/2006/relationships/ctrlProp" Target="../ctrlProps/ctrlProp51.xml"/><Relationship Id="rId2" Type="http://schemas.openxmlformats.org/officeDocument/2006/relationships/printerSettings" Target="../printerSettings/printerSettings3.bin"/><Relationship Id="rId16" Type="http://schemas.openxmlformats.org/officeDocument/2006/relationships/ctrlProp" Target="../ctrlProps/ctrlProp42.xml"/><Relationship Id="rId20" Type="http://schemas.openxmlformats.org/officeDocument/2006/relationships/ctrlProp" Target="../ctrlProps/ctrlProp46.xml"/><Relationship Id="rId29" Type="http://schemas.openxmlformats.org/officeDocument/2006/relationships/ctrlProp" Target="../ctrlProps/ctrlProp55.xml"/><Relationship Id="rId1" Type="http://schemas.openxmlformats.org/officeDocument/2006/relationships/hyperlink" Target="https://atb.nrel.gov/electricity/2020/index.html?t=su" TargetMode="External"/><Relationship Id="rId6" Type="http://schemas.openxmlformats.org/officeDocument/2006/relationships/ctrlProp" Target="../ctrlProps/ctrlProp32.xml"/><Relationship Id="rId11" Type="http://schemas.openxmlformats.org/officeDocument/2006/relationships/ctrlProp" Target="../ctrlProps/ctrlProp37.xml"/><Relationship Id="rId24" Type="http://schemas.openxmlformats.org/officeDocument/2006/relationships/ctrlProp" Target="../ctrlProps/ctrlProp50.xml"/><Relationship Id="rId5" Type="http://schemas.openxmlformats.org/officeDocument/2006/relationships/ctrlProp" Target="../ctrlProps/ctrlProp31.xml"/><Relationship Id="rId15" Type="http://schemas.openxmlformats.org/officeDocument/2006/relationships/ctrlProp" Target="../ctrlProps/ctrlProp41.xml"/><Relationship Id="rId23" Type="http://schemas.openxmlformats.org/officeDocument/2006/relationships/ctrlProp" Target="../ctrlProps/ctrlProp49.xml"/><Relationship Id="rId28" Type="http://schemas.openxmlformats.org/officeDocument/2006/relationships/ctrlProp" Target="../ctrlProps/ctrlProp54.xml"/><Relationship Id="rId10" Type="http://schemas.openxmlformats.org/officeDocument/2006/relationships/ctrlProp" Target="../ctrlProps/ctrlProp36.xml"/><Relationship Id="rId19" Type="http://schemas.openxmlformats.org/officeDocument/2006/relationships/ctrlProp" Target="../ctrlProps/ctrlProp45.xml"/><Relationship Id="rId4" Type="http://schemas.openxmlformats.org/officeDocument/2006/relationships/vmlDrawing" Target="../drawings/vmlDrawing3.vml"/><Relationship Id="rId9" Type="http://schemas.openxmlformats.org/officeDocument/2006/relationships/ctrlProp" Target="../ctrlProps/ctrlProp35.xml"/><Relationship Id="rId14" Type="http://schemas.openxmlformats.org/officeDocument/2006/relationships/ctrlProp" Target="../ctrlProps/ctrlProp40.xml"/><Relationship Id="rId22" Type="http://schemas.openxmlformats.org/officeDocument/2006/relationships/ctrlProp" Target="../ctrlProps/ctrlProp48.xml"/><Relationship Id="rId27" Type="http://schemas.openxmlformats.org/officeDocument/2006/relationships/ctrlProp" Target="../ctrlProps/ctrlProp53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9.xml"/><Relationship Id="rId13" Type="http://schemas.openxmlformats.org/officeDocument/2006/relationships/ctrlProp" Target="../ctrlProps/ctrlProp64.xml"/><Relationship Id="rId18" Type="http://schemas.openxmlformats.org/officeDocument/2006/relationships/ctrlProp" Target="../ctrlProps/ctrlProp69.xml"/><Relationship Id="rId26" Type="http://schemas.openxmlformats.org/officeDocument/2006/relationships/ctrlProp" Target="../ctrlProps/ctrlProp77.xml"/><Relationship Id="rId3" Type="http://schemas.openxmlformats.org/officeDocument/2006/relationships/drawing" Target="../drawings/drawing21.xml"/><Relationship Id="rId21" Type="http://schemas.openxmlformats.org/officeDocument/2006/relationships/ctrlProp" Target="../ctrlProps/ctrlProp72.xml"/><Relationship Id="rId7" Type="http://schemas.openxmlformats.org/officeDocument/2006/relationships/ctrlProp" Target="../ctrlProps/ctrlProp58.xml"/><Relationship Id="rId12" Type="http://schemas.openxmlformats.org/officeDocument/2006/relationships/ctrlProp" Target="../ctrlProps/ctrlProp63.xml"/><Relationship Id="rId17" Type="http://schemas.openxmlformats.org/officeDocument/2006/relationships/ctrlProp" Target="../ctrlProps/ctrlProp68.xml"/><Relationship Id="rId25" Type="http://schemas.openxmlformats.org/officeDocument/2006/relationships/ctrlProp" Target="../ctrlProps/ctrlProp76.xml"/><Relationship Id="rId2" Type="http://schemas.openxmlformats.org/officeDocument/2006/relationships/printerSettings" Target="../printerSettings/printerSettings4.bin"/><Relationship Id="rId16" Type="http://schemas.openxmlformats.org/officeDocument/2006/relationships/ctrlProp" Target="../ctrlProps/ctrlProp67.xml"/><Relationship Id="rId20" Type="http://schemas.openxmlformats.org/officeDocument/2006/relationships/ctrlProp" Target="../ctrlProps/ctrlProp71.xml"/><Relationship Id="rId29" Type="http://schemas.openxmlformats.org/officeDocument/2006/relationships/ctrlProp" Target="../ctrlProps/ctrlProp80.xml"/><Relationship Id="rId1" Type="http://schemas.openxmlformats.org/officeDocument/2006/relationships/hyperlink" Target="https://atb.nrel.gov/electricity/2020/index.html?t=su" TargetMode="External"/><Relationship Id="rId6" Type="http://schemas.openxmlformats.org/officeDocument/2006/relationships/ctrlProp" Target="../ctrlProps/ctrlProp57.xml"/><Relationship Id="rId11" Type="http://schemas.openxmlformats.org/officeDocument/2006/relationships/ctrlProp" Target="../ctrlProps/ctrlProp62.xml"/><Relationship Id="rId24" Type="http://schemas.openxmlformats.org/officeDocument/2006/relationships/ctrlProp" Target="../ctrlProps/ctrlProp75.xml"/><Relationship Id="rId5" Type="http://schemas.openxmlformats.org/officeDocument/2006/relationships/ctrlProp" Target="../ctrlProps/ctrlProp56.xml"/><Relationship Id="rId15" Type="http://schemas.openxmlformats.org/officeDocument/2006/relationships/ctrlProp" Target="../ctrlProps/ctrlProp66.xml"/><Relationship Id="rId23" Type="http://schemas.openxmlformats.org/officeDocument/2006/relationships/ctrlProp" Target="../ctrlProps/ctrlProp74.xml"/><Relationship Id="rId28" Type="http://schemas.openxmlformats.org/officeDocument/2006/relationships/ctrlProp" Target="../ctrlProps/ctrlProp79.xml"/><Relationship Id="rId10" Type="http://schemas.openxmlformats.org/officeDocument/2006/relationships/ctrlProp" Target="../ctrlProps/ctrlProp61.xml"/><Relationship Id="rId19" Type="http://schemas.openxmlformats.org/officeDocument/2006/relationships/ctrlProp" Target="../ctrlProps/ctrlProp70.xml"/><Relationship Id="rId4" Type="http://schemas.openxmlformats.org/officeDocument/2006/relationships/vmlDrawing" Target="../drawings/vmlDrawing4.vml"/><Relationship Id="rId9" Type="http://schemas.openxmlformats.org/officeDocument/2006/relationships/ctrlProp" Target="../ctrlProps/ctrlProp60.xml"/><Relationship Id="rId14" Type="http://schemas.openxmlformats.org/officeDocument/2006/relationships/ctrlProp" Target="../ctrlProps/ctrlProp65.xml"/><Relationship Id="rId22" Type="http://schemas.openxmlformats.org/officeDocument/2006/relationships/ctrlProp" Target="../ctrlProps/ctrlProp73.xml"/><Relationship Id="rId27" Type="http://schemas.openxmlformats.org/officeDocument/2006/relationships/ctrlProp" Target="../ctrlProps/ctrlProp7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2722D-0C65-40FF-9776-1E62038A2001}">
  <dimension ref="B2:C3"/>
  <sheetViews>
    <sheetView workbookViewId="0">
      <selection activeCell="C3" sqref="C3"/>
    </sheetView>
  </sheetViews>
  <sheetFormatPr defaultRowHeight="14.4" x14ac:dyDescent="0.3"/>
  <sheetData>
    <row r="2" spans="2:3" x14ac:dyDescent="0.3">
      <c r="B2" t="s">
        <v>419</v>
      </c>
      <c r="C2" s="402">
        <v>7.2700000000000001E-2</v>
      </c>
    </row>
    <row r="3" spans="2:3" x14ac:dyDescent="0.3">
      <c r="B3" t="s">
        <v>420</v>
      </c>
      <c r="C3" s="404">
        <v>0.26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12B22-B4C8-486E-960E-15376CFC013A}">
  <dimension ref="A1:N165"/>
  <sheetViews>
    <sheetView tabSelected="1" topLeftCell="A6" zoomScale="85" zoomScaleNormal="85" workbookViewId="0">
      <selection activeCell="D14" sqref="D14"/>
    </sheetView>
  </sheetViews>
  <sheetFormatPr defaultColWidth="8.77734375" defaultRowHeight="14.4" x14ac:dyDescent="0.3"/>
  <cols>
    <col min="1" max="1" width="9" customWidth="1"/>
    <col min="2" max="2" width="24.44140625" customWidth="1"/>
    <col min="3" max="3" width="37.77734375" customWidth="1"/>
    <col min="4" max="4" width="12.21875" customWidth="1"/>
    <col min="8" max="8" width="21.44140625" customWidth="1"/>
    <col min="9" max="9" width="23.33203125" customWidth="1"/>
    <col min="10" max="10" width="34.44140625" customWidth="1"/>
  </cols>
  <sheetData>
    <row r="1" spans="1:10" x14ac:dyDescent="0.3">
      <c r="G1" s="10" t="s">
        <v>216</v>
      </c>
      <c r="H1" s="10" t="s">
        <v>219</v>
      </c>
      <c r="I1" s="10" t="s">
        <v>215</v>
      </c>
      <c r="J1" s="242" t="s">
        <v>218</v>
      </c>
    </row>
    <row r="2" spans="1:10" x14ac:dyDescent="0.3">
      <c r="B2" s="1" t="s">
        <v>8</v>
      </c>
      <c r="C2" s="1" t="s">
        <v>11</v>
      </c>
      <c r="F2">
        <v>2020</v>
      </c>
      <c r="G2" t="s">
        <v>2</v>
      </c>
      <c r="H2" s="237">
        <f>INDEX('LCOE Cost Summary'!$D$27:$AH$28,MATCH(G2,'LCOE Cost Summary'!$B$27:$B$28,0),MATCH(F2,'LCOE Cost Summary'!$D$26:$AH$26,0))/INDEX(Deflator!$E$6:$E$56,MATCH(F2,Deflator!$B$6:$B$56,0))</f>
        <v>34.426756545032696</v>
      </c>
      <c r="I2" t="str">
        <f>INDEX($C$17:$C$37,MATCH(F2,$A$17:$A$37,0))</f>
        <v>Cost S2020</v>
      </c>
    </row>
    <row r="3" spans="1:10" x14ac:dyDescent="0.3">
      <c r="B3" t="s">
        <v>9</v>
      </c>
      <c r="C3" s="11">
        <v>100</v>
      </c>
      <c r="F3">
        <v>2021</v>
      </c>
      <c r="G3" t="s">
        <v>2</v>
      </c>
      <c r="H3" s="237">
        <f>INDEX('LCOE Cost Summary'!$D$27:$AH$28,MATCH(G3,'LCOE Cost Summary'!$B$27:$B$28,0),MATCH(F3,'LCOE Cost Summary'!$D$26:$AH$26,0))/INDEX(Deflator!$E$6:$E$56,MATCH(F3,Deflator!$B$6:$B$56,0))</f>
        <v>33.630941657021253</v>
      </c>
      <c r="I3" t="str">
        <f t="shared" ref="I3:I22" si="0">INDEX($C$17:$C$37,MATCH(F3,$A$17:$A$37,0))</f>
        <v>Cost S2021</v>
      </c>
    </row>
    <row r="4" spans="1:10" x14ac:dyDescent="0.3">
      <c r="B4" t="s">
        <v>10</v>
      </c>
      <c r="C4" s="11">
        <v>150</v>
      </c>
      <c r="F4">
        <v>2022</v>
      </c>
      <c r="G4" t="s">
        <v>2</v>
      </c>
      <c r="H4" s="237">
        <f>INDEX('LCOE Cost Summary'!$D$27:$AH$28,MATCH(G4,'LCOE Cost Summary'!$B$27:$B$28,0),MATCH(F4,'LCOE Cost Summary'!$D$26:$AH$26,0))/INDEX(Deflator!$E$6:$E$56,MATCH(F4,Deflator!$B$6:$B$56,0))</f>
        <v>32.802926070557106</v>
      </c>
      <c r="I4" t="str">
        <f t="shared" si="0"/>
        <v>Cost S2022</v>
      </c>
    </row>
    <row r="5" spans="1:10" x14ac:dyDescent="0.3">
      <c r="B5" t="s">
        <v>31</v>
      </c>
      <c r="C5" s="11">
        <v>10</v>
      </c>
      <c r="F5">
        <v>2023</v>
      </c>
      <c r="G5" t="s">
        <v>2</v>
      </c>
      <c r="H5" s="237">
        <f>INDEX('LCOE Cost Summary'!$D$27:$AH$28,MATCH(G5,'LCOE Cost Summary'!$B$27:$B$28,0),MATCH(F5,'LCOE Cost Summary'!$D$26:$AH$26,0))/INDEX(Deflator!$E$6:$E$56,MATCH(F5,Deflator!$B$6:$B$56,0))</f>
        <v>31.941742487286565</v>
      </c>
      <c r="I5" t="str">
        <f t="shared" si="0"/>
        <v>Cost S2023</v>
      </c>
    </row>
    <row r="6" spans="1:10" x14ac:dyDescent="0.3">
      <c r="B6" t="s">
        <v>2</v>
      </c>
      <c r="C6" s="11">
        <v>20</v>
      </c>
      <c r="F6">
        <v>2024</v>
      </c>
      <c r="G6" t="s">
        <v>2</v>
      </c>
      <c r="H6" s="237">
        <f>INDEX('LCOE Cost Summary'!$D$27:$AH$28,MATCH(G6,'LCOE Cost Summary'!$B$27:$B$28,0),MATCH(F6,'LCOE Cost Summary'!$D$26:$AH$26,0))/INDEX(Deflator!$E$6:$E$56,MATCH(F6,Deflator!$B$6:$B$56,0))</f>
        <v>31.046399059870069</v>
      </c>
      <c r="I6" t="str">
        <f t="shared" si="0"/>
        <v>Cost S2024</v>
      </c>
    </row>
    <row r="7" spans="1:10" x14ac:dyDescent="0.3">
      <c r="B7" t="s">
        <v>19</v>
      </c>
      <c r="C7" s="37" t="s">
        <v>32</v>
      </c>
      <c r="F7">
        <v>2025</v>
      </c>
      <c r="G7" t="s">
        <v>2</v>
      </c>
      <c r="H7" s="237">
        <f>INDEX('LCOE Cost Summary'!$D$27:$AH$28,MATCH(G7,'LCOE Cost Summary'!$B$27:$B$28,0),MATCH(F7,'LCOE Cost Summary'!$D$26:$AH$26,0))/INDEX(Deflator!$E$6:$E$56,MATCH(F7,Deflator!$B$6:$B$56,0))</f>
        <v>30.115878776382594</v>
      </c>
      <c r="I7" t="str">
        <f t="shared" si="0"/>
        <v>Cost S2025</v>
      </c>
    </row>
    <row r="8" spans="1:10" x14ac:dyDescent="0.3">
      <c r="B8" t="s">
        <v>20</v>
      </c>
      <c r="C8" s="37" t="s">
        <v>32</v>
      </c>
      <c r="F8">
        <v>2026</v>
      </c>
      <c r="G8" t="s">
        <v>2</v>
      </c>
      <c r="H8" s="237">
        <f>INDEX('LCOE Cost Summary'!$D$27:$AH$28,MATCH(G8,'LCOE Cost Summary'!$B$27:$B$28,0),MATCH(F8,'LCOE Cost Summary'!$D$26:$AH$26,0))/INDEX(Deflator!$E$6:$E$56,MATCH(F8,Deflator!$B$6:$B$56,0))</f>
        <v>29.14913883052018</v>
      </c>
      <c r="I8" t="str">
        <f t="shared" si="0"/>
        <v>Cost S2026</v>
      </c>
    </row>
    <row r="9" spans="1:10" x14ac:dyDescent="0.3">
      <c r="B9" t="s">
        <v>0</v>
      </c>
      <c r="C9" s="11">
        <v>4</v>
      </c>
      <c r="F9">
        <v>2027</v>
      </c>
      <c r="G9" t="s">
        <v>2</v>
      </c>
      <c r="H9" s="237">
        <f>INDEX('LCOE Cost Summary'!$D$27:$AH$28,MATCH(G9,'LCOE Cost Summary'!$B$27:$B$28,0),MATCH(F9,'LCOE Cost Summary'!$D$26:$AH$26,0))/INDEX(Deflator!$E$6:$E$56,MATCH(F9,Deflator!$B$6:$B$56,0))</f>
        <v>28.14510997726418</v>
      </c>
      <c r="I9" t="str">
        <f t="shared" si="0"/>
        <v>Cost S2027</v>
      </c>
    </row>
    <row r="10" spans="1:10" x14ac:dyDescent="0.3">
      <c r="F10">
        <v>2028</v>
      </c>
      <c r="G10" t="s">
        <v>2</v>
      </c>
      <c r="H10" s="237">
        <f>INDEX('LCOE Cost Summary'!$D$27:$AH$28,MATCH(G10,'LCOE Cost Summary'!$B$27:$B$28,0),MATCH(F10,'LCOE Cost Summary'!$D$26:$AH$26,0))/INDEX(Deflator!$E$6:$E$56,MATCH(F10,Deflator!$B$6:$B$56,0))</f>
        <v>27.102695873647129</v>
      </c>
      <c r="I10" t="str">
        <f t="shared" si="0"/>
        <v>Cost S2028</v>
      </c>
    </row>
    <row r="11" spans="1:10" x14ac:dyDescent="0.3">
      <c r="B11" s="1" t="s">
        <v>12</v>
      </c>
      <c r="C11" s="37" t="s">
        <v>374</v>
      </c>
      <c r="F11">
        <v>2029</v>
      </c>
      <c r="G11" t="s">
        <v>2</v>
      </c>
      <c r="H11" s="237">
        <f>INDEX('LCOE Cost Summary'!$D$27:$AH$28,MATCH(G11,'LCOE Cost Summary'!$B$27:$B$28,0),MATCH(F11,'LCOE Cost Summary'!$D$26:$AH$26,0))/INDEX(Deflator!$E$6:$E$56,MATCH(F11,Deflator!$B$6:$B$56,0))</f>
        <v>26.020772404256629</v>
      </c>
      <c r="I11" t="str">
        <f t="shared" si="0"/>
        <v>Cost S2029</v>
      </c>
    </row>
    <row r="12" spans="1:10" x14ac:dyDescent="0.3">
      <c r="B12" s="1" t="s">
        <v>13</v>
      </c>
      <c r="C12" s="38">
        <v>1.022</v>
      </c>
      <c r="F12">
        <v>2030</v>
      </c>
      <c r="G12" t="s">
        <v>2</v>
      </c>
      <c r="H12" s="237">
        <f>INDEX('LCOE Cost Summary'!$D$27:$AH$28,MATCH(G12,'LCOE Cost Summary'!$B$27:$B$28,0),MATCH(F12,'LCOE Cost Summary'!$D$26:$AH$26,0))/INDEX(Deflator!$E$6:$E$56,MATCH(F12,Deflator!$B$6:$B$56,0))</f>
        <v>24.89818699110646</v>
      </c>
      <c r="I12" t="str">
        <f t="shared" si="0"/>
        <v>Cost S2030</v>
      </c>
    </row>
    <row r="13" spans="1:10" x14ac:dyDescent="0.3">
      <c r="B13" s="1" t="s">
        <v>14</v>
      </c>
      <c r="C13" s="37">
        <v>2020</v>
      </c>
      <c r="F13">
        <v>2031</v>
      </c>
      <c r="G13" t="s">
        <v>2</v>
      </c>
      <c r="H13" s="237">
        <f>INDEX('LCOE Cost Summary'!$D$27:$AH$28,MATCH(G13,'LCOE Cost Summary'!$B$27:$B$28,0),MATCH(F13,'LCOE Cost Summary'!$D$26:$AH$26,0))/INDEX(Deflator!$E$6:$E$56,MATCH(F13,Deflator!$B$6:$B$56,0))</f>
        <v>25.115823889003391</v>
      </c>
      <c r="I13" t="str">
        <f t="shared" si="0"/>
        <v>Cost S2031</v>
      </c>
    </row>
    <row r="14" spans="1:10" x14ac:dyDescent="0.3">
      <c r="B14" s="399"/>
      <c r="F14">
        <v>2032</v>
      </c>
      <c r="G14" t="s">
        <v>2</v>
      </c>
      <c r="H14" s="237">
        <f>INDEX('LCOE Cost Summary'!$D$27:$AH$28,MATCH(G14,'LCOE Cost Summary'!$B$27:$B$28,0),MATCH(F14,'LCOE Cost Summary'!$D$26:$AH$26,0))/INDEX(Deflator!$E$6:$E$56,MATCH(F14,Deflator!$B$6:$B$56,0))</f>
        <v>25.333759501231075</v>
      </c>
      <c r="I14" t="str">
        <f t="shared" si="0"/>
        <v>Cost S2032</v>
      </c>
    </row>
    <row r="15" spans="1:10" x14ac:dyDescent="0.3">
      <c r="F15">
        <v>2033</v>
      </c>
      <c r="G15" t="s">
        <v>2</v>
      </c>
      <c r="H15" s="237">
        <f>INDEX('LCOE Cost Summary'!$D$27:$AH$28,MATCH(G15,'LCOE Cost Summary'!$B$27:$B$28,0),MATCH(F15,'LCOE Cost Summary'!$D$26:$AH$26,0))/INDEX(Deflator!$E$6:$E$56,MATCH(F15,Deflator!$B$6:$B$56,0))</f>
        <v>25.551927843340188</v>
      </c>
      <c r="I15" t="str">
        <f t="shared" si="0"/>
        <v>Cost S2033</v>
      </c>
    </row>
    <row r="16" spans="1:10" x14ac:dyDescent="0.3">
      <c r="A16" s="239" t="s">
        <v>22</v>
      </c>
      <c r="B16" s="1" t="s">
        <v>217</v>
      </c>
      <c r="C16" s="1" t="s">
        <v>18</v>
      </c>
      <c r="D16" s="240"/>
      <c r="F16">
        <v>2034</v>
      </c>
      <c r="G16" t="s">
        <v>2</v>
      </c>
      <c r="H16" s="237">
        <f>INDEX('LCOE Cost Summary'!$D$27:$AH$28,MATCH(G16,'LCOE Cost Summary'!$B$27:$B$28,0),MATCH(F16,'LCOE Cost Summary'!$D$26:$AH$26,0))/INDEX(Deflator!$E$6:$E$56,MATCH(F16,Deflator!$B$6:$B$56,0))</f>
        <v>25.770260273888745</v>
      </c>
      <c r="I16" t="str">
        <f t="shared" si="0"/>
        <v>Cost S2034</v>
      </c>
    </row>
    <row r="17" spans="1:9" x14ac:dyDescent="0.3">
      <c r="A17" s="241">
        <v>2020</v>
      </c>
      <c r="B17" t="s">
        <v>199</v>
      </c>
      <c r="C17" t="str">
        <f>"Cost "&amp;LEFT(B17,1)&amp;RIGHT(B17,4)</f>
        <v>Cost S2020</v>
      </c>
      <c r="D17" s="236"/>
      <c r="F17">
        <v>2035</v>
      </c>
      <c r="G17" t="s">
        <v>2</v>
      </c>
      <c r="H17" s="237">
        <f>INDEX('LCOE Cost Summary'!$D$27:$AH$28,MATCH(G17,'LCOE Cost Summary'!$B$27:$B$28,0),MATCH(F17,'LCOE Cost Summary'!$D$26:$AH$26,0))/INDEX(Deflator!$E$6:$E$56,MATCH(F17,Deflator!$B$6:$B$56,0))</f>
        <v>25.988685414712538</v>
      </c>
      <c r="I17" t="str">
        <f t="shared" si="0"/>
        <v>Cost S2035</v>
      </c>
    </row>
    <row r="18" spans="1:9" x14ac:dyDescent="0.3">
      <c r="A18" s="236">
        <v>2021</v>
      </c>
      <c r="B18" t="s">
        <v>200</v>
      </c>
      <c r="C18" t="str">
        <f t="shared" ref="C18:C37" si="1">"Cost "&amp;LEFT(B18,1)&amp;RIGHT(B18,4)</f>
        <v>Cost S2021</v>
      </c>
      <c r="D18" s="236"/>
      <c r="F18">
        <v>2036</v>
      </c>
      <c r="G18" t="s">
        <v>2</v>
      </c>
      <c r="H18" s="237">
        <f>INDEX('LCOE Cost Summary'!$D$27:$AH$28,MATCH(G18,'LCOE Cost Summary'!$B$27:$B$28,0),MATCH(F18,'LCOE Cost Summary'!$D$26:$AH$26,0))/INDEX(Deflator!$E$6:$E$56,MATCH(F18,Deflator!$B$6:$B$56,0))</f>
        <v>26.207129069064461</v>
      </c>
      <c r="I18" t="str">
        <f t="shared" si="0"/>
        <v>Cost S2036</v>
      </c>
    </row>
    <row r="19" spans="1:9" x14ac:dyDescent="0.3">
      <c r="A19" s="236">
        <v>2022</v>
      </c>
      <c r="B19" t="s">
        <v>201</v>
      </c>
      <c r="C19" t="str">
        <f t="shared" si="1"/>
        <v>Cost S2022</v>
      </c>
      <c r="D19" s="236"/>
      <c r="F19">
        <v>2037</v>
      </c>
      <c r="G19" t="s">
        <v>2</v>
      </c>
      <c r="H19" s="237">
        <f>INDEX('LCOE Cost Summary'!$D$27:$AH$28,MATCH(G19,'LCOE Cost Summary'!$B$27:$B$28,0),MATCH(F19,'LCOE Cost Summary'!$D$26:$AH$26,0))/INDEX(Deflator!$E$6:$E$56,MATCH(F19,Deflator!$B$6:$B$56,0))</f>
        <v>26.425514137568836</v>
      </c>
      <c r="I19" t="str">
        <f t="shared" si="0"/>
        <v>Cost S2037</v>
      </c>
    </row>
    <row r="20" spans="1:9" x14ac:dyDescent="0.3">
      <c r="A20" s="236">
        <v>2023</v>
      </c>
      <c r="B20" t="s">
        <v>202</v>
      </c>
      <c r="C20" t="str">
        <f t="shared" si="1"/>
        <v>Cost S2023</v>
      </c>
      <c r="D20" s="236"/>
      <c r="F20">
        <v>2038</v>
      </c>
      <c r="G20" t="s">
        <v>2</v>
      </c>
      <c r="H20" s="237">
        <f>INDEX('LCOE Cost Summary'!$D$27:$AH$28,MATCH(G20,'LCOE Cost Summary'!$B$27:$B$28,0),MATCH(F20,'LCOE Cost Summary'!$D$26:$AH$26,0))/INDEX(Deflator!$E$6:$E$56,MATCH(F20,Deflator!$B$6:$B$56,0))</f>
        <v>26.643760531935655</v>
      </c>
      <c r="I20" t="str">
        <f t="shared" si="0"/>
        <v>Cost S2038</v>
      </c>
    </row>
    <row r="21" spans="1:9" x14ac:dyDescent="0.3">
      <c r="A21" s="236">
        <v>2024</v>
      </c>
      <c r="B21" t="s">
        <v>203</v>
      </c>
      <c r="C21" t="str">
        <f t="shared" si="1"/>
        <v>Cost S2024</v>
      </c>
      <c r="D21" s="236"/>
      <c r="F21">
        <v>2039</v>
      </c>
      <c r="G21" t="s">
        <v>2</v>
      </c>
      <c r="H21" s="237">
        <f>INDEX('LCOE Cost Summary'!$D$27:$AH$28,MATCH(G21,'LCOE Cost Summary'!$B$27:$B$28,0),MATCH(F21,'LCOE Cost Summary'!$D$26:$AH$26,0))/INDEX(Deflator!$E$6:$E$56,MATCH(F21,Deflator!$B$6:$B$56,0))</f>
        <v>26.861785086377971</v>
      </c>
      <c r="I21" t="str">
        <f t="shared" si="0"/>
        <v>Cost S2039</v>
      </c>
    </row>
    <row r="22" spans="1:9" x14ac:dyDescent="0.3">
      <c r="A22" s="236">
        <v>2025</v>
      </c>
      <c r="B22" t="s">
        <v>204</v>
      </c>
      <c r="C22" t="str">
        <f t="shared" si="1"/>
        <v>Cost S2025</v>
      </c>
      <c r="D22" s="236"/>
      <c r="F22">
        <v>2040</v>
      </c>
      <c r="G22" t="s">
        <v>2</v>
      </c>
      <c r="H22" s="237">
        <f>INDEX('LCOE Cost Summary'!$D$27:$AH$28,MATCH(G22,'LCOE Cost Summary'!$B$27:$B$28,0),MATCH(F22,'LCOE Cost Summary'!$D$26:$AH$26,0))/INDEX(Deflator!$E$6:$E$56,MATCH(F22,Deflator!$B$6:$B$56,0))</f>
        <v>27.079501466674717</v>
      </c>
      <c r="I22" t="str">
        <f t="shared" si="0"/>
        <v>Cost S2040</v>
      </c>
    </row>
    <row r="23" spans="1:9" x14ac:dyDescent="0.3">
      <c r="A23" s="236">
        <v>2026</v>
      </c>
      <c r="B23" t="s">
        <v>205</v>
      </c>
      <c r="C23" t="str">
        <f t="shared" si="1"/>
        <v>Cost S2026</v>
      </c>
      <c r="D23" s="236"/>
      <c r="F23">
        <v>2041</v>
      </c>
      <c r="G23" t="s">
        <v>2</v>
      </c>
      <c r="H23" s="237">
        <f>INDEX('LCOE Cost Summary'!$D$27:$AH$28,MATCH(G23,'LCOE Cost Summary'!$B$27:$B$28,0),MATCH(F23,'LCOE Cost Summary'!$D$26:$AH$26,0))/INDEX(Deflator!$E$6:$E$56,MATCH(F23,Deflator!$B$6:$B$56,0))</f>
        <v>27.296820076819394</v>
      </c>
      <c r="I23" t="str">
        <f>INDEX($C$17:$C$47,MATCH(F23,$A$17:$A$47,0))</f>
        <v>Cost S2041</v>
      </c>
    </row>
    <row r="24" spans="1:9" x14ac:dyDescent="0.3">
      <c r="A24" s="236">
        <v>2027</v>
      </c>
      <c r="B24" t="s">
        <v>206</v>
      </c>
      <c r="C24" t="str">
        <f t="shared" si="1"/>
        <v>Cost S2027</v>
      </c>
      <c r="D24" s="236"/>
      <c r="F24">
        <v>2042</v>
      </c>
      <c r="G24" t="s">
        <v>2</v>
      </c>
      <c r="H24" s="237">
        <f>INDEX('LCOE Cost Summary'!$D$27:$AH$28,MATCH(G24,'LCOE Cost Summary'!$B$27:$B$28,0),MATCH(F24,'LCOE Cost Summary'!$D$26:$AH$26,0))/INDEX(Deflator!$E$6:$E$56,MATCH(F24,Deflator!$B$6:$B$56,0))</f>
        <v>27.513647963193943</v>
      </c>
      <c r="I24" t="str">
        <f t="shared" ref="I24:I32" si="2">INDEX($C$17:$C$47,MATCH(F24,$A$17:$A$47,0))</f>
        <v>Cost S2042</v>
      </c>
    </row>
    <row r="25" spans="1:9" x14ac:dyDescent="0.3">
      <c r="A25" s="236">
        <v>2028</v>
      </c>
      <c r="B25" t="s">
        <v>207</v>
      </c>
      <c r="C25" t="str">
        <f t="shared" si="1"/>
        <v>Cost S2028</v>
      </c>
      <c r="D25" s="236"/>
      <c r="F25">
        <v>2043</v>
      </c>
      <c r="G25" t="s">
        <v>2</v>
      </c>
      <c r="H25" s="237">
        <f>INDEX('LCOE Cost Summary'!$D$27:$AH$28,MATCH(G25,'LCOE Cost Summary'!$B$27:$B$28,0),MATCH(F25,'LCOE Cost Summary'!$D$26:$AH$26,0))/INDEX(Deflator!$E$6:$E$56,MATCH(F25,Deflator!$B$6:$B$56,0))</f>
        <v>27.729888716205561</v>
      </c>
      <c r="I25" t="str">
        <f t="shared" si="2"/>
        <v>Cost S2043</v>
      </c>
    </row>
    <row r="26" spans="1:9" x14ac:dyDescent="0.3">
      <c r="A26" s="236">
        <v>2029</v>
      </c>
      <c r="B26" t="s">
        <v>208</v>
      </c>
      <c r="C26" t="str">
        <f t="shared" si="1"/>
        <v>Cost S2029</v>
      </c>
      <c r="D26" s="236"/>
      <c r="F26">
        <v>2044</v>
      </c>
      <c r="G26" t="s">
        <v>2</v>
      </c>
      <c r="H26" s="237">
        <f>INDEX('LCOE Cost Summary'!$D$27:$AH$28,MATCH(G26,'LCOE Cost Summary'!$B$27:$B$28,0),MATCH(F26,'LCOE Cost Summary'!$D$26:$AH$26,0))/INDEX(Deflator!$E$6:$E$56,MATCH(F26,Deflator!$B$6:$B$56,0))</f>
        <v>27.945442369322532</v>
      </c>
      <c r="I26" t="str">
        <f t="shared" si="2"/>
        <v>Cost S2044</v>
      </c>
    </row>
    <row r="27" spans="1:9" x14ac:dyDescent="0.3">
      <c r="A27" s="236">
        <v>2030</v>
      </c>
      <c r="B27" t="s">
        <v>209</v>
      </c>
      <c r="C27" t="str">
        <f t="shared" si="1"/>
        <v>Cost S2030</v>
      </c>
      <c r="D27" s="236"/>
      <c r="F27">
        <v>2045</v>
      </c>
      <c r="G27" t="s">
        <v>2</v>
      </c>
      <c r="H27" s="237">
        <f>INDEX('LCOE Cost Summary'!$D$27:$AH$28,MATCH(G27,'LCOE Cost Summary'!$B$27:$B$28,0),MATCH(F27,'LCOE Cost Summary'!$D$26:$AH$26,0))/INDEX(Deflator!$E$6:$E$56,MATCH(F27,Deflator!$B$6:$B$56,0))</f>
        <v>28.160205295443891</v>
      </c>
      <c r="I27" t="str">
        <f t="shared" si="2"/>
        <v>Cost S2045</v>
      </c>
    </row>
    <row r="28" spans="1:9" x14ac:dyDescent="0.3">
      <c r="A28" s="236">
        <v>2031</v>
      </c>
      <c r="B28" t="s">
        <v>210</v>
      </c>
      <c r="C28" t="str">
        <f t="shared" si="1"/>
        <v>Cost S2031</v>
      </c>
      <c r="D28" s="236"/>
      <c r="F28">
        <v>2046</v>
      </c>
      <c r="G28" t="s">
        <v>2</v>
      </c>
      <c r="H28" s="237">
        <f>INDEX('LCOE Cost Summary'!$D$27:$AH$28,MATCH(G28,'LCOE Cost Summary'!$B$27:$B$28,0),MATCH(F28,'LCOE Cost Summary'!$D$26:$AH$26,0))/INDEX(Deflator!$E$6:$E$56,MATCH(F28,Deflator!$B$6:$B$56,0))</f>
        <v>28.374070100535899</v>
      </c>
      <c r="I28" t="str">
        <f t="shared" si="2"/>
        <v>Cost S2046</v>
      </c>
    </row>
    <row r="29" spans="1:9" x14ac:dyDescent="0.3">
      <c r="A29" s="236">
        <v>2032</v>
      </c>
      <c r="B29" t="s">
        <v>211</v>
      </c>
      <c r="C29" t="str">
        <f t="shared" si="1"/>
        <v>Cost S2032</v>
      </c>
      <c r="D29" s="236"/>
      <c r="F29">
        <v>2047</v>
      </c>
      <c r="G29" t="s">
        <v>2</v>
      </c>
      <c r="H29" s="237">
        <f>INDEX('LCOE Cost Summary'!$D$27:$AH$28,MATCH(G29,'LCOE Cost Summary'!$B$27:$B$28,0),MATCH(F29,'LCOE Cost Summary'!$D$26:$AH$26,0))/INDEX(Deflator!$E$6:$E$56,MATCH(F29,Deflator!$B$6:$B$56,0))</f>
        <v>28.58692551446681</v>
      </c>
      <c r="I29" t="str">
        <f t="shared" si="2"/>
        <v>Cost S2047</v>
      </c>
    </row>
    <row r="30" spans="1:9" x14ac:dyDescent="0.3">
      <c r="A30" s="236">
        <v>2033</v>
      </c>
      <c r="B30" t="s">
        <v>212</v>
      </c>
      <c r="C30" t="str">
        <f t="shared" si="1"/>
        <v>Cost S2033</v>
      </c>
      <c r="D30" s="236"/>
      <c r="F30">
        <v>2048</v>
      </c>
      <c r="G30" t="s">
        <v>2</v>
      </c>
      <c r="H30" s="237">
        <f>INDEX('LCOE Cost Summary'!$D$27:$AH$28,MATCH(G30,'LCOE Cost Summary'!$B$27:$B$28,0),MATCH(F30,'LCOE Cost Summary'!$D$26:$AH$26,0))/INDEX(Deflator!$E$6:$E$56,MATCH(F30,Deflator!$B$6:$B$56,0))</f>
        <v>28.798656278969716</v>
      </c>
      <c r="I30" t="str">
        <f t="shared" si="2"/>
        <v>Cost S2048</v>
      </c>
    </row>
    <row r="31" spans="1:9" x14ac:dyDescent="0.3">
      <c r="A31" s="236">
        <v>2034</v>
      </c>
      <c r="B31" t="s">
        <v>213</v>
      </c>
      <c r="C31" t="str">
        <f t="shared" si="1"/>
        <v>Cost S2034</v>
      </c>
      <c r="D31" s="236"/>
      <c r="F31">
        <v>2049</v>
      </c>
      <c r="G31" t="s">
        <v>2</v>
      </c>
      <c r="H31" s="237">
        <f>INDEX('LCOE Cost Summary'!$D$27:$AH$28,MATCH(G31,'LCOE Cost Summary'!$B$27:$B$28,0),MATCH(F31,'LCOE Cost Summary'!$D$26:$AH$26,0))/INDEX(Deflator!$E$6:$E$56,MATCH(F31,Deflator!$B$6:$B$56,0))</f>
        <v>29.009143032661633</v>
      </c>
      <c r="I31" t="str">
        <f t="shared" si="2"/>
        <v>Cost S2049</v>
      </c>
    </row>
    <row r="32" spans="1:9" x14ac:dyDescent="0.3">
      <c r="A32" s="236">
        <v>2035</v>
      </c>
      <c r="B32" t="s">
        <v>214</v>
      </c>
      <c r="C32" t="str">
        <f t="shared" si="1"/>
        <v>Cost S2035</v>
      </c>
      <c r="D32" s="236"/>
      <c r="F32">
        <v>2050</v>
      </c>
      <c r="G32" t="s">
        <v>2</v>
      </c>
      <c r="H32" s="237">
        <f>INDEX('LCOE Cost Summary'!$D$27:$AH$28,MATCH(G32,'LCOE Cost Summary'!$B$27:$B$28,0),MATCH(F32,'LCOE Cost Summary'!$D$26:$AH$26,0))/INDEX(Deflator!$E$6:$E$56,MATCH(F32,Deflator!$B$6:$B$56,0))</f>
        <v>29.21826219304495</v>
      </c>
      <c r="I32" t="str">
        <f t="shared" si="2"/>
        <v>Cost S2050</v>
      </c>
    </row>
    <row r="33" spans="1:9" x14ac:dyDescent="0.3">
      <c r="A33" s="236">
        <v>2036</v>
      </c>
      <c r="B33" t="s">
        <v>375</v>
      </c>
      <c r="C33" t="str">
        <f t="shared" si="1"/>
        <v>Cost S2036</v>
      </c>
      <c r="D33" s="236"/>
      <c r="F33">
        <v>2023</v>
      </c>
      <c r="G33" t="s">
        <v>9</v>
      </c>
      <c r="H33" s="237">
        <f>INDEX('LCOE Cost Summary'!$D$27:$AH$28,MATCH(G33,'LCOE Cost Summary'!$B$27:$B$28,0),MATCH(F33,'LCOE Cost Summary'!$D$26:$AH$26,0))/INDEX(Deflator!$E$6:$E$56,MATCH(F33,Deflator!$B$6:$B$56,0))</f>
        <v>45.252727786360367</v>
      </c>
      <c r="I33" t="str">
        <f>INDEX($C$48:$C$65,MATCH(F33,$A$48:$A$65,0))</f>
        <v>Cost W2023</v>
      </c>
    </row>
    <row r="34" spans="1:9" x14ac:dyDescent="0.3">
      <c r="A34" s="236">
        <v>2037</v>
      </c>
      <c r="B34" t="s">
        <v>376</v>
      </c>
      <c r="C34" t="str">
        <f t="shared" si="1"/>
        <v>Cost S2037</v>
      </c>
      <c r="D34" s="236"/>
      <c r="F34">
        <v>2024</v>
      </c>
      <c r="G34" t="s">
        <v>9</v>
      </c>
      <c r="H34" s="237">
        <f>INDEX('LCOE Cost Summary'!$D$27:$AH$28,MATCH(G34,'LCOE Cost Summary'!$B$27:$B$28,0),MATCH(F34,'LCOE Cost Summary'!$D$26:$AH$26,0))/INDEX(Deflator!$E$6:$E$56,MATCH(F34,Deflator!$B$6:$B$56,0))</f>
        <v>44.997012441540399</v>
      </c>
      <c r="I34" t="str">
        <f t="shared" ref="I34:I49" si="3">INDEX($C$48:$C$65,MATCH(F34,$A$48:$A$65,0))</f>
        <v>Cost W2024</v>
      </c>
    </row>
    <row r="35" spans="1:9" x14ac:dyDescent="0.3">
      <c r="A35" s="236">
        <v>2038</v>
      </c>
      <c r="B35" t="s">
        <v>377</v>
      </c>
      <c r="C35" t="str">
        <f t="shared" si="1"/>
        <v>Cost S2038</v>
      </c>
      <c r="D35" s="236"/>
      <c r="F35">
        <v>2025</v>
      </c>
      <c r="G35" t="s">
        <v>9</v>
      </c>
      <c r="H35" s="237">
        <f>INDEX('LCOE Cost Summary'!$D$27:$AH$28,MATCH(G35,'LCOE Cost Summary'!$B$27:$B$28,0),MATCH(F35,'LCOE Cost Summary'!$D$26:$AH$26,0))/INDEX(Deflator!$E$6:$E$56,MATCH(F35,Deflator!$B$6:$B$56,0))</f>
        <v>44.709866252300202</v>
      </c>
      <c r="I35" t="str">
        <f t="shared" si="3"/>
        <v>Cost W2025</v>
      </c>
    </row>
    <row r="36" spans="1:9" x14ac:dyDescent="0.3">
      <c r="A36" s="236">
        <v>2039</v>
      </c>
      <c r="B36" t="s">
        <v>378</v>
      </c>
      <c r="C36" t="str">
        <f t="shared" si="1"/>
        <v>Cost S2039</v>
      </c>
      <c r="D36" s="236"/>
      <c r="F36">
        <v>2026</v>
      </c>
      <c r="G36" t="s">
        <v>9</v>
      </c>
      <c r="H36" s="237">
        <f>INDEX('LCOE Cost Summary'!$D$27:$AH$28,MATCH(G36,'LCOE Cost Summary'!$B$27:$B$28,0),MATCH(F36,'LCOE Cost Summary'!$D$26:$AH$26,0))/INDEX(Deflator!$E$6:$E$56,MATCH(F36,Deflator!$B$6:$B$56,0))</f>
        <v>44.390015531613848</v>
      </c>
      <c r="I36" t="str">
        <f t="shared" si="3"/>
        <v>Cost W2026</v>
      </c>
    </row>
    <row r="37" spans="1:9" x14ac:dyDescent="0.3">
      <c r="A37" s="236">
        <v>2040</v>
      </c>
      <c r="B37" t="s">
        <v>379</v>
      </c>
      <c r="C37" t="str">
        <f t="shared" si="1"/>
        <v>Cost S2040</v>
      </c>
      <c r="D37" s="236"/>
      <c r="F37">
        <v>2027</v>
      </c>
      <c r="G37" t="s">
        <v>9</v>
      </c>
      <c r="H37" s="237">
        <f>INDEX('LCOE Cost Summary'!$D$27:$AH$28,MATCH(G37,'LCOE Cost Summary'!$B$27:$B$28,0),MATCH(F37,'LCOE Cost Summary'!$D$26:$AH$26,0))/INDEX(Deflator!$E$6:$E$56,MATCH(F37,Deflator!$B$6:$B$56,0))</f>
        <v>44.03614639508011</v>
      </c>
      <c r="I37" t="str">
        <f t="shared" si="3"/>
        <v>Cost W2027</v>
      </c>
    </row>
    <row r="38" spans="1:9" x14ac:dyDescent="0.3">
      <c r="A38" s="236">
        <v>2041</v>
      </c>
      <c r="B38" t="s">
        <v>423</v>
      </c>
      <c r="C38" t="str">
        <f t="shared" ref="C38:C47" si="4">"Cost "&amp;LEFT(B38,1)&amp;RIGHT(B38,4)</f>
        <v>Cost S2041</v>
      </c>
      <c r="D38" s="236"/>
      <c r="F38">
        <v>2028</v>
      </c>
      <c r="G38" t="s">
        <v>9</v>
      </c>
      <c r="H38" s="237">
        <f>INDEX('LCOE Cost Summary'!$D$27:$AH$28,MATCH(G38,'LCOE Cost Summary'!$B$27:$B$28,0),MATCH(F38,'LCOE Cost Summary'!$D$26:$AH$26,0))/INDEX(Deflator!$E$6:$E$56,MATCH(F38,Deflator!$B$6:$B$56,0))</f>
        <v>43.646903585251842</v>
      </c>
      <c r="I38" t="str">
        <f t="shared" si="3"/>
        <v>Cost W2028</v>
      </c>
    </row>
    <row r="39" spans="1:9" x14ac:dyDescent="0.3">
      <c r="A39" s="236">
        <v>2042</v>
      </c>
      <c r="B39" t="s">
        <v>424</v>
      </c>
      <c r="C39" t="str">
        <f t="shared" si="4"/>
        <v>Cost S2042</v>
      </c>
      <c r="D39" s="236"/>
      <c r="F39">
        <v>2029</v>
      </c>
      <c r="G39" t="s">
        <v>9</v>
      </c>
      <c r="H39" s="237">
        <f>INDEX('LCOE Cost Summary'!$D$27:$AH$28,MATCH(G39,'LCOE Cost Summary'!$B$27:$B$28,0),MATCH(F39,'LCOE Cost Summary'!$D$26:$AH$26,0))/INDEX(Deflator!$E$6:$E$56,MATCH(F39,Deflator!$B$6:$B$56,0))</f>
        <v>43.220889264947637</v>
      </c>
      <c r="I39" t="str">
        <f t="shared" si="3"/>
        <v>Cost W2029</v>
      </c>
    </row>
    <row r="40" spans="1:9" x14ac:dyDescent="0.3">
      <c r="A40" s="236">
        <v>2043</v>
      </c>
      <c r="B40" t="s">
        <v>425</v>
      </c>
      <c r="C40" t="str">
        <f t="shared" si="4"/>
        <v>Cost S2043</v>
      </c>
      <c r="D40" s="236"/>
      <c r="F40">
        <v>2030</v>
      </c>
      <c r="G40" t="s">
        <v>9</v>
      </c>
      <c r="H40" s="237">
        <f>INDEX('LCOE Cost Summary'!$D$27:$AH$28,MATCH(G40,'LCOE Cost Summary'!$B$27:$B$28,0),MATCH(F40,'LCOE Cost Summary'!$D$26:$AH$26,0))/INDEX(Deflator!$E$6:$E$56,MATCH(F40,Deflator!$B$6:$B$56,0))</f>
        <v>42.756661778673575</v>
      </c>
      <c r="I40" t="str">
        <f t="shared" si="3"/>
        <v>Cost W2030</v>
      </c>
    </row>
    <row r="41" spans="1:9" x14ac:dyDescent="0.3">
      <c r="A41" s="236">
        <v>2044</v>
      </c>
      <c r="B41" t="s">
        <v>426</v>
      </c>
      <c r="C41" t="str">
        <f t="shared" si="4"/>
        <v>Cost S2044</v>
      </c>
      <c r="D41" s="236"/>
      <c r="F41">
        <v>2031</v>
      </c>
      <c r="G41" t="s">
        <v>9</v>
      </c>
      <c r="H41" s="237">
        <f>INDEX('LCOE Cost Summary'!$D$27:$AH$28,MATCH(G41,'LCOE Cost Summary'!$B$27:$B$28,0),MATCH(F41,'LCOE Cost Summary'!$D$26:$AH$26,0))/INDEX(Deflator!$E$6:$E$56,MATCH(F41,Deflator!$B$6:$B$56,0))</f>
        <v>43.277475513066783</v>
      </c>
      <c r="I41" t="str">
        <f t="shared" si="3"/>
        <v>Cost W2031</v>
      </c>
    </row>
    <row r="42" spans="1:9" x14ac:dyDescent="0.3">
      <c r="A42" s="236">
        <v>2045</v>
      </c>
      <c r="B42" t="s">
        <v>427</v>
      </c>
      <c r="C42" t="str">
        <f t="shared" si="4"/>
        <v>Cost S2045</v>
      </c>
      <c r="D42" s="236"/>
      <c r="F42">
        <v>2032</v>
      </c>
      <c r="G42" t="s">
        <v>9</v>
      </c>
      <c r="H42" s="237">
        <f>INDEX('LCOE Cost Summary'!$D$27:$AH$28,MATCH(G42,'LCOE Cost Summary'!$B$27:$B$28,0),MATCH(F42,'LCOE Cost Summary'!$D$26:$AH$26,0))/INDEX(Deflator!$E$6:$E$56,MATCH(F42,Deflator!$B$6:$B$56,0))</f>
        <v>43.800689297008731</v>
      </c>
      <c r="I42" t="str">
        <f t="shared" si="3"/>
        <v>Cost W2032</v>
      </c>
    </row>
    <row r="43" spans="1:9" x14ac:dyDescent="0.3">
      <c r="A43" s="236">
        <v>2046</v>
      </c>
      <c r="B43" t="s">
        <v>428</v>
      </c>
      <c r="C43" t="str">
        <f t="shared" si="4"/>
        <v>Cost S2046</v>
      </c>
      <c r="D43" s="236"/>
      <c r="F43">
        <v>2033</v>
      </c>
      <c r="G43" t="s">
        <v>9</v>
      </c>
      <c r="H43" s="237">
        <f>INDEX('LCOE Cost Summary'!$D$27:$AH$28,MATCH(G43,'LCOE Cost Summary'!$B$27:$B$28,0),MATCH(F43,'LCOE Cost Summary'!$D$26:$AH$26,0))/INDEX(Deflator!$E$6:$E$56,MATCH(F43,Deflator!$B$6:$B$56,0))</f>
        <v>44.326159497313768</v>
      </c>
      <c r="I43" t="str">
        <f t="shared" si="3"/>
        <v>Cost W2033</v>
      </c>
    </row>
    <row r="44" spans="1:9" x14ac:dyDescent="0.3">
      <c r="A44" s="236">
        <v>2047</v>
      </c>
      <c r="B44" t="s">
        <v>429</v>
      </c>
      <c r="C44" t="str">
        <f t="shared" si="4"/>
        <v>Cost S2047</v>
      </c>
      <c r="D44" s="236"/>
      <c r="F44">
        <v>2034</v>
      </c>
      <c r="G44" t="s">
        <v>9</v>
      </c>
      <c r="H44" s="237">
        <f>INDEX('LCOE Cost Summary'!$D$27:$AH$28,MATCH(G44,'LCOE Cost Summary'!$B$27:$B$28,0),MATCH(F44,'LCOE Cost Summary'!$D$26:$AH$26,0))/INDEX(Deflator!$E$6:$E$56,MATCH(F44,Deflator!$B$6:$B$56,0))</f>
        <v>44.853735046649753</v>
      </c>
      <c r="I44" t="str">
        <f t="shared" si="3"/>
        <v>Cost W2034</v>
      </c>
    </row>
    <row r="45" spans="1:9" x14ac:dyDescent="0.3">
      <c r="A45" s="236">
        <v>2048</v>
      </c>
      <c r="B45" t="s">
        <v>430</v>
      </c>
      <c r="C45" t="str">
        <f t="shared" si="4"/>
        <v>Cost S2048</v>
      </c>
      <c r="D45" s="236"/>
      <c r="F45">
        <v>2035</v>
      </c>
      <c r="G45" t="s">
        <v>9</v>
      </c>
      <c r="H45" s="237">
        <f>INDEX('LCOE Cost Summary'!$D$27:$AH$28,MATCH(G45,'LCOE Cost Summary'!$B$27:$B$28,0),MATCH(F45,'LCOE Cost Summary'!$D$26:$AH$26,0))/INDEX(Deflator!$E$6:$E$56,MATCH(F45,Deflator!$B$6:$B$56,0))</f>
        <v>45.383257186767864</v>
      </c>
      <c r="I45" t="str">
        <f t="shared" si="3"/>
        <v>Cost W2035</v>
      </c>
    </row>
    <row r="46" spans="1:9" x14ac:dyDescent="0.3">
      <c r="A46" s="236">
        <v>2049</v>
      </c>
      <c r="B46" t="s">
        <v>431</v>
      </c>
      <c r="C46" t="str">
        <f t="shared" si="4"/>
        <v>Cost S2049</v>
      </c>
      <c r="D46" s="236"/>
      <c r="F46">
        <v>2036</v>
      </c>
      <c r="G46" t="s">
        <v>9</v>
      </c>
      <c r="H46" s="237">
        <f>INDEX('LCOE Cost Summary'!$D$27:$AH$28,MATCH(G46,'LCOE Cost Summary'!$B$27:$B$28,0),MATCH(F46,'LCOE Cost Summary'!$D$26:$AH$26,0))/INDEX(Deflator!$E$6:$E$56,MATCH(F46,Deflator!$B$6:$B$56,0))</f>
        <v>45.914559204047023</v>
      </c>
      <c r="I46" t="str">
        <f t="shared" si="3"/>
        <v>Cost W2036</v>
      </c>
    </row>
    <row r="47" spans="1:9" x14ac:dyDescent="0.3">
      <c r="A47" s="236">
        <v>2050</v>
      </c>
      <c r="B47" t="s">
        <v>432</v>
      </c>
      <c r="C47" t="str">
        <f t="shared" si="4"/>
        <v>Cost S2050</v>
      </c>
      <c r="D47" s="236"/>
      <c r="F47">
        <v>2037</v>
      </c>
      <c r="G47" t="s">
        <v>9</v>
      </c>
      <c r="H47" s="237">
        <f>INDEX('LCOE Cost Summary'!$D$27:$AH$28,MATCH(G47,'LCOE Cost Summary'!$B$27:$B$28,0),MATCH(F47,'LCOE Cost Summary'!$D$26:$AH$26,0))/INDEX(Deflator!$E$6:$E$56,MATCH(F47,Deflator!$B$6:$B$56,0))</f>
        <v>46.447466157139289</v>
      </c>
      <c r="I47" t="str">
        <f t="shared" si="3"/>
        <v>Cost W2037</v>
      </c>
    </row>
    <row r="48" spans="1:9" x14ac:dyDescent="0.3">
      <c r="A48" s="236">
        <v>2023</v>
      </c>
      <c r="B48" t="s">
        <v>401</v>
      </c>
      <c r="C48" t="str">
        <f>"Cost "&amp;LEFT(B48,1)&amp;RIGHT(B48,4)</f>
        <v>Cost W2023</v>
      </c>
      <c r="D48" s="236"/>
      <c r="F48">
        <v>2038</v>
      </c>
      <c r="G48" t="s">
        <v>9</v>
      </c>
      <c r="H48" s="237">
        <f>INDEX('LCOE Cost Summary'!$D$27:$AH$28,MATCH(G48,'LCOE Cost Summary'!$B$27:$B$28,0),MATCH(F48,'LCOE Cost Summary'!$D$26:$AH$26,0))/INDEX(Deflator!$E$6:$E$56,MATCH(F48,Deflator!$B$6:$B$56,0))</f>
        <v>46.981794596496911</v>
      </c>
      <c r="I48" t="str">
        <f t="shared" si="3"/>
        <v>Cost W2038</v>
      </c>
    </row>
    <row r="49" spans="1:9" x14ac:dyDescent="0.3">
      <c r="A49" s="236">
        <v>2024</v>
      </c>
      <c r="B49" t="s">
        <v>402</v>
      </c>
      <c r="C49" t="str">
        <f t="shared" ref="C49:C65" si="5">"Cost "&amp;LEFT(B49,1)&amp;RIGHT(B49,4)</f>
        <v>Cost W2024</v>
      </c>
      <c r="D49" s="236"/>
      <c r="F49">
        <v>2039</v>
      </c>
      <c r="G49" t="s">
        <v>9</v>
      </c>
      <c r="H49" s="237">
        <f>INDEX('LCOE Cost Summary'!$D$27:$AH$28,MATCH(G49,'LCOE Cost Summary'!$B$27:$B$28,0),MATCH(F49,'LCOE Cost Summary'!$D$26:$AH$26,0))/INDEX(Deflator!$E$6:$E$56,MATCH(F49,Deflator!$B$6:$B$56,0))</f>
        <v>47.517352275555822</v>
      </c>
      <c r="I49" t="str">
        <f t="shared" si="3"/>
        <v>Cost W2039</v>
      </c>
    </row>
    <row r="50" spans="1:9" x14ac:dyDescent="0.3">
      <c r="A50" s="236">
        <v>2025</v>
      </c>
      <c r="B50" t="s">
        <v>403</v>
      </c>
      <c r="C50" t="str">
        <f t="shared" si="5"/>
        <v>Cost W2025</v>
      </c>
      <c r="D50" s="236"/>
      <c r="F50">
        <v>2040</v>
      </c>
      <c r="G50" t="s">
        <v>9</v>
      </c>
      <c r="H50" s="237">
        <f>INDEX('LCOE Cost Summary'!$D$27:$AH$28,MATCH(G50,'LCOE Cost Summary'!$B$27:$B$28,0),MATCH(F50,'LCOE Cost Summary'!$D$26:$AH$26,0))/INDEX(Deflator!$E$6:$E$56,MATCH(F50,Deflator!$B$6:$B$56,0))</f>
        <v>48.053937853344671</v>
      </c>
      <c r="I50" t="str">
        <f>INDEX($C$48:$C$65,MATCH(F50,$A$48:$A$65,0))</f>
        <v>Cost W2040</v>
      </c>
    </row>
    <row r="51" spans="1:9" x14ac:dyDescent="0.3">
      <c r="A51" s="236">
        <v>2026</v>
      </c>
      <c r="B51" t="s">
        <v>404</v>
      </c>
      <c r="C51" t="str">
        <f t="shared" si="5"/>
        <v>Cost W2026</v>
      </c>
      <c r="D51" s="236"/>
      <c r="F51">
        <v>2041</v>
      </c>
      <c r="G51" t="s">
        <v>9</v>
      </c>
      <c r="H51" s="237">
        <f>INDEX('LCOE Cost Summary'!$D$27:$AH$28,MATCH(G51,'LCOE Cost Summary'!$B$27:$B$28,0),MATCH(F51,'LCOE Cost Summary'!$D$26:$AH$26,0))/INDEX(Deflator!$E$6:$E$56,MATCH(F51,Deflator!$B$6:$B$56,0))</f>
        <v>48.591340588281867</v>
      </c>
      <c r="I51" t="str">
        <f>INDEX($C$48:$C$75,MATCH(F51,$A$48:$A$75,0))</f>
        <v>Cost W2041</v>
      </c>
    </row>
    <row r="52" spans="1:9" x14ac:dyDescent="0.3">
      <c r="A52" s="236">
        <v>2027</v>
      </c>
      <c r="B52" t="s">
        <v>405</v>
      </c>
      <c r="C52" t="str">
        <f t="shared" si="5"/>
        <v>Cost W2027</v>
      </c>
      <c r="D52" s="236"/>
      <c r="F52">
        <v>2042</v>
      </c>
      <c r="G52" t="s">
        <v>9</v>
      </c>
      <c r="H52" s="237">
        <f>INDEX('LCOE Cost Summary'!$D$27:$AH$28,MATCH(G52,'LCOE Cost Summary'!$B$27:$B$28,0),MATCH(F52,'LCOE Cost Summary'!$D$26:$AH$26,0))/INDEX(Deflator!$E$6:$E$56,MATCH(F52,Deflator!$B$6:$B$56,0))</f>
        <v>49.129340022917518</v>
      </c>
      <c r="I52" t="str">
        <f t="shared" ref="I52:I60" si="6">INDEX($C$48:$C$75,MATCH(F52,$A$48:$A$75,0))</f>
        <v>Cost W2042</v>
      </c>
    </row>
    <row r="53" spans="1:9" x14ac:dyDescent="0.3">
      <c r="A53" s="236">
        <v>2028</v>
      </c>
      <c r="B53" t="s">
        <v>406</v>
      </c>
      <c r="C53" t="str">
        <f t="shared" si="5"/>
        <v>Cost W2028</v>
      </c>
      <c r="D53" s="236"/>
      <c r="F53">
        <v>2043</v>
      </c>
      <c r="G53" t="s">
        <v>9</v>
      </c>
      <c r="H53" s="237">
        <f>INDEX('LCOE Cost Summary'!$D$27:$AH$28,MATCH(G53,'LCOE Cost Summary'!$B$27:$B$28,0),MATCH(F53,'LCOE Cost Summary'!$D$26:$AH$26,0))/INDEX(Deflator!$E$6:$E$56,MATCH(F53,Deflator!$B$6:$B$56,0))</f>
        <v>49.667705659370036</v>
      </c>
      <c r="I53" t="str">
        <f t="shared" si="6"/>
        <v>Cost W2043</v>
      </c>
    </row>
    <row r="54" spans="1:9" x14ac:dyDescent="0.3">
      <c r="A54" s="236">
        <v>2029</v>
      </c>
      <c r="B54" t="s">
        <v>407</v>
      </c>
      <c r="C54" t="str">
        <f t="shared" si="5"/>
        <v>Cost W2029</v>
      </c>
      <c r="D54" s="236"/>
      <c r="F54">
        <v>2044</v>
      </c>
      <c r="G54" t="s">
        <v>9</v>
      </c>
      <c r="H54" s="237">
        <f>INDEX('LCOE Cost Summary'!$D$27:$AH$28,MATCH(G54,'LCOE Cost Summary'!$B$27:$B$28,0),MATCH(F54,'LCOE Cost Summary'!$D$26:$AH$26,0))/INDEX(Deflator!$E$6:$E$56,MATCH(F54,Deflator!$B$6:$B$56,0))</f>
        <v>50.206196625201002</v>
      </c>
      <c r="I54" t="str">
        <f t="shared" si="6"/>
        <v>Cost W2044</v>
      </c>
    </row>
    <row r="55" spans="1:9" x14ac:dyDescent="0.3">
      <c r="A55" s="236">
        <v>2030</v>
      </c>
      <c r="B55" t="s">
        <v>408</v>
      </c>
      <c r="C55" t="str">
        <f t="shared" si="5"/>
        <v>Cost W2030</v>
      </c>
      <c r="D55" s="236"/>
      <c r="F55">
        <v>2045</v>
      </c>
      <c r="G55" t="s">
        <v>9</v>
      </c>
      <c r="H55" s="237">
        <f>INDEX('LCOE Cost Summary'!$D$27:$AH$28,MATCH(G55,'LCOE Cost Summary'!$B$27:$B$28,0),MATCH(F55,'LCOE Cost Summary'!$D$26:$AH$26,0))/INDEX(Deflator!$E$6:$E$56,MATCH(F55,Deflator!$B$6:$B$56,0))</f>
        <v>50.744561329464787</v>
      </c>
      <c r="I55" t="str">
        <f t="shared" si="6"/>
        <v>Cost W2045</v>
      </c>
    </row>
    <row r="56" spans="1:9" x14ac:dyDescent="0.3">
      <c r="A56" s="236">
        <v>2031</v>
      </c>
      <c r="B56" t="s">
        <v>409</v>
      </c>
      <c r="C56" t="str">
        <f t="shared" si="5"/>
        <v>Cost W2031</v>
      </c>
      <c r="D56" s="236"/>
      <c r="F56">
        <v>2046</v>
      </c>
      <c r="G56" t="s">
        <v>9</v>
      </c>
      <c r="H56" s="237">
        <f>INDEX('LCOE Cost Summary'!$D$27:$AH$28,MATCH(G56,'LCOE Cost Summary'!$B$27:$B$28,0),MATCH(F56,'LCOE Cost Summary'!$D$26:$AH$26,0))/INDEX(Deflator!$E$6:$E$56,MATCH(F56,Deflator!$B$6:$B$56,0))</f>
        <v>51.282537108662915</v>
      </c>
      <c r="I56" t="str">
        <f t="shared" si="6"/>
        <v>Cost W2046</v>
      </c>
    </row>
    <row r="57" spans="1:9" x14ac:dyDescent="0.3">
      <c r="A57" s="236">
        <v>2032</v>
      </c>
      <c r="B57" t="s">
        <v>410</v>
      </c>
      <c r="C57" t="str">
        <f t="shared" si="5"/>
        <v>Cost W2032</v>
      </c>
      <c r="D57" s="236"/>
      <c r="F57">
        <v>2047</v>
      </c>
      <c r="G57" t="s">
        <v>9</v>
      </c>
      <c r="H57" s="237">
        <f>INDEX('LCOE Cost Summary'!$D$27:$AH$28,MATCH(G57,'LCOE Cost Summary'!$B$27:$B$28,0),MATCH(F57,'LCOE Cost Summary'!$D$26:$AH$26,0))/INDEX(Deflator!$E$6:$E$56,MATCH(F57,Deflator!$B$6:$B$56,0))</f>
        <v>51.819849862325455</v>
      </c>
      <c r="I57" t="str">
        <f t="shared" si="6"/>
        <v>Cost W2047</v>
      </c>
    </row>
    <row r="58" spans="1:9" x14ac:dyDescent="0.3">
      <c r="A58" s="236">
        <v>2033</v>
      </c>
      <c r="B58" t="s">
        <v>411</v>
      </c>
      <c r="C58" t="str">
        <f t="shared" si="5"/>
        <v>Cost W2033</v>
      </c>
      <c r="D58" s="236"/>
      <c r="F58">
        <v>2048</v>
      </c>
      <c r="G58" t="s">
        <v>9</v>
      </c>
      <c r="H58" s="237">
        <f>INDEX('LCOE Cost Summary'!$D$27:$AH$28,MATCH(G58,'LCOE Cost Summary'!$B$27:$B$28,0),MATCH(F58,'LCOE Cost Summary'!$D$26:$AH$26,0))/INDEX(Deflator!$E$6:$E$56,MATCH(F58,Deflator!$B$6:$B$56,0))</f>
        <v>52.356213677934903</v>
      </c>
      <c r="I58" t="str">
        <f t="shared" si="6"/>
        <v>Cost W2048</v>
      </c>
    </row>
    <row r="59" spans="1:9" x14ac:dyDescent="0.3">
      <c r="A59" s="236">
        <v>2034</v>
      </c>
      <c r="B59" t="s">
        <v>412</v>
      </c>
      <c r="C59" t="str">
        <f t="shared" si="5"/>
        <v>Cost W2034</v>
      </c>
      <c r="D59" s="236"/>
      <c r="F59">
        <v>2049</v>
      </c>
      <c r="G59" t="s">
        <v>9</v>
      </c>
      <c r="H59" s="237">
        <f>INDEX('LCOE Cost Summary'!$D$27:$AH$28,MATCH(G59,'LCOE Cost Summary'!$B$27:$B$28,0),MATCH(F59,'LCOE Cost Summary'!$D$26:$AH$26,0))/INDEX(Deflator!$E$6:$E$56,MATCH(F59,Deflator!$B$6:$B$56,0))</f>
        <v>52.891330444900284</v>
      </c>
      <c r="I59" t="str">
        <f t="shared" si="6"/>
        <v>Cost W2049</v>
      </c>
    </row>
    <row r="60" spans="1:9" x14ac:dyDescent="0.3">
      <c r="A60" s="236">
        <v>2035</v>
      </c>
      <c r="B60" t="s">
        <v>413</v>
      </c>
      <c r="C60" t="str">
        <f t="shared" si="5"/>
        <v>Cost W2035</v>
      </c>
      <c r="D60" s="236"/>
      <c r="F60">
        <v>2050</v>
      </c>
      <c r="G60" t="s">
        <v>9</v>
      </c>
      <c r="H60" s="237">
        <f>INDEX('LCOE Cost Summary'!$D$27:$AH$28,MATCH(G60,'LCOE Cost Summary'!$B$27:$B$28,0),MATCH(F60,'LCOE Cost Summary'!$D$26:$AH$26,0))/INDEX(Deflator!$E$6:$E$56,MATCH(F60,Deflator!$B$6:$B$56,0))</f>
        <v>53.424889457281459</v>
      </c>
      <c r="I60" t="str">
        <f t="shared" si="6"/>
        <v>Cost W2050</v>
      </c>
    </row>
    <row r="61" spans="1:9" x14ac:dyDescent="0.3">
      <c r="A61" s="236">
        <v>2036</v>
      </c>
      <c r="B61" t="s">
        <v>414</v>
      </c>
      <c r="C61" t="str">
        <f t="shared" si="5"/>
        <v>Cost W2036</v>
      </c>
      <c r="D61" s="236"/>
      <c r="F61">
        <v>2021</v>
      </c>
      <c r="G61" t="s">
        <v>371</v>
      </c>
      <c r="H61" s="237">
        <f>INDEX('LCOE Cost Summary'!$D$27:$AH$29,MATCH(G61,'LCOE Cost Summary'!$B$27:$B$29,0),MATCH(F61,'LCOE Cost Summary'!$D$26:$AH$26,0))/INDEX(Deflator!$E$6:$E$56,MATCH(F61,Deflator!$B$6:$B$56,0))</f>
        <v>28.476303369933145</v>
      </c>
      <c r="I61" t="str">
        <f t="shared" ref="I61:I80" si="7">INDEX($C$76:$C$105,MATCH(F61,$A$76:$A$105,0))</f>
        <v>Cost PS2021</v>
      </c>
    </row>
    <row r="62" spans="1:9" x14ac:dyDescent="0.3">
      <c r="A62" s="236">
        <v>2037</v>
      </c>
      <c r="B62" t="s">
        <v>415</v>
      </c>
      <c r="C62" t="str">
        <f t="shared" si="5"/>
        <v>Cost W2037</v>
      </c>
      <c r="D62" s="236"/>
      <c r="F62">
        <v>2022</v>
      </c>
      <c r="G62" t="s">
        <v>371</v>
      </c>
      <c r="H62" s="237">
        <f>INDEX('LCOE Cost Summary'!$D$27:$AH$29,MATCH(G62,'LCOE Cost Summary'!$B$27:$B$29,0),MATCH(F62,'LCOE Cost Summary'!$D$26:$AH$26,0))/INDEX(Deflator!$E$6:$E$56,MATCH(F62,Deflator!$B$6:$B$56,0))</f>
        <v>27.06770134318187</v>
      </c>
      <c r="I62" t="str">
        <f t="shared" si="7"/>
        <v>Cost PS2022</v>
      </c>
    </row>
    <row r="63" spans="1:9" x14ac:dyDescent="0.3">
      <c r="A63" s="236">
        <v>2038</v>
      </c>
      <c r="B63" t="s">
        <v>416</v>
      </c>
      <c r="C63" t="str">
        <f t="shared" si="5"/>
        <v>Cost W2038</v>
      </c>
      <c r="D63" s="236"/>
      <c r="F63">
        <v>2023</v>
      </c>
      <c r="G63" t="s">
        <v>371</v>
      </c>
      <c r="H63" s="237">
        <f>INDEX('LCOE Cost Summary'!$D$27:$AH$29,MATCH(G63,'LCOE Cost Summary'!$B$27:$B$29,0),MATCH(F63,'LCOE Cost Summary'!$D$26:$AH$26,0))/INDEX(Deflator!$E$6:$E$56,MATCH(F63,Deflator!$B$6:$B$56,0))</f>
        <v>26.072917531132884</v>
      </c>
      <c r="I63" t="str">
        <f t="shared" si="7"/>
        <v>Cost PS2023</v>
      </c>
    </row>
    <row r="64" spans="1:9" x14ac:dyDescent="0.3">
      <c r="A64" s="236">
        <v>2039</v>
      </c>
      <c r="B64" t="s">
        <v>417</v>
      </c>
      <c r="C64" t="str">
        <f t="shared" si="5"/>
        <v>Cost W2039</v>
      </c>
      <c r="D64" s="236"/>
      <c r="F64">
        <v>2024</v>
      </c>
      <c r="G64" t="s">
        <v>371</v>
      </c>
      <c r="H64" s="237">
        <f>INDEX('LCOE Cost Summary'!$D$27:$AH$29,MATCH(G64,'LCOE Cost Summary'!$B$27:$B$29,0),MATCH(F64,'LCOE Cost Summary'!$D$26:$AH$26,0))/INDEX(Deflator!$E$6:$E$56,MATCH(F64,Deflator!$B$6:$B$56,0))</f>
        <v>25.152762728890877</v>
      </c>
      <c r="I64" t="str">
        <f t="shared" si="7"/>
        <v>Cost PS2024</v>
      </c>
    </row>
    <row r="65" spans="1:9" x14ac:dyDescent="0.3">
      <c r="A65" s="236">
        <v>2040</v>
      </c>
      <c r="B65" t="s">
        <v>418</v>
      </c>
      <c r="C65" t="str">
        <f t="shared" si="5"/>
        <v>Cost W2040</v>
      </c>
      <c r="D65" s="236"/>
      <c r="F65">
        <v>2025</v>
      </c>
      <c r="G65" t="s">
        <v>371</v>
      </c>
      <c r="H65" s="237">
        <f>INDEX('LCOE Cost Summary'!$D$27:$AH$29,MATCH(G65,'LCOE Cost Summary'!$B$27:$B$29,0),MATCH(F65,'LCOE Cost Summary'!$D$26:$AH$26,0))/INDEX(Deflator!$E$6:$E$56,MATCH(F65,Deflator!$B$6:$B$56,0))</f>
        <v>24.294665523658534</v>
      </c>
      <c r="I65" t="str">
        <f t="shared" si="7"/>
        <v>Cost PS2025</v>
      </c>
    </row>
    <row r="66" spans="1:9" x14ac:dyDescent="0.3">
      <c r="A66" s="236">
        <v>2041</v>
      </c>
      <c r="B66" t="s">
        <v>433</v>
      </c>
      <c r="C66" t="str">
        <f t="shared" ref="C66:C75" si="8">"Cost "&amp;LEFT(B66,1)&amp;RIGHT(B66,4)</f>
        <v>Cost W2041</v>
      </c>
      <c r="D66" s="236"/>
      <c r="F66">
        <v>2026</v>
      </c>
      <c r="G66" t="s">
        <v>371</v>
      </c>
      <c r="H66" s="237">
        <f>INDEX('LCOE Cost Summary'!$D$27:$AH$29,MATCH(G66,'LCOE Cost Summary'!$B$27:$B$29,0),MATCH(F66,'LCOE Cost Summary'!$D$26:$AH$26,0))/INDEX(Deflator!$E$6:$E$56,MATCH(F66,Deflator!$B$6:$B$56,0))</f>
        <v>23.487556819614237</v>
      </c>
      <c r="I66" t="str">
        <f t="shared" si="7"/>
        <v>Cost PS2026</v>
      </c>
    </row>
    <row r="67" spans="1:9" x14ac:dyDescent="0.3">
      <c r="A67" s="236">
        <v>2042</v>
      </c>
      <c r="B67" t="s">
        <v>434</v>
      </c>
      <c r="C67" t="str">
        <f t="shared" si="8"/>
        <v>Cost W2042</v>
      </c>
      <c r="F67">
        <v>2027</v>
      </c>
      <c r="G67" t="s">
        <v>371</v>
      </c>
      <c r="H67" s="237">
        <f>INDEX('LCOE Cost Summary'!$D$27:$AH$29,MATCH(G67,'LCOE Cost Summary'!$B$27:$B$29,0),MATCH(F67,'LCOE Cost Summary'!$D$26:$AH$26,0))/INDEX(Deflator!$E$6:$E$56,MATCH(F67,Deflator!$B$6:$B$56,0))</f>
        <v>22.724299819189262</v>
      </c>
      <c r="I67" t="str">
        <f t="shared" si="7"/>
        <v>Cost PS2027</v>
      </c>
    </row>
    <row r="68" spans="1:9" x14ac:dyDescent="0.3">
      <c r="A68" s="236">
        <v>2043</v>
      </c>
      <c r="B68" t="s">
        <v>435</v>
      </c>
      <c r="C68" t="str">
        <f t="shared" si="8"/>
        <v>Cost W2043</v>
      </c>
      <c r="F68">
        <v>2028</v>
      </c>
      <c r="G68" t="s">
        <v>371</v>
      </c>
      <c r="H68" s="237">
        <f>INDEX('LCOE Cost Summary'!$D$27:$AH$29,MATCH(G68,'LCOE Cost Summary'!$B$27:$B$29,0),MATCH(F68,'LCOE Cost Summary'!$D$26:$AH$26,0))/INDEX(Deflator!$E$6:$E$56,MATCH(F68,Deflator!$B$6:$B$56,0))</f>
        <v>22.001908469549949</v>
      </c>
      <c r="I68" t="str">
        <f t="shared" si="7"/>
        <v>Cost PS2028</v>
      </c>
    </row>
    <row r="69" spans="1:9" x14ac:dyDescent="0.3">
      <c r="A69" s="236">
        <v>2044</v>
      </c>
      <c r="B69" t="s">
        <v>436</v>
      </c>
      <c r="C69" t="str">
        <f t="shared" si="8"/>
        <v>Cost W2044</v>
      </c>
      <c r="F69">
        <v>2029</v>
      </c>
      <c r="G69" t="s">
        <v>371</v>
      </c>
      <c r="H69" s="237">
        <f>INDEX('LCOE Cost Summary'!$D$27:$AH$29,MATCH(G69,'LCOE Cost Summary'!$B$27:$B$29,0),MATCH(F69,'LCOE Cost Summary'!$D$26:$AH$26,0))/INDEX(Deflator!$E$6:$E$56,MATCH(F69,Deflator!$B$6:$B$56,0))</f>
        <v>21.314487475568338</v>
      </c>
      <c r="I69" t="str">
        <f t="shared" si="7"/>
        <v>Cost PS2029</v>
      </c>
    </row>
    <row r="70" spans="1:9" x14ac:dyDescent="0.3">
      <c r="A70" s="236">
        <v>2045</v>
      </c>
      <c r="B70" t="s">
        <v>437</v>
      </c>
      <c r="C70" t="str">
        <f t="shared" si="8"/>
        <v>Cost W2045</v>
      </c>
      <c r="F70">
        <v>2030</v>
      </c>
      <c r="G70" t="s">
        <v>371</v>
      </c>
      <c r="H70" s="237">
        <f>INDEX('LCOE Cost Summary'!$D$27:$AH$29,MATCH(G70,'LCOE Cost Summary'!$B$27:$B$29,0),MATCH(F70,'LCOE Cost Summary'!$D$26:$AH$26,0))/INDEX(Deflator!$E$6:$E$56,MATCH(F70,Deflator!$B$6:$B$56,0))</f>
        <v>21.004973242264779</v>
      </c>
      <c r="I70" t="str">
        <f t="shared" si="7"/>
        <v>Cost PS2030</v>
      </c>
    </row>
    <row r="71" spans="1:9" x14ac:dyDescent="0.3">
      <c r="A71" s="236">
        <v>2046</v>
      </c>
      <c r="B71" t="s">
        <v>438</v>
      </c>
      <c r="C71" t="str">
        <f t="shared" si="8"/>
        <v>Cost W2046</v>
      </c>
      <c r="F71">
        <v>2031</v>
      </c>
      <c r="G71" t="s">
        <v>371</v>
      </c>
      <c r="H71" s="237">
        <f>INDEX('LCOE Cost Summary'!$D$27:$AH$29,MATCH(G71,'LCOE Cost Summary'!$B$27:$B$29,0),MATCH(F71,'LCOE Cost Summary'!$D$26:$AH$26,0))/INDEX(Deflator!$E$6:$E$56,MATCH(F71,Deflator!$B$6:$B$56,0))</f>
        <v>21.000457815775587</v>
      </c>
      <c r="I71" t="str">
        <f t="shared" si="7"/>
        <v>Cost PS2031</v>
      </c>
    </row>
    <row r="72" spans="1:9" x14ac:dyDescent="0.3">
      <c r="A72" s="236">
        <v>2047</v>
      </c>
      <c r="B72" t="s">
        <v>439</v>
      </c>
      <c r="C72" t="str">
        <f t="shared" si="8"/>
        <v>Cost W2047</v>
      </c>
      <c r="F72">
        <v>2032</v>
      </c>
      <c r="G72" t="s">
        <v>371</v>
      </c>
      <c r="H72" s="237">
        <f>INDEX('LCOE Cost Summary'!$D$27:$AH$29,MATCH(G72,'LCOE Cost Summary'!$B$27:$B$29,0),MATCH(F72,'LCOE Cost Summary'!$D$26:$AH$26,0))/INDEX(Deflator!$E$6:$E$56,MATCH(F72,Deflator!$B$6:$B$56,0))</f>
        <v>21.033507401808535</v>
      </c>
      <c r="I72" t="str">
        <f t="shared" si="7"/>
        <v>Cost PS2032</v>
      </c>
    </row>
    <row r="73" spans="1:9" x14ac:dyDescent="0.3">
      <c r="A73" s="236">
        <v>2048</v>
      </c>
      <c r="B73" t="s">
        <v>440</v>
      </c>
      <c r="C73" t="str">
        <f t="shared" si="8"/>
        <v>Cost W2048</v>
      </c>
      <c r="F73">
        <v>2033</v>
      </c>
      <c r="G73" t="s">
        <v>371</v>
      </c>
      <c r="H73" s="237">
        <f>INDEX('LCOE Cost Summary'!$D$27:$AH$29,MATCH(G73,'LCOE Cost Summary'!$B$27:$B$29,0),MATCH(F73,'LCOE Cost Summary'!$D$26:$AH$26,0))/INDEX(Deflator!$E$6:$E$56,MATCH(F73,Deflator!$B$6:$B$56,0))</f>
        <v>21.078855854155893</v>
      </c>
      <c r="I73" t="str">
        <f t="shared" si="7"/>
        <v>Cost PS2033</v>
      </c>
    </row>
    <row r="74" spans="1:9" x14ac:dyDescent="0.3">
      <c r="A74" s="236">
        <v>2049</v>
      </c>
      <c r="B74" t="s">
        <v>441</v>
      </c>
      <c r="C74" t="str">
        <f t="shared" si="8"/>
        <v>Cost W2049</v>
      </c>
      <c r="F74">
        <v>2034</v>
      </c>
      <c r="G74" t="s">
        <v>371</v>
      </c>
      <c r="H74" s="237">
        <f>INDEX('LCOE Cost Summary'!$D$27:$AH$29,MATCH(G74,'LCOE Cost Summary'!$B$27:$B$29,0),MATCH(F74,'LCOE Cost Summary'!$D$26:$AH$26,0))/INDEX(Deflator!$E$6:$E$56,MATCH(F74,Deflator!$B$6:$B$56,0))</f>
        <v>21.127096185325151</v>
      </c>
      <c r="I74" t="str">
        <f t="shared" si="7"/>
        <v>Cost PS2034</v>
      </c>
    </row>
    <row r="75" spans="1:9" x14ac:dyDescent="0.3">
      <c r="A75" s="236">
        <v>2050</v>
      </c>
      <c r="B75" t="s">
        <v>442</v>
      </c>
      <c r="C75" t="str">
        <f t="shared" si="8"/>
        <v>Cost W2050</v>
      </c>
      <c r="F75">
        <v>2035</v>
      </c>
      <c r="G75" t="s">
        <v>371</v>
      </c>
      <c r="H75" s="237">
        <f>INDEX('LCOE Cost Summary'!$D$27:$AH$29,MATCH(G75,'LCOE Cost Summary'!$B$27:$B$29,0),MATCH(F75,'LCOE Cost Summary'!$D$26:$AH$26,0))/INDEX(Deflator!$E$6:$E$56,MATCH(F75,Deflator!$B$6:$B$56,0))</f>
        <v>21.16297058387498</v>
      </c>
      <c r="I75" t="str">
        <f t="shared" si="7"/>
        <v>Cost PS2035</v>
      </c>
    </row>
    <row r="76" spans="1:9" x14ac:dyDescent="0.3">
      <c r="A76" s="236">
        <v>2021</v>
      </c>
      <c r="B76" t="s">
        <v>380</v>
      </c>
      <c r="C76" t="str">
        <f>"Cost "&amp;LEFT(B76,2)&amp;RIGHT(B76,4)</f>
        <v>Cost PS2021</v>
      </c>
      <c r="F76">
        <v>2036</v>
      </c>
      <c r="G76" t="s">
        <v>371</v>
      </c>
      <c r="H76" s="237">
        <f>INDEX('LCOE Cost Summary'!$D$27:$AH$29,MATCH(G76,'LCOE Cost Summary'!$B$27:$B$29,0),MATCH(F76,'LCOE Cost Summary'!$D$26:$AH$26,0))/INDEX(Deflator!$E$6:$E$56,MATCH(F76,Deflator!$B$6:$B$56,0))</f>
        <v>21.191118874835677</v>
      </c>
      <c r="I76" t="str">
        <f t="shared" si="7"/>
        <v>Cost PS2036</v>
      </c>
    </row>
    <row r="77" spans="1:9" x14ac:dyDescent="0.3">
      <c r="A77" s="236">
        <v>2022</v>
      </c>
      <c r="B77" t="s">
        <v>381</v>
      </c>
      <c r="C77" t="str">
        <f t="shared" ref="C77:C95" si="9">"Cost "&amp;LEFT(B77,2)&amp;RIGHT(B77,4)</f>
        <v>Cost PS2022</v>
      </c>
      <c r="F77">
        <v>2037</v>
      </c>
      <c r="G77" t="s">
        <v>371</v>
      </c>
      <c r="H77" s="237">
        <f>INDEX('LCOE Cost Summary'!$D$27:$AH$29,MATCH(G77,'LCOE Cost Summary'!$B$27:$B$29,0),MATCH(F77,'LCOE Cost Summary'!$D$26:$AH$26,0))/INDEX(Deflator!$E$6:$E$56,MATCH(F77,Deflator!$B$6:$B$56,0))</f>
        <v>21.235232964167881</v>
      </c>
      <c r="I77" t="str">
        <f t="shared" si="7"/>
        <v>Cost PS2037</v>
      </c>
    </row>
    <row r="78" spans="1:9" x14ac:dyDescent="0.3">
      <c r="A78" s="236">
        <v>2023</v>
      </c>
      <c r="B78" t="s">
        <v>382</v>
      </c>
      <c r="C78" t="str">
        <f t="shared" si="9"/>
        <v>Cost PS2023</v>
      </c>
      <c r="F78">
        <v>2038</v>
      </c>
      <c r="G78" t="s">
        <v>371</v>
      </c>
      <c r="H78" s="237">
        <f>INDEX('LCOE Cost Summary'!$D$27:$AH$29,MATCH(G78,'LCOE Cost Summary'!$B$27:$B$29,0),MATCH(F78,'LCOE Cost Summary'!$D$26:$AH$26,0))/INDEX(Deflator!$E$6:$E$56,MATCH(F78,Deflator!$B$6:$B$56,0))</f>
        <v>21.269054346823026</v>
      </c>
      <c r="I78" t="str">
        <f t="shared" si="7"/>
        <v>Cost PS2038</v>
      </c>
    </row>
    <row r="79" spans="1:9" x14ac:dyDescent="0.3">
      <c r="A79" s="236">
        <v>2024</v>
      </c>
      <c r="B79" t="s">
        <v>383</v>
      </c>
      <c r="C79" t="str">
        <f t="shared" si="9"/>
        <v>Cost PS2024</v>
      </c>
      <c r="F79">
        <v>2039</v>
      </c>
      <c r="G79" t="s">
        <v>371</v>
      </c>
      <c r="H79" s="237">
        <f>INDEX('LCOE Cost Summary'!$D$27:$AH$29,MATCH(G79,'LCOE Cost Summary'!$B$27:$B$29,0),MATCH(F79,'LCOE Cost Summary'!$D$26:$AH$26,0))/INDEX(Deflator!$E$6:$E$56,MATCH(F79,Deflator!$B$6:$B$56,0))</f>
        <v>21.300392547140202</v>
      </c>
      <c r="I79" t="str">
        <f t="shared" si="7"/>
        <v>Cost PS2039</v>
      </c>
    </row>
    <row r="80" spans="1:9" x14ac:dyDescent="0.3">
      <c r="A80" s="236">
        <v>2025</v>
      </c>
      <c r="B80" t="s">
        <v>384</v>
      </c>
      <c r="C80" t="str">
        <f t="shared" si="9"/>
        <v>Cost PS2025</v>
      </c>
      <c r="F80">
        <v>2040</v>
      </c>
      <c r="G80" t="s">
        <v>371</v>
      </c>
      <c r="H80" s="237">
        <f>INDEX('LCOE Cost Summary'!$D$27:$AH$29,MATCH(G80,'LCOE Cost Summary'!$B$27:$B$29,0),MATCH(F80,'LCOE Cost Summary'!$D$26:$AH$26,0))/INDEX(Deflator!$E$6:$E$56,MATCH(F80,Deflator!$B$6:$B$56,0))</f>
        <v>21.343270291976854</v>
      </c>
      <c r="I80" t="str">
        <f t="shared" si="7"/>
        <v>Cost PS2040</v>
      </c>
    </row>
    <row r="81" spans="1:9" x14ac:dyDescent="0.3">
      <c r="A81" s="236">
        <v>2026</v>
      </c>
      <c r="B81" t="s">
        <v>385</v>
      </c>
      <c r="C81" t="str">
        <f t="shared" si="9"/>
        <v>Cost PS2026</v>
      </c>
      <c r="F81">
        <v>2041</v>
      </c>
      <c r="G81" t="s">
        <v>371</v>
      </c>
      <c r="H81" s="237">
        <f>INDEX('LCOE Cost Summary'!$D$27:$AH$29,MATCH(G81,'LCOE Cost Summary'!$B$27:$B$29,0),MATCH(F81,'LCOE Cost Summary'!$D$26:$AH$26,0))/INDEX(Deflator!$E$6:$E$56,MATCH(F81,Deflator!$B$6:$B$56,0))</f>
        <v>21.398381589373045</v>
      </c>
      <c r="I81" t="str">
        <f>INDEX($C$76:$C$105,MATCH(F81,$A$76:$A$105,0))</f>
        <v>Cost PS2041</v>
      </c>
    </row>
    <row r="82" spans="1:9" x14ac:dyDescent="0.3">
      <c r="A82" s="236">
        <v>2027</v>
      </c>
      <c r="B82" t="s">
        <v>386</v>
      </c>
      <c r="C82" t="str">
        <f t="shared" si="9"/>
        <v>Cost PS2027</v>
      </c>
      <c r="F82">
        <v>2042</v>
      </c>
      <c r="G82" t="s">
        <v>371</v>
      </c>
      <c r="H82" s="237">
        <f>INDEX('LCOE Cost Summary'!$D$27:$AH$29,MATCH(G82,'LCOE Cost Summary'!$B$27:$B$29,0),MATCH(F82,'LCOE Cost Summary'!$D$26:$AH$26,0))/INDEX(Deflator!$E$6:$E$56,MATCH(F82,Deflator!$B$6:$B$56,0))</f>
        <v>21.434334950532907</v>
      </c>
      <c r="I82" t="str">
        <f t="shared" ref="I82:I90" si="10">INDEX($C$76:$C$105,MATCH(F82,$A$76:$A$105,0))</f>
        <v>Cost PS2042</v>
      </c>
    </row>
    <row r="83" spans="1:9" x14ac:dyDescent="0.3">
      <c r="A83" s="236">
        <v>2028</v>
      </c>
      <c r="B83" t="s">
        <v>387</v>
      </c>
      <c r="C83" t="str">
        <f t="shared" si="9"/>
        <v>Cost PS2028</v>
      </c>
      <c r="F83">
        <v>2043</v>
      </c>
      <c r="G83" t="s">
        <v>371</v>
      </c>
      <c r="H83" s="237">
        <f>INDEX('LCOE Cost Summary'!$D$27:$AH$29,MATCH(G83,'LCOE Cost Summary'!$B$27:$B$29,0),MATCH(F83,'LCOE Cost Summary'!$D$26:$AH$26,0))/INDEX(Deflator!$E$6:$E$56,MATCH(F83,Deflator!$B$6:$B$56,0))</f>
        <v>21.479867824678692</v>
      </c>
      <c r="I83" t="str">
        <f t="shared" si="10"/>
        <v>Cost PS2043</v>
      </c>
    </row>
    <row r="84" spans="1:9" x14ac:dyDescent="0.3">
      <c r="A84" s="236">
        <v>2029</v>
      </c>
      <c r="B84" t="s">
        <v>388</v>
      </c>
      <c r="C84" t="str">
        <f t="shared" si="9"/>
        <v>Cost PS2029</v>
      </c>
      <c r="F84">
        <v>2044</v>
      </c>
      <c r="G84" t="s">
        <v>371</v>
      </c>
      <c r="H84" s="237">
        <f>INDEX('LCOE Cost Summary'!$D$27:$AH$29,MATCH(G84,'LCOE Cost Summary'!$B$27:$B$29,0),MATCH(F84,'LCOE Cost Summary'!$D$26:$AH$26,0))/INDEX(Deflator!$E$6:$E$56,MATCH(F84,Deflator!$B$6:$B$56,0))</f>
        <v>21.523466156219943</v>
      </c>
      <c r="I84" t="str">
        <f t="shared" si="10"/>
        <v>Cost PS2044</v>
      </c>
    </row>
    <row r="85" spans="1:9" x14ac:dyDescent="0.3">
      <c r="A85" s="236">
        <v>2030</v>
      </c>
      <c r="B85" t="s">
        <v>389</v>
      </c>
      <c r="C85" t="str">
        <f t="shared" si="9"/>
        <v>Cost PS2030</v>
      </c>
      <c r="F85">
        <v>2045</v>
      </c>
      <c r="G85" t="s">
        <v>371</v>
      </c>
      <c r="H85" s="237">
        <f>INDEX('LCOE Cost Summary'!$D$27:$AH$29,MATCH(G85,'LCOE Cost Summary'!$B$27:$B$29,0),MATCH(F85,'LCOE Cost Summary'!$D$26:$AH$26,0))/INDEX(Deflator!$E$6:$E$56,MATCH(F85,Deflator!$B$6:$B$56,0))</f>
        <v>21.558927639438213</v>
      </c>
      <c r="I85" t="str">
        <f t="shared" si="10"/>
        <v>Cost PS2045</v>
      </c>
    </row>
    <row r="86" spans="1:9" x14ac:dyDescent="0.3">
      <c r="A86" s="236">
        <v>2031</v>
      </c>
      <c r="B86" t="s">
        <v>390</v>
      </c>
      <c r="C86" t="str">
        <f t="shared" si="9"/>
        <v>Cost PS2031</v>
      </c>
      <c r="F86">
        <v>2046</v>
      </c>
      <c r="G86" t="s">
        <v>371</v>
      </c>
      <c r="H86" s="237">
        <f>INDEX('LCOE Cost Summary'!$D$27:$AH$29,MATCH(G86,'LCOE Cost Summary'!$B$27:$B$29,0),MATCH(F86,'LCOE Cost Summary'!$D$26:$AH$26,0))/INDEX(Deflator!$E$6:$E$56,MATCH(F86,Deflator!$B$6:$B$56,0))</f>
        <v>21.585876590861545</v>
      </c>
      <c r="I86" t="str">
        <f t="shared" si="10"/>
        <v>Cost PS2046</v>
      </c>
    </row>
    <row r="87" spans="1:9" x14ac:dyDescent="0.3">
      <c r="A87" s="236">
        <v>2032</v>
      </c>
      <c r="B87" t="s">
        <v>391</v>
      </c>
      <c r="C87" t="str">
        <f t="shared" si="9"/>
        <v>Cost PS2032</v>
      </c>
      <c r="F87">
        <v>2047</v>
      </c>
      <c r="G87" t="s">
        <v>371</v>
      </c>
      <c r="H87" s="237">
        <f>INDEX('LCOE Cost Summary'!$D$27:$AH$29,MATCH(G87,'LCOE Cost Summary'!$B$27:$B$29,0),MATCH(F87,'LCOE Cost Summary'!$D$26:$AH$26,0))/INDEX(Deflator!$E$6:$E$56,MATCH(F87,Deflator!$B$6:$B$56,0))</f>
        <v>21.62626859518673</v>
      </c>
      <c r="I87" t="str">
        <f t="shared" si="10"/>
        <v>Cost PS2047</v>
      </c>
    </row>
    <row r="88" spans="1:9" x14ac:dyDescent="0.3">
      <c r="A88" s="236">
        <v>2033</v>
      </c>
      <c r="B88" t="s">
        <v>392</v>
      </c>
      <c r="C88" t="str">
        <f t="shared" si="9"/>
        <v>Cost PS2033</v>
      </c>
      <c r="F88">
        <v>2048</v>
      </c>
      <c r="G88" t="s">
        <v>371</v>
      </c>
      <c r="H88" s="237">
        <f>INDEX('LCOE Cost Summary'!$D$27:$AH$29,MATCH(G88,'LCOE Cost Summary'!$B$27:$B$29,0),MATCH(F88,'LCOE Cost Summary'!$D$26:$AH$26,0))/INDEX(Deflator!$E$6:$E$56,MATCH(F88,Deflator!$B$6:$B$56,0))</f>
        <v>21.661415319911253</v>
      </c>
      <c r="I88" t="str">
        <f t="shared" si="10"/>
        <v>Cost PS2048</v>
      </c>
    </row>
    <row r="89" spans="1:9" x14ac:dyDescent="0.3">
      <c r="A89" s="236">
        <v>2034</v>
      </c>
      <c r="B89" t="s">
        <v>393</v>
      </c>
      <c r="C89" t="str">
        <f t="shared" si="9"/>
        <v>Cost PS2034</v>
      </c>
      <c r="F89">
        <v>2049</v>
      </c>
      <c r="G89" t="s">
        <v>371</v>
      </c>
      <c r="H89" s="237">
        <f>INDEX('LCOE Cost Summary'!$D$27:$AH$29,MATCH(G89,'LCOE Cost Summary'!$B$27:$B$29,0),MATCH(F89,'LCOE Cost Summary'!$D$26:$AH$26,0))/INDEX(Deflator!$E$6:$E$56,MATCH(F89,Deflator!$B$6:$B$56,0))</f>
        <v>21.694409779475176</v>
      </c>
      <c r="I89" t="str">
        <f t="shared" si="10"/>
        <v>Cost PS2049</v>
      </c>
    </row>
    <row r="90" spans="1:9" x14ac:dyDescent="0.3">
      <c r="A90" s="236">
        <v>2035</v>
      </c>
      <c r="B90" t="s">
        <v>394</v>
      </c>
      <c r="C90" t="str">
        <f t="shared" si="9"/>
        <v>Cost PS2035</v>
      </c>
      <c r="F90">
        <v>2050</v>
      </c>
      <c r="G90" t="s">
        <v>371</v>
      </c>
      <c r="H90" s="237">
        <f>INDEX('LCOE Cost Summary'!$D$27:$AH$29,MATCH(G90,'LCOE Cost Summary'!$B$27:$B$29,0),MATCH(F90,'LCOE Cost Summary'!$D$26:$AH$26,0))/INDEX(Deflator!$E$6:$E$56,MATCH(F90,Deflator!$B$6:$B$56,0))</f>
        <v>21.721841557806375</v>
      </c>
      <c r="I90" t="str">
        <f t="shared" si="10"/>
        <v>Cost PS2050</v>
      </c>
    </row>
    <row r="91" spans="1:9" x14ac:dyDescent="0.3">
      <c r="A91" s="236">
        <v>2036</v>
      </c>
      <c r="B91" t="s">
        <v>395</v>
      </c>
      <c r="C91" t="str">
        <f t="shared" si="9"/>
        <v>Cost PS2036</v>
      </c>
      <c r="H91" s="33"/>
    </row>
    <row r="92" spans="1:9" x14ac:dyDescent="0.3">
      <c r="A92" s="236">
        <v>2037</v>
      </c>
      <c r="B92" t="s">
        <v>396</v>
      </c>
      <c r="C92" t="str">
        <f t="shared" si="9"/>
        <v>Cost PS2037</v>
      </c>
      <c r="H92" s="33"/>
    </row>
    <row r="93" spans="1:9" x14ac:dyDescent="0.3">
      <c r="A93" s="236">
        <v>2038</v>
      </c>
      <c r="B93" t="s">
        <v>397</v>
      </c>
      <c r="C93" t="str">
        <f t="shared" si="9"/>
        <v>Cost PS2038</v>
      </c>
      <c r="H93" s="33"/>
    </row>
    <row r="94" spans="1:9" x14ac:dyDescent="0.3">
      <c r="A94" s="236">
        <v>2039</v>
      </c>
      <c r="B94" t="s">
        <v>398</v>
      </c>
      <c r="C94" t="str">
        <f t="shared" si="9"/>
        <v>Cost PS2039</v>
      </c>
      <c r="H94" s="33"/>
    </row>
    <row r="95" spans="1:9" x14ac:dyDescent="0.3">
      <c r="A95" s="236">
        <v>2040</v>
      </c>
      <c r="B95" t="s">
        <v>399</v>
      </c>
      <c r="C95" t="str">
        <f t="shared" si="9"/>
        <v>Cost PS2040</v>
      </c>
      <c r="H95" s="33"/>
    </row>
    <row r="96" spans="1:9" x14ac:dyDescent="0.3">
      <c r="A96" s="236">
        <v>2041</v>
      </c>
      <c r="B96" t="s">
        <v>443</v>
      </c>
      <c r="C96" t="str">
        <f t="shared" ref="C96:C98" si="11">"Cost "&amp;LEFT(B96,2)&amp;RIGHT(B96,4)</f>
        <v>Cost PS2041</v>
      </c>
      <c r="H96" s="33"/>
    </row>
    <row r="97" spans="1:14" x14ac:dyDescent="0.3">
      <c r="A97" s="236">
        <v>2042</v>
      </c>
      <c r="B97" t="s">
        <v>444</v>
      </c>
      <c r="C97" t="str">
        <f t="shared" si="11"/>
        <v>Cost PS2042</v>
      </c>
      <c r="H97" s="33"/>
    </row>
    <row r="98" spans="1:14" x14ac:dyDescent="0.3">
      <c r="A98" s="236">
        <v>2043</v>
      </c>
      <c r="B98" t="s">
        <v>445</v>
      </c>
      <c r="C98" t="str">
        <f t="shared" si="11"/>
        <v>Cost PS2043</v>
      </c>
      <c r="H98" s="33"/>
    </row>
    <row r="99" spans="1:14" x14ac:dyDescent="0.3">
      <c r="A99" s="236">
        <v>2044</v>
      </c>
      <c r="B99" t="s">
        <v>446</v>
      </c>
      <c r="C99" t="str">
        <f t="shared" ref="C99:C105" si="12">"Cost "&amp;LEFT(B99,2)&amp;RIGHT(B99,4)</f>
        <v>Cost PS2044</v>
      </c>
      <c r="H99" s="33"/>
    </row>
    <row r="100" spans="1:14" x14ac:dyDescent="0.3">
      <c r="A100" s="236">
        <v>2045</v>
      </c>
      <c r="B100" t="s">
        <v>447</v>
      </c>
      <c r="C100" t="str">
        <f t="shared" si="12"/>
        <v>Cost PS2045</v>
      </c>
      <c r="H100" s="33"/>
    </row>
    <row r="101" spans="1:14" x14ac:dyDescent="0.3">
      <c r="A101" s="236">
        <v>2046</v>
      </c>
      <c r="B101" t="s">
        <v>448</v>
      </c>
      <c r="C101" t="str">
        <f t="shared" si="12"/>
        <v>Cost PS2046</v>
      </c>
      <c r="H101" s="33"/>
    </row>
    <row r="102" spans="1:14" x14ac:dyDescent="0.3">
      <c r="A102" s="236">
        <v>2047</v>
      </c>
      <c r="B102" t="s">
        <v>449</v>
      </c>
      <c r="C102" t="str">
        <f t="shared" si="12"/>
        <v>Cost PS2047</v>
      </c>
      <c r="H102" s="33"/>
    </row>
    <row r="103" spans="1:14" x14ac:dyDescent="0.3">
      <c r="A103" s="236">
        <v>2048</v>
      </c>
      <c r="B103" t="s">
        <v>450</v>
      </c>
      <c r="C103" t="str">
        <f t="shared" si="12"/>
        <v>Cost PS2048</v>
      </c>
      <c r="H103" s="33"/>
    </row>
    <row r="104" spans="1:14" x14ac:dyDescent="0.3">
      <c r="A104" s="236">
        <v>2049</v>
      </c>
      <c r="B104" t="s">
        <v>451</v>
      </c>
      <c r="C104" t="str">
        <f t="shared" si="12"/>
        <v>Cost PS2049</v>
      </c>
      <c r="H104" s="33"/>
      <c r="J104" s="34"/>
      <c r="K104" s="34"/>
      <c r="L104" s="34"/>
      <c r="M104" s="34"/>
    </row>
    <row r="105" spans="1:14" x14ac:dyDescent="0.3">
      <c r="A105" s="236">
        <v>2050</v>
      </c>
      <c r="B105" t="s">
        <v>452</v>
      </c>
      <c r="C105" t="str">
        <f t="shared" si="12"/>
        <v>Cost PS2050</v>
      </c>
      <c r="H105" s="33"/>
      <c r="J105" s="35"/>
      <c r="K105" s="35"/>
      <c r="L105" s="36"/>
      <c r="M105" s="36"/>
      <c r="N105" s="36"/>
    </row>
    <row r="106" spans="1:14" x14ac:dyDescent="0.3">
      <c r="H106" s="33"/>
      <c r="J106" s="35"/>
      <c r="K106" s="35"/>
      <c r="L106" s="36"/>
      <c r="M106" s="36"/>
      <c r="N106" s="36"/>
    </row>
    <row r="107" spans="1:14" x14ac:dyDescent="0.3">
      <c r="H107" s="33"/>
      <c r="J107" s="35"/>
      <c r="K107" s="35"/>
      <c r="L107" s="36"/>
      <c r="M107" s="36"/>
      <c r="N107" s="36"/>
    </row>
    <row r="108" spans="1:14" x14ac:dyDescent="0.3">
      <c r="H108" s="33"/>
      <c r="J108" s="35"/>
      <c r="K108" s="35"/>
      <c r="L108" s="36"/>
      <c r="M108" s="36"/>
      <c r="N108" s="36"/>
    </row>
    <row r="109" spans="1:14" x14ac:dyDescent="0.3">
      <c r="H109" s="33"/>
      <c r="J109" s="35"/>
      <c r="K109" s="35"/>
      <c r="L109" s="36"/>
      <c r="M109" s="36"/>
      <c r="N109" s="36"/>
    </row>
    <row r="110" spans="1:14" x14ac:dyDescent="0.3">
      <c r="H110" s="33"/>
      <c r="J110" s="35"/>
      <c r="K110" s="35"/>
      <c r="L110" s="36"/>
      <c r="M110" s="36"/>
      <c r="N110" s="36"/>
    </row>
    <row r="111" spans="1:14" x14ac:dyDescent="0.3">
      <c r="H111" s="33"/>
      <c r="J111" s="35"/>
      <c r="K111" s="35"/>
      <c r="L111" s="36"/>
      <c r="M111" s="36"/>
      <c r="N111" s="36"/>
    </row>
    <row r="112" spans="1:14" x14ac:dyDescent="0.3">
      <c r="H112" s="33"/>
      <c r="J112" s="35"/>
      <c r="K112" s="35"/>
      <c r="L112" s="36"/>
      <c r="M112" s="36"/>
      <c r="N112" s="36"/>
    </row>
    <row r="113" spans="8:14" x14ac:dyDescent="0.3">
      <c r="H113" s="33"/>
      <c r="J113" s="35"/>
      <c r="K113" s="35"/>
      <c r="L113" s="36"/>
      <c r="M113" s="36"/>
      <c r="N113" s="36"/>
    </row>
    <row r="114" spans="8:14" x14ac:dyDescent="0.3">
      <c r="H114" s="33"/>
      <c r="J114" s="35"/>
      <c r="K114" s="35"/>
      <c r="L114" s="36"/>
      <c r="M114" s="36"/>
      <c r="N114" s="36"/>
    </row>
    <row r="115" spans="8:14" x14ac:dyDescent="0.3">
      <c r="H115" s="33"/>
      <c r="J115" s="35"/>
      <c r="K115" s="35"/>
      <c r="L115" s="36"/>
      <c r="M115" s="36"/>
      <c r="N115" s="36"/>
    </row>
    <row r="116" spans="8:14" x14ac:dyDescent="0.3">
      <c r="H116" s="33"/>
      <c r="J116" s="35"/>
      <c r="K116" s="35"/>
      <c r="L116" s="36"/>
      <c r="M116" s="36"/>
      <c r="N116" s="36"/>
    </row>
    <row r="117" spans="8:14" x14ac:dyDescent="0.3">
      <c r="H117" s="33"/>
      <c r="J117" s="35"/>
      <c r="K117" s="35"/>
      <c r="L117" s="36"/>
      <c r="M117" s="36"/>
      <c r="N117" s="36"/>
    </row>
    <row r="118" spans="8:14" x14ac:dyDescent="0.3">
      <c r="H118" s="33"/>
      <c r="J118" s="35"/>
      <c r="K118" s="35"/>
      <c r="L118" s="36"/>
      <c r="M118" s="36"/>
      <c r="N118" s="36"/>
    </row>
    <row r="119" spans="8:14" x14ac:dyDescent="0.3">
      <c r="H119" s="33"/>
      <c r="J119" s="35"/>
      <c r="K119" s="35"/>
      <c r="L119" s="36"/>
      <c r="M119" s="36"/>
      <c r="N119" s="36"/>
    </row>
    <row r="120" spans="8:14" x14ac:dyDescent="0.3">
      <c r="H120" s="33"/>
      <c r="J120" s="35"/>
      <c r="K120" s="35"/>
      <c r="L120" s="36"/>
      <c r="M120" s="36"/>
      <c r="N120" s="36"/>
    </row>
    <row r="121" spans="8:14" x14ac:dyDescent="0.3">
      <c r="H121" s="33"/>
      <c r="J121" s="35"/>
      <c r="K121" s="35"/>
      <c r="L121" s="36"/>
      <c r="M121" s="36"/>
      <c r="N121" s="36"/>
    </row>
    <row r="122" spans="8:14" x14ac:dyDescent="0.3">
      <c r="H122" s="33"/>
      <c r="J122" s="35"/>
      <c r="K122" s="35"/>
      <c r="L122" s="36"/>
      <c r="M122" s="36"/>
      <c r="N122" s="36"/>
    </row>
    <row r="123" spans="8:14" x14ac:dyDescent="0.3">
      <c r="H123" s="33"/>
      <c r="J123" s="35"/>
      <c r="K123" s="35"/>
      <c r="L123" s="36"/>
      <c r="M123" s="36"/>
      <c r="N123" s="36"/>
    </row>
    <row r="124" spans="8:14" x14ac:dyDescent="0.3">
      <c r="H124" s="33"/>
      <c r="J124" s="35"/>
      <c r="K124" s="35"/>
      <c r="L124" s="36"/>
      <c r="M124" s="36"/>
      <c r="N124" s="36"/>
    </row>
    <row r="125" spans="8:14" x14ac:dyDescent="0.3">
      <c r="H125" s="33"/>
      <c r="J125" s="35"/>
      <c r="K125" s="35"/>
      <c r="L125" s="36"/>
      <c r="M125" s="36"/>
      <c r="N125" s="36"/>
    </row>
    <row r="126" spans="8:14" x14ac:dyDescent="0.3">
      <c r="H126" s="33"/>
      <c r="J126" s="35"/>
      <c r="K126" s="35"/>
      <c r="L126" s="36"/>
      <c r="M126" s="36"/>
      <c r="N126" s="36"/>
    </row>
    <row r="127" spans="8:14" x14ac:dyDescent="0.3">
      <c r="H127" s="33"/>
      <c r="J127" s="35"/>
      <c r="K127" s="35"/>
      <c r="L127" s="36"/>
      <c r="M127" s="36"/>
      <c r="N127" s="36"/>
    </row>
    <row r="128" spans="8:14" x14ac:dyDescent="0.3">
      <c r="H128" s="33"/>
      <c r="J128" s="35"/>
      <c r="K128" s="35"/>
      <c r="L128" s="36"/>
      <c r="M128" s="36"/>
      <c r="N128" s="36"/>
    </row>
    <row r="129" spans="8:14" x14ac:dyDescent="0.3">
      <c r="H129" s="33"/>
      <c r="J129" s="35"/>
      <c r="K129" s="35"/>
      <c r="L129" s="36"/>
      <c r="M129" s="36"/>
      <c r="N129" s="36"/>
    </row>
    <row r="130" spans="8:14" x14ac:dyDescent="0.3">
      <c r="H130" s="33"/>
      <c r="J130" s="35"/>
      <c r="K130" s="35"/>
      <c r="L130" s="36"/>
      <c r="M130" s="36"/>
      <c r="N130" s="36"/>
    </row>
    <row r="131" spans="8:14" x14ac:dyDescent="0.3">
      <c r="H131" s="33"/>
      <c r="J131" s="35"/>
      <c r="K131" s="35"/>
      <c r="L131" s="36"/>
      <c r="M131" s="36"/>
      <c r="N131" s="36"/>
    </row>
    <row r="132" spans="8:14" x14ac:dyDescent="0.3">
      <c r="H132" s="33"/>
      <c r="J132" s="35"/>
      <c r="K132" s="35"/>
      <c r="L132" s="36"/>
      <c r="M132" s="36"/>
      <c r="N132" s="36"/>
    </row>
    <row r="133" spans="8:14" x14ac:dyDescent="0.3">
      <c r="H133" s="33"/>
      <c r="J133" s="35"/>
      <c r="K133" s="35"/>
      <c r="L133" s="36"/>
      <c r="M133" s="36"/>
      <c r="N133" s="36"/>
    </row>
    <row r="134" spans="8:14" x14ac:dyDescent="0.3">
      <c r="H134" s="33"/>
      <c r="J134" s="35"/>
      <c r="K134" s="35"/>
      <c r="L134" s="36"/>
      <c r="M134" s="36"/>
      <c r="N134" s="36"/>
    </row>
    <row r="135" spans="8:14" x14ac:dyDescent="0.3">
      <c r="H135" s="33"/>
      <c r="J135" s="35"/>
      <c r="K135" s="35"/>
      <c r="L135" s="36"/>
      <c r="M135" s="36"/>
      <c r="N135" s="36"/>
    </row>
    <row r="136" spans="8:14" x14ac:dyDescent="0.3">
      <c r="H136" s="33"/>
    </row>
    <row r="137" spans="8:14" x14ac:dyDescent="0.3">
      <c r="H137" s="33"/>
    </row>
    <row r="138" spans="8:14" x14ac:dyDescent="0.3">
      <c r="H138" s="33"/>
    </row>
    <row r="139" spans="8:14" x14ac:dyDescent="0.3">
      <c r="H139" s="33"/>
    </row>
    <row r="140" spans="8:14" x14ac:dyDescent="0.3">
      <c r="H140" s="33"/>
    </row>
    <row r="141" spans="8:14" x14ac:dyDescent="0.3">
      <c r="H141" s="33"/>
    </row>
    <row r="142" spans="8:14" x14ac:dyDescent="0.3">
      <c r="H142" s="33"/>
    </row>
    <row r="143" spans="8:14" x14ac:dyDescent="0.3">
      <c r="H143" s="33"/>
    </row>
    <row r="144" spans="8:14" x14ac:dyDescent="0.3">
      <c r="H144" s="33"/>
    </row>
    <row r="145" spans="8:8" x14ac:dyDescent="0.3">
      <c r="H145" s="33"/>
    </row>
    <row r="146" spans="8:8" x14ac:dyDescent="0.3">
      <c r="H146" s="33"/>
    </row>
    <row r="147" spans="8:8" x14ac:dyDescent="0.3">
      <c r="H147" s="33"/>
    </row>
    <row r="148" spans="8:8" x14ac:dyDescent="0.3">
      <c r="H148" s="33"/>
    </row>
    <row r="149" spans="8:8" x14ac:dyDescent="0.3">
      <c r="H149" s="33"/>
    </row>
    <row r="150" spans="8:8" x14ac:dyDescent="0.3">
      <c r="H150" s="33"/>
    </row>
    <row r="151" spans="8:8" x14ac:dyDescent="0.3">
      <c r="H151" s="33"/>
    </row>
    <row r="152" spans="8:8" x14ac:dyDescent="0.3">
      <c r="H152" s="33"/>
    </row>
    <row r="153" spans="8:8" x14ac:dyDescent="0.3">
      <c r="H153" s="33"/>
    </row>
    <row r="154" spans="8:8" x14ac:dyDescent="0.3">
      <c r="H154" s="33"/>
    </row>
    <row r="155" spans="8:8" x14ac:dyDescent="0.3">
      <c r="H155" s="33"/>
    </row>
    <row r="156" spans="8:8" x14ac:dyDescent="0.3">
      <c r="H156" s="33"/>
    </row>
    <row r="157" spans="8:8" x14ac:dyDescent="0.3">
      <c r="H157" s="33"/>
    </row>
    <row r="158" spans="8:8" x14ac:dyDescent="0.3">
      <c r="H158" s="33"/>
    </row>
    <row r="159" spans="8:8" x14ac:dyDescent="0.3">
      <c r="H159" s="33"/>
    </row>
    <row r="160" spans="8:8" x14ac:dyDescent="0.3">
      <c r="H160" s="33"/>
    </row>
    <row r="161" spans="8:8" x14ac:dyDescent="0.3">
      <c r="H161" s="33"/>
    </row>
    <row r="162" spans="8:8" x14ac:dyDescent="0.3">
      <c r="H162" s="33"/>
    </row>
    <row r="163" spans="8:8" x14ac:dyDescent="0.3">
      <c r="H163" s="33"/>
    </row>
    <row r="164" spans="8:8" x14ac:dyDescent="0.3">
      <c r="H164" s="33"/>
    </row>
    <row r="165" spans="8:8" x14ac:dyDescent="0.3">
      <c r="H165" s="33"/>
    </row>
  </sheetData>
  <phoneticPr fontId="32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DC5CE-F8AD-564B-A071-7C4EAD167988}">
  <sheetPr>
    <tabColor theme="1"/>
  </sheetPr>
  <dimension ref="A1"/>
  <sheetViews>
    <sheetView topLeftCell="A1048576" workbookViewId="0">
      <selection activeCell="B1" sqref="B1"/>
    </sheetView>
  </sheetViews>
  <sheetFormatPr defaultColWidth="10.77734375" defaultRowHeight="14.4" zeroHeight="1" x14ac:dyDescent="0.3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7148D-DC2C-44BF-B18C-03BDC91A85A9}">
  <dimension ref="A1:D90"/>
  <sheetViews>
    <sheetView zoomScale="55" zoomScaleNormal="55" workbookViewId="0">
      <selection activeCell="B1" sqref="B1"/>
    </sheetView>
  </sheetViews>
  <sheetFormatPr defaultColWidth="8.77734375" defaultRowHeight="14.4" x14ac:dyDescent="0.3"/>
  <cols>
    <col min="1" max="1" width="40.77734375" customWidth="1"/>
    <col min="2" max="2" width="15.77734375" customWidth="1"/>
  </cols>
  <sheetData>
    <row r="1" spans="1:4" x14ac:dyDescent="0.3">
      <c r="A1" s="1" t="s">
        <v>15</v>
      </c>
      <c r="B1" s="1" t="s">
        <v>16</v>
      </c>
      <c r="C1" s="1"/>
      <c r="D1" s="1"/>
    </row>
    <row r="2" spans="1:4" x14ac:dyDescent="0.3">
      <c r="A2" t="str">
        <f>EnCompass!C17</f>
        <v>Cost S2020</v>
      </c>
      <c r="B2" t="s">
        <v>17</v>
      </c>
    </row>
    <row r="3" spans="1:4" x14ac:dyDescent="0.3">
      <c r="A3" t="str">
        <f>EnCompass!C18</f>
        <v>Cost S2021</v>
      </c>
      <c r="B3" t="s">
        <v>17</v>
      </c>
    </row>
    <row r="4" spans="1:4" x14ac:dyDescent="0.3">
      <c r="A4" t="str">
        <f>EnCompass!C19</f>
        <v>Cost S2022</v>
      </c>
      <c r="B4" t="s">
        <v>17</v>
      </c>
    </row>
    <row r="5" spans="1:4" x14ac:dyDescent="0.3">
      <c r="A5" t="str">
        <f>EnCompass!C20</f>
        <v>Cost S2023</v>
      </c>
      <c r="B5" t="s">
        <v>17</v>
      </c>
    </row>
    <row r="6" spans="1:4" x14ac:dyDescent="0.3">
      <c r="A6" t="str">
        <f>EnCompass!C21</f>
        <v>Cost S2024</v>
      </c>
      <c r="B6" t="s">
        <v>17</v>
      </c>
    </row>
    <row r="7" spans="1:4" x14ac:dyDescent="0.3">
      <c r="A7" t="str">
        <f>EnCompass!C22</f>
        <v>Cost S2025</v>
      </c>
      <c r="B7" t="s">
        <v>17</v>
      </c>
    </row>
    <row r="8" spans="1:4" x14ac:dyDescent="0.3">
      <c r="A8" t="str">
        <f>EnCompass!C23</f>
        <v>Cost S2026</v>
      </c>
      <c r="B8" t="s">
        <v>17</v>
      </c>
    </row>
    <row r="9" spans="1:4" x14ac:dyDescent="0.3">
      <c r="A9" t="str">
        <f>EnCompass!C24</f>
        <v>Cost S2027</v>
      </c>
      <c r="B9" t="s">
        <v>17</v>
      </c>
    </row>
    <row r="10" spans="1:4" x14ac:dyDescent="0.3">
      <c r="A10" t="str">
        <f>EnCompass!C25</f>
        <v>Cost S2028</v>
      </c>
      <c r="B10" t="s">
        <v>17</v>
      </c>
    </row>
    <row r="11" spans="1:4" x14ac:dyDescent="0.3">
      <c r="A11" t="str">
        <f>EnCompass!C26</f>
        <v>Cost S2029</v>
      </c>
      <c r="B11" t="s">
        <v>17</v>
      </c>
    </row>
    <row r="12" spans="1:4" x14ac:dyDescent="0.3">
      <c r="A12" t="str">
        <f>EnCompass!C27</f>
        <v>Cost S2030</v>
      </c>
      <c r="B12" t="s">
        <v>17</v>
      </c>
    </row>
    <row r="13" spans="1:4" x14ac:dyDescent="0.3">
      <c r="A13" t="str">
        <f>EnCompass!C28</f>
        <v>Cost S2031</v>
      </c>
      <c r="B13" t="s">
        <v>17</v>
      </c>
    </row>
    <row r="14" spans="1:4" x14ac:dyDescent="0.3">
      <c r="A14" t="str">
        <f>EnCompass!C29</f>
        <v>Cost S2032</v>
      </c>
      <c r="B14" t="s">
        <v>17</v>
      </c>
    </row>
    <row r="15" spans="1:4" x14ac:dyDescent="0.3">
      <c r="A15" t="str">
        <f>EnCompass!C30</f>
        <v>Cost S2033</v>
      </c>
      <c r="B15" t="s">
        <v>17</v>
      </c>
    </row>
    <row r="16" spans="1:4" x14ac:dyDescent="0.3">
      <c r="A16" t="str">
        <f>EnCompass!C31</f>
        <v>Cost S2034</v>
      </c>
      <c r="B16" t="s">
        <v>17</v>
      </c>
    </row>
    <row r="17" spans="1:2" x14ac:dyDescent="0.3">
      <c r="A17" t="str">
        <f>EnCompass!C32</f>
        <v>Cost S2035</v>
      </c>
      <c r="B17" t="s">
        <v>17</v>
      </c>
    </row>
    <row r="18" spans="1:2" x14ac:dyDescent="0.3">
      <c r="A18" t="str">
        <f>EnCompass!C33</f>
        <v>Cost S2036</v>
      </c>
      <c r="B18" t="s">
        <v>17</v>
      </c>
    </row>
    <row r="19" spans="1:2" x14ac:dyDescent="0.3">
      <c r="A19" t="str">
        <f>EnCompass!C34</f>
        <v>Cost S2037</v>
      </c>
      <c r="B19" t="s">
        <v>17</v>
      </c>
    </row>
    <row r="20" spans="1:2" x14ac:dyDescent="0.3">
      <c r="A20" t="str">
        <f>EnCompass!C35</f>
        <v>Cost S2038</v>
      </c>
      <c r="B20" t="s">
        <v>17</v>
      </c>
    </row>
    <row r="21" spans="1:2" x14ac:dyDescent="0.3">
      <c r="A21" t="str">
        <f>EnCompass!C36</f>
        <v>Cost S2039</v>
      </c>
      <c r="B21" t="s">
        <v>17</v>
      </c>
    </row>
    <row r="22" spans="1:2" x14ac:dyDescent="0.3">
      <c r="A22" t="str">
        <f>EnCompass!C37</f>
        <v>Cost S2040</v>
      </c>
      <c r="B22" t="s">
        <v>17</v>
      </c>
    </row>
    <row r="23" spans="1:2" x14ac:dyDescent="0.3">
      <c r="A23" t="str">
        <f>EnCompass!C38</f>
        <v>Cost S2041</v>
      </c>
      <c r="B23" t="s">
        <v>17</v>
      </c>
    </row>
    <row r="24" spans="1:2" x14ac:dyDescent="0.3">
      <c r="A24" t="str">
        <f>EnCompass!C39</f>
        <v>Cost S2042</v>
      </c>
      <c r="B24" t="s">
        <v>17</v>
      </c>
    </row>
    <row r="25" spans="1:2" x14ac:dyDescent="0.3">
      <c r="A25" t="str">
        <f>EnCompass!C40</f>
        <v>Cost S2043</v>
      </c>
      <c r="B25" t="s">
        <v>17</v>
      </c>
    </row>
    <row r="26" spans="1:2" x14ac:dyDescent="0.3">
      <c r="A26" t="str">
        <f>EnCompass!C41</f>
        <v>Cost S2044</v>
      </c>
      <c r="B26" t="s">
        <v>17</v>
      </c>
    </row>
    <row r="27" spans="1:2" x14ac:dyDescent="0.3">
      <c r="A27" t="str">
        <f>EnCompass!C42</f>
        <v>Cost S2045</v>
      </c>
      <c r="B27" t="s">
        <v>17</v>
      </c>
    </row>
    <row r="28" spans="1:2" x14ac:dyDescent="0.3">
      <c r="A28" t="str">
        <f>EnCompass!C43</f>
        <v>Cost S2046</v>
      </c>
      <c r="B28" t="s">
        <v>17</v>
      </c>
    </row>
    <row r="29" spans="1:2" x14ac:dyDescent="0.3">
      <c r="A29" t="str">
        <f>EnCompass!C44</f>
        <v>Cost S2047</v>
      </c>
      <c r="B29" t="s">
        <v>17</v>
      </c>
    </row>
    <row r="30" spans="1:2" x14ac:dyDescent="0.3">
      <c r="A30" t="str">
        <f>EnCompass!C45</f>
        <v>Cost S2048</v>
      </c>
      <c r="B30" t="s">
        <v>17</v>
      </c>
    </row>
    <row r="31" spans="1:2" x14ac:dyDescent="0.3">
      <c r="A31" t="str">
        <f>EnCompass!C46</f>
        <v>Cost S2049</v>
      </c>
      <c r="B31" t="s">
        <v>17</v>
      </c>
    </row>
    <row r="32" spans="1:2" x14ac:dyDescent="0.3">
      <c r="A32" t="str">
        <f>EnCompass!C47</f>
        <v>Cost S2050</v>
      </c>
      <c r="B32" t="s">
        <v>17</v>
      </c>
    </row>
    <row r="33" spans="1:2" x14ac:dyDescent="0.3">
      <c r="A33" t="str">
        <f>EnCompass!C48</f>
        <v>Cost W2023</v>
      </c>
      <c r="B33" t="s">
        <v>17</v>
      </c>
    </row>
    <row r="34" spans="1:2" x14ac:dyDescent="0.3">
      <c r="A34" t="str">
        <f>EnCompass!C49</f>
        <v>Cost W2024</v>
      </c>
      <c r="B34" t="s">
        <v>17</v>
      </c>
    </row>
    <row r="35" spans="1:2" x14ac:dyDescent="0.3">
      <c r="A35" t="str">
        <f>EnCompass!C50</f>
        <v>Cost W2025</v>
      </c>
      <c r="B35" t="s">
        <v>17</v>
      </c>
    </row>
    <row r="36" spans="1:2" x14ac:dyDescent="0.3">
      <c r="A36" t="str">
        <f>EnCompass!C51</f>
        <v>Cost W2026</v>
      </c>
      <c r="B36" t="s">
        <v>17</v>
      </c>
    </row>
    <row r="37" spans="1:2" x14ac:dyDescent="0.3">
      <c r="A37" t="str">
        <f>EnCompass!C52</f>
        <v>Cost W2027</v>
      </c>
      <c r="B37" t="s">
        <v>17</v>
      </c>
    </row>
    <row r="38" spans="1:2" x14ac:dyDescent="0.3">
      <c r="A38" t="str">
        <f>EnCompass!C53</f>
        <v>Cost W2028</v>
      </c>
      <c r="B38" t="s">
        <v>17</v>
      </c>
    </row>
    <row r="39" spans="1:2" x14ac:dyDescent="0.3">
      <c r="A39" t="str">
        <f>EnCompass!C54</f>
        <v>Cost W2029</v>
      </c>
      <c r="B39" t="s">
        <v>17</v>
      </c>
    </row>
    <row r="40" spans="1:2" x14ac:dyDescent="0.3">
      <c r="A40" t="str">
        <f>EnCompass!C55</f>
        <v>Cost W2030</v>
      </c>
      <c r="B40" t="s">
        <v>17</v>
      </c>
    </row>
    <row r="41" spans="1:2" x14ac:dyDescent="0.3">
      <c r="A41" t="str">
        <f>EnCompass!C56</f>
        <v>Cost W2031</v>
      </c>
      <c r="B41" t="s">
        <v>17</v>
      </c>
    </row>
    <row r="42" spans="1:2" x14ac:dyDescent="0.3">
      <c r="A42" t="str">
        <f>EnCompass!C57</f>
        <v>Cost W2032</v>
      </c>
      <c r="B42" t="s">
        <v>17</v>
      </c>
    </row>
    <row r="43" spans="1:2" x14ac:dyDescent="0.3">
      <c r="A43" t="str">
        <f>EnCompass!C58</f>
        <v>Cost W2033</v>
      </c>
      <c r="B43" t="s">
        <v>17</v>
      </c>
    </row>
    <row r="44" spans="1:2" x14ac:dyDescent="0.3">
      <c r="A44" t="str">
        <f>EnCompass!C59</f>
        <v>Cost W2034</v>
      </c>
      <c r="B44" t="s">
        <v>17</v>
      </c>
    </row>
    <row r="45" spans="1:2" x14ac:dyDescent="0.3">
      <c r="A45" t="str">
        <f>EnCompass!C60</f>
        <v>Cost W2035</v>
      </c>
      <c r="B45" t="s">
        <v>17</v>
      </c>
    </row>
    <row r="46" spans="1:2" x14ac:dyDescent="0.3">
      <c r="A46" t="str">
        <f>EnCompass!C61</f>
        <v>Cost W2036</v>
      </c>
      <c r="B46" t="s">
        <v>17</v>
      </c>
    </row>
    <row r="47" spans="1:2" x14ac:dyDescent="0.3">
      <c r="A47" t="str">
        <f>EnCompass!C62</f>
        <v>Cost W2037</v>
      </c>
      <c r="B47" t="s">
        <v>17</v>
      </c>
    </row>
    <row r="48" spans="1:2" x14ac:dyDescent="0.3">
      <c r="A48" t="str">
        <f>EnCompass!C63</f>
        <v>Cost W2038</v>
      </c>
      <c r="B48" t="s">
        <v>17</v>
      </c>
    </row>
    <row r="49" spans="1:2" x14ac:dyDescent="0.3">
      <c r="A49" t="str">
        <f>EnCompass!C64</f>
        <v>Cost W2039</v>
      </c>
      <c r="B49" t="s">
        <v>17</v>
      </c>
    </row>
    <row r="50" spans="1:2" x14ac:dyDescent="0.3">
      <c r="A50" t="str">
        <f>EnCompass!C65</f>
        <v>Cost W2040</v>
      </c>
      <c r="B50" t="s">
        <v>17</v>
      </c>
    </row>
    <row r="51" spans="1:2" x14ac:dyDescent="0.3">
      <c r="A51" t="str">
        <f>EnCompass!C66</f>
        <v>Cost W2041</v>
      </c>
      <c r="B51" t="s">
        <v>17</v>
      </c>
    </row>
    <row r="52" spans="1:2" x14ac:dyDescent="0.3">
      <c r="A52" t="str">
        <f>EnCompass!C67</f>
        <v>Cost W2042</v>
      </c>
      <c r="B52" t="s">
        <v>17</v>
      </c>
    </row>
    <row r="53" spans="1:2" x14ac:dyDescent="0.3">
      <c r="A53" t="str">
        <f>EnCompass!C68</f>
        <v>Cost W2043</v>
      </c>
      <c r="B53" t="s">
        <v>17</v>
      </c>
    </row>
    <row r="54" spans="1:2" x14ac:dyDescent="0.3">
      <c r="A54" t="str">
        <f>EnCompass!C69</f>
        <v>Cost W2044</v>
      </c>
      <c r="B54" t="s">
        <v>17</v>
      </c>
    </row>
    <row r="55" spans="1:2" x14ac:dyDescent="0.3">
      <c r="A55" t="str">
        <f>EnCompass!C70</f>
        <v>Cost W2045</v>
      </c>
      <c r="B55" t="s">
        <v>17</v>
      </c>
    </row>
    <row r="56" spans="1:2" x14ac:dyDescent="0.3">
      <c r="A56" t="str">
        <f>EnCompass!C71</f>
        <v>Cost W2046</v>
      </c>
      <c r="B56" t="s">
        <v>17</v>
      </c>
    </row>
    <row r="57" spans="1:2" x14ac:dyDescent="0.3">
      <c r="A57" t="str">
        <f>EnCompass!C72</f>
        <v>Cost W2047</v>
      </c>
      <c r="B57" t="s">
        <v>17</v>
      </c>
    </row>
    <row r="58" spans="1:2" x14ac:dyDescent="0.3">
      <c r="A58" t="str">
        <f>EnCompass!C73</f>
        <v>Cost W2048</v>
      </c>
      <c r="B58" t="s">
        <v>17</v>
      </c>
    </row>
    <row r="59" spans="1:2" x14ac:dyDescent="0.3">
      <c r="A59" t="str">
        <f>EnCompass!C74</f>
        <v>Cost W2049</v>
      </c>
      <c r="B59" t="s">
        <v>17</v>
      </c>
    </row>
    <row r="60" spans="1:2" x14ac:dyDescent="0.3">
      <c r="A60" t="str">
        <f>EnCompass!C75</f>
        <v>Cost W2050</v>
      </c>
      <c r="B60" t="s">
        <v>17</v>
      </c>
    </row>
    <row r="61" spans="1:2" x14ac:dyDescent="0.3">
      <c r="A61" t="str">
        <f>EnCompass!C76</f>
        <v>Cost PS2021</v>
      </c>
      <c r="B61" t="s">
        <v>17</v>
      </c>
    </row>
    <row r="62" spans="1:2" x14ac:dyDescent="0.3">
      <c r="A62" t="str">
        <f>EnCompass!C77</f>
        <v>Cost PS2022</v>
      </c>
      <c r="B62" t="s">
        <v>17</v>
      </c>
    </row>
    <row r="63" spans="1:2" x14ac:dyDescent="0.3">
      <c r="A63" t="str">
        <f>EnCompass!C78</f>
        <v>Cost PS2023</v>
      </c>
      <c r="B63" t="s">
        <v>17</v>
      </c>
    </row>
    <row r="64" spans="1:2" x14ac:dyDescent="0.3">
      <c r="A64" t="str">
        <f>EnCompass!C79</f>
        <v>Cost PS2024</v>
      </c>
      <c r="B64" t="s">
        <v>17</v>
      </c>
    </row>
    <row r="65" spans="1:2" x14ac:dyDescent="0.3">
      <c r="A65" t="str">
        <f>EnCompass!C80</f>
        <v>Cost PS2025</v>
      </c>
      <c r="B65" t="s">
        <v>17</v>
      </c>
    </row>
    <row r="66" spans="1:2" x14ac:dyDescent="0.3">
      <c r="A66" t="str">
        <f>EnCompass!C81</f>
        <v>Cost PS2026</v>
      </c>
      <c r="B66" t="s">
        <v>17</v>
      </c>
    </row>
    <row r="67" spans="1:2" x14ac:dyDescent="0.3">
      <c r="A67" t="str">
        <f>EnCompass!C82</f>
        <v>Cost PS2027</v>
      </c>
      <c r="B67" t="s">
        <v>17</v>
      </c>
    </row>
    <row r="68" spans="1:2" x14ac:dyDescent="0.3">
      <c r="A68" t="str">
        <f>EnCompass!C83</f>
        <v>Cost PS2028</v>
      </c>
      <c r="B68" t="s">
        <v>17</v>
      </c>
    </row>
    <row r="69" spans="1:2" x14ac:dyDescent="0.3">
      <c r="A69" t="str">
        <f>EnCompass!C84</f>
        <v>Cost PS2029</v>
      </c>
      <c r="B69" t="s">
        <v>17</v>
      </c>
    </row>
    <row r="70" spans="1:2" x14ac:dyDescent="0.3">
      <c r="A70" t="str">
        <f>EnCompass!C85</f>
        <v>Cost PS2030</v>
      </c>
      <c r="B70" t="s">
        <v>17</v>
      </c>
    </row>
    <row r="71" spans="1:2" x14ac:dyDescent="0.3">
      <c r="A71" t="str">
        <f>EnCompass!C86</f>
        <v>Cost PS2031</v>
      </c>
      <c r="B71" t="s">
        <v>17</v>
      </c>
    </row>
    <row r="72" spans="1:2" x14ac:dyDescent="0.3">
      <c r="A72" t="str">
        <f>EnCompass!C87</f>
        <v>Cost PS2032</v>
      </c>
      <c r="B72" t="s">
        <v>17</v>
      </c>
    </row>
    <row r="73" spans="1:2" x14ac:dyDescent="0.3">
      <c r="A73" t="str">
        <f>EnCompass!C88</f>
        <v>Cost PS2033</v>
      </c>
      <c r="B73" t="s">
        <v>17</v>
      </c>
    </row>
    <row r="74" spans="1:2" x14ac:dyDescent="0.3">
      <c r="A74" t="str">
        <f>EnCompass!C89</f>
        <v>Cost PS2034</v>
      </c>
      <c r="B74" t="s">
        <v>17</v>
      </c>
    </row>
    <row r="75" spans="1:2" x14ac:dyDescent="0.3">
      <c r="A75" t="str">
        <f>EnCompass!C90</f>
        <v>Cost PS2035</v>
      </c>
      <c r="B75" t="s">
        <v>17</v>
      </c>
    </row>
    <row r="76" spans="1:2" x14ac:dyDescent="0.3">
      <c r="A76" t="str">
        <f>EnCompass!C91</f>
        <v>Cost PS2036</v>
      </c>
      <c r="B76" t="s">
        <v>17</v>
      </c>
    </row>
    <row r="77" spans="1:2" x14ac:dyDescent="0.3">
      <c r="A77" t="str">
        <f>EnCompass!C92</f>
        <v>Cost PS2037</v>
      </c>
      <c r="B77" t="s">
        <v>17</v>
      </c>
    </row>
    <row r="78" spans="1:2" x14ac:dyDescent="0.3">
      <c r="A78" t="str">
        <f>EnCompass!C93</f>
        <v>Cost PS2038</v>
      </c>
      <c r="B78" t="s">
        <v>17</v>
      </c>
    </row>
    <row r="79" spans="1:2" x14ac:dyDescent="0.3">
      <c r="A79" t="str">
        <f>EnCompass!C94</f>
        <v>Cost PS2039</v>
      </c>
      <c r="B79" t="s">
        <v>17</v>
      </c>
    </row>
    <row r="80" spans="1:2" x14ac:dyDescent="0.3">
      <c r="A80" t="str">
        <f>EnCompass!C95</f>
        <v>Cost PS2040</v>
      </c>
      <c r="B80" t="s">
        <v>17</v>
      </c>
    </row>
    <row r="81" spans="1:2" x14ac:dyDescent="0.3">
      <c r="A81" t="str">
        <f>EnCompass!C96</f>
        <v>Cost PS2041</v>
      </c>
      <c r="B81" t="s">
        <v>17</v>
      </c>
    </row>
    <row r="82" spans="1:2" x14ac:dyDescent="0.3">
      <c r="A82" t="str">
        <f>EnCompass!C97</f>
        <v>Cost PS2042</v>
      </c>
      <c r="B82" t="s">
        <v>17</v>
      </c>
    </row>
    <row r="83" spans="1:2" x14ac:dyDescent="0.3">
      <c r="A83" t="str">
        <f>EnCompass!C98</f>
        <v>Cost PS2043</v>
      </c>
      <c r="B83" t="s">
        <v>17</v>
      </c>
    </row>
    <row r="84" spans="1:2" x14ac:dyDescent="0.3">
      <c r="A84" t="str">
        <f>EnCompass!C99</f>
        <v>Cost PS2044</v>
      </c>
      <c r="B84" t="s">
        <v>17</v>
      </c>
    </row>
    <row r="85" spans="1:2" x14ac:dyDescent="0.3">
      <c r="A85" t="str">
        <f>EnCompass!C100</f>
        <v>Cost PS2045</v>
      </c>
      <c r="B85" t="s">
        <v>17</v>
      </c>
    </row>
    <row r="86" spans="1:2" x14ac:dyDescent="0.3">
      <c r="A86" t="str">
        <f>EnCompass!C101</f>
        <v>Cost PS2046</v>
      </c>
      <c r="B86" t="s">
        <v>17</v>
      </c>
    </row>
    <row r="87" spans="1:2" x14ac:dyDescent="0.3">
      <c r="A87" t="str">
        <f>EnCompass!C102</f>
        <v>Cost PS2047</v>
      </c>
      <c r="B87" t="s">
        <v>17</v>
      </c>
    </row>
    <row r="88" spans="1:2" x14ac:dyDescent="0.3">
      <c r="A88" t="str">
        <f>EnCompass!C103</f>
        <v>Cost PS2048</v>
      </c>
      <c r="B88" t="s">
        <v>17</v>
      </c>
    </row>
    <row r="89" spans="1:2" x14ac:dyDescent="0.3">
      <c r="A89" t="str">
        <f>EnCompass!C104</f>
        <v>Cost PS2049</v>
      </c>
      <c r="B89" t="s">
        <v>17</v>
      </c>
    </row>
    <row r="90" spans="1:2" x14ac:dyDescent="0.3">
      <c r="A90" t="str">
        <f>EnCompass!C105</f>
        <v>Cost PS2050</v>
      </c>
      <c r="B90" t="s">
        <v>17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4820E-E370-407A-93A5-8BEA8F9E35C4}">
  <dimension ref="A1:F1048488"/>
  <sheetViews>
    <sheetView topLeftCell="A46" zoomScale="70" zoomScaleNormal="70" workbookViewId="0">
      <selection activeCell="M52" sqref="M52"/>
    </sheetView>
  </sheetViews>
  <sheetFormatPr defaultColWidth="8.77734375" defaultRowHeight="14.4" x14ac:dyDescent="0.3"/>
  <cols>
    <col min="1" max="1" width="23.21875" customWidth="1"/>
    <col min="2" max="5" width="11.44140625" customWidth="1"/>
  </cols>
  <sheetData>
    <row r="1" spans="1:6" ht="15" customHeight="1" x14ac:dyDescent="0.3">
      <c r="A1" s="1" t="s">
        <v>3</v>
      </c>
      <c r="B1" s="1" t="s">
        <v>4</v>
      </c>
      <c r="C1" s="7" t="s">
        <v>5</v>
      </c>
      <c r="D1" s="7" t="s">
        <v>6</v>
      </c>
      <c r="E1" s="1" t="s">
        <v>7</v>
      </c>
    </row>
    <row r="2" spans="1:6" ht="15" customHeight="1" x14ac:dyDescent="0.3">
      <c r="A2" t="str">
        <f>EnCompass!C17</f>
        <v>Cost S2020</v>
      </c>
      <c r="B2">
        <v>1</v>
      </c>
      <c r="C2" s="8">
        <v>43831</v>
      </c>
      <c r="D2" s="8">
        <v>44196</v>
      </c>
      <c r="E2" s="238">
        <f>INDEX(EnCompass!$H$2:$H$90,MATCH($A2,EnCompass!$I$2:$I$90,0))</f>
        <v>34.426756545032696</v>
      </c>
      <c r="F2" s="4"/>
    </row>
    <row r="3" spans="1:6" ht="15" customHeight="1" x14ac:dyDescent="0.3">
      <c r="A3" t="str">
        <f>EnCompass!C18</f>
        <v>Cost S2021</v>
      </c>
      <c r="B3">
        <v>1</v>
      </c>
      <c r="C3" s="8">
        <v>44197</v>
      </c>
      <c r="D3" s="8">
        <v>44561</v>
      </c>
      <c r="E3" s="238">
        <f>INDEX(EnCompass!$H$2:$H$90,MATCH($A3,EnCompass!$I$2:$I$90,0))</f>
        <v>33.630941657021253</v>
      </c>
      <c r="F3" s="4"/>
    </row>
    <row r="4" spans="1:6" ht="15" customHeight="1" x14ac:dyDescent="0.3">
      <c r="A4" t="str">
        <f>EnCompass!C19</f>
        <v>Cost S2022</v>
      </c>
      <c r="B4">
        <v>1</v>
      </c>
      <c r="C4" s="8">
        <v>44562</v>
      </c>
      <c r="D4" s="8">
        <v>44926</v>
      </c>
      <c r="E4" s="238">
        <f>INDEX(EnCompass!$H$2:$H$90,MATCH($A4,EnCompass!$I$2:$I$90,0))</f>
        <v>32.802926070557106</v>
      </c>
      <c r="F4" s="4"/>
    </row>
    <row r="5" spans="1:6" ht="15" customHeight="1" x14ac:dyDescent="0.3">
      <c r="A5" t="str">
        <f>EnCompass!C20</f>
        <v>Cost S2023</v>
      </c>
      <c r="B5">
        <v>1</v>
      </c>
      <c r="C5" s="8">
        <v>44927</v>
      </c>
      <c r="D5" s="8">
        <v>45291</v>
      </c>
      <c r="E5" s="238">
        <f>INDEX(EnCompass!$H$2:$H$90,MATCH($A5,EnCompass!$I$2:$I$90,0))</f>
        <v>31.941742487286565</v>
      </c>
      <c r="F5" s="4"/>
    </row>
    <row r="6" spans="1:6" ht="15" customHeight="1" x14ac:dyDescent="0.3">
      <c r="A6" t="str">
        <f>EnCompass!C21</f>
        <v>Cost S2024</v>
      </c>
      <c r="B6">
        <v>1</v>
      </c>
      <c r="C6" s="8">
        <v>45292</v>
      </c>
      <c r="D6" s="8">
        <v>45657</v>
      </c>
      <c r="E6" s="238">
        <f>INDEX(EnCompass!$H$2:$H$90,MATCH($A6,EnCompass!$I$2:$I$90,0))</f>
        <v>31.046399059870069</v>
      </c>
      <c r="F6" s="4"/>
    </row>
    <row r="7" spans="1:6" ht="15" customHeight="1" x14ac:dyDescent="0.3">
      <c r="A7" t="str">
        <f>EnCompass!C22</f>
        <v>Cost S2025</v>
      </c>
      <c r="B7">
        <v>1</v>
      </c>
      <c r="C7" s="8">
        <v>45658</v>
      </c>
      <c r="D7" s="8">
        <v>46022</v>
      </c>
      <c r="E7" s="238">
        <f>INDEX(EnCompass!$H$2:$H$90,MATCH($A7,EnCompass!$I$2:$I$90,0))</f>
        <v>30.115878776382594</v>
      </c>
      <c r="F7" s="4"/>
    </row>
    <row r="8" spans="1:6" ht="15" customHeight="1" x14ac:dyDescent="0.3">
      <c r="A8" t="str">
        <f>EnCompass!C23</f>
        <v>Cost S2026</v>
      </c>
      <c r="B8">
        <v>1</v>
      </c>
      <c r="C8" s="8">
        <v>46023</v>
      </c>
      <c r="D8" s="8">
        <v>46387</v>
      </c>
      <c r="E8" s="238">
        <f>INDEX(EnCompass!$H$2:$H$90,MATCH($A8,EnCompass!$I$2:$I$90,0))</f>
        <v>29.14913883052018</v>
      </c>
      <c r="F8" s="4"/>
    </row>
    <row r="9" spans="1:6" ht="15" customHeight="1" x14ac:dyDescent="0.3">
      <c r="A9" t="str">
        <f>EnCompass!C24</f>
        <v>Cost S2027</v>
      </c>
      <c r="B9">
        <v>1</v>
      </c>
      <c r="C9" s="8">
        <v>46388</v>
      </c>
      <c r="D9" s="8">
        <v>46752</v>
      </c>
      <c r="E9" s="238">
        <f>INDEX(EnCompass!$H$2:$H$90,MATCH($A9,EnCompass!$I$2:$I$90,0))</f>
        <v>28.14510997726418</v>
      </c>
      <c r="F9" s="4"/>
    </row>
    <row r="10" spans="1:6" ht="15" customHeight="1" x14ac:dyDescent="0.3">
      <c r="A10" t="str">
        <f>EnCompass!C25</f>
        <v>Cost S2028</v>
      </c>
      <c r="B10">
        <v>1</v>
      </c>
      <c r="C10" s="8">
        <v>46753</v>
      </c>
      <c r="D10" s="8">
        <v>47118</v>
      </c>
      <c r="E10" s="238">
        <f>INDEX(EnCompass!$H$2:$H$90,MATCH($A10,EnCompass!$I$2:$I$90,0))</f>
        <v>27.102695873647129</v>
      </c>
      <c r="F10" s="4"/>
    </row>
    <row r="11" spans="1:6" ht="15" customHeight="1" x14ac:dyDescent="0.3">
      <c r="A11" t="str">
        <f>EnCompass!C26</f>
        <v>Cost S2029</v>
      </c>
      <c r="B11">
        <v>1</v>
      </c>
      <c r="C11" s="8">
        <v>47119</v>
      </c>
      <c r="D11" s="8">
        <v>47483</v>
      </c>
      <c r="E11" s="238">
        <f>INDEX(EnCompass!$H$2:$H$90,MATCH($A11,EnCompass!$I$2:$I$90,0))</f>
        <v>26.020772404256629</v>
      </c>
      <c r="F11" s="4"/>
    </row>
    <row r="12" spans="1:6" ht="15" customHeight="1" x14ac:dyDescent="0.3">
      <c r="A12" t="str">
        <f>EnCompass!C27</f>
        <v>Cost S2030</v>
      </c>
      <c r="B12">
        <v>1</v>
      </c>
      <c r="C12" s="8">
        <v>47484</v>
      </c>
      <c r="D12" s="8">
        <v>47848</v>
      </c>
      <c r="E12" s="238">
        <f>INDEX(EnCompass!$H$2:$H$90,MATCH($A12,EnCompass!$I$2:$I$90,0))</f>
        <v>24.89818699110646</v>
      </c>
      <c r="F12" s="4"/>
    </row>
    <row r="13" spans="1:6" ht="15" customHeight="1" x14ac:dyDescent="0.3">
      <c r="A13" t="str">
        <f>EnCompass!C28</f>
        <v>Cost S2031</v>
      </c>
      <c r="B13">
        <v>1</v>
      </c>
      <c r="C13" s="8">
        <v>47849</v>
      </c>
      <c r="D13" s="8">
        <v>48213</v>
      </c>
      <c r="E13" s="238">
        <f>INDEX(EnCompass!$H$2:$H$90,MATCH($A13,EnCompass!$I$2:$I$90,0))</f>
        <v>25.115823889003391</v>
      </c>
      <c r="F13" s="4"/>
    </row>
    <row r="14" spans="1:6" ht="15" customHeight="1" x14ac:dyDescent="0.3">
      <c r="A14" t="str">
        <f>EnCompass!C29</f>
        <v>Cost S2032</v>
      </c>
      <c r="B14">
        <v>1</v>
      </c>
      <c r="C14" s="8">
        <v>48214</v>
      </c>
      <c r="D14" s="8">
        <v>48579</v>
      </c>
      <c r="E14" s="238">
        <f>INDEX(EnCompass!$H$2:$H$90,MATCH($A14,EnCompass!$I$2:$I$90,0))</f>
        <v>25.333759501231075</v>
      </c>
      <c r="F14" s="4"/>
    </row>
    <row r="15" spans="1:6" ht="15" customHeight="1" x14ac:dyDescent="0.3">
      <c r="A15" t="str">
        <f>EnCompass!C30</f>
        <v>Cost S2033</v>
      </c>
      <c r="B15">
        <v>1</v>
      </c>
      <c r="C15" s="8">
        <v>48580</v>
      </c>
      <c r="D15" s="8">
        <v>48944</v>
      </c>
      <c r="E15" s="238">
        <f>INDEX(EnCompass!$H$2:$H$90,MATCH($A15,EnCompass!$I$2:$I$90,0))</f>
        <v>25.551927843340188</v>
      </c>
      <c r="F15" s="4"/>
    </row>
    <row r="16" spans="1:6" ht="15" customHeight="1" x14ac:dyDescent="0.3">
      <c r="A16" t="str">
        <f>EnCompass!C31</f>
        <v>Cost S2034</v>
      </c>
      <c r="B16">
        <v>1</v>
      </c>
      <c r="C16" s="8">
        <v>48945</v>
      </c>
      <c r="D16" s="8">
        <v>49309</v>
      </c>
      <c r="E16" s="238">
        <f>INDEX(EnCompass!$H$2:$H$90,MATCH($A16,EnCompass!$I$2:$I$90,0))</f>
        <v>25.770260273888745</v>
      </c>
      <c r="F16" s="4"/>
    </row>
    <row r="17" spans="1:6" ht="15" customHeight="1" x14ac:dyDescent="0.3">
      <c r="A17" t="str">
        <f>EnCompass!C32</f>
        <v>Cost S2035</v>
      </c>
      <c r="B17">
        <v>1</v>
      </c>
      <c r="C17" s="8">
        <v>49310</v>
      </c>
      <c r="D17" s="8">
        <v>49674</v>
      </c>
      <c r="E17" s="238">
        <f>INDEX(EnCompass!$H$2:$H$90,MATCH($A17,EnCompass!$I$2:$I$90,0))</f>
        <v>25.988685414712538</v>
      </c>
      <c r="F17" s="4"/>
    </row>
    <row r="18" spans="1:6" ht="15" customHeight="1" x14ac:dyDescent="0.3">
      <c r="A18" t="str">
        <f>EnCompass!C33</f>
        <v>Cost S2036</v>
      </c>
      <c r="B18">
        <v>1</v>
      </c>
      <c r="C18" s="8">
        <v>49675</v>
      </c>
      <c r="D18" s="8">
        <v>50040</v>
      </c>
      <c r="E18" s="238">
        <f>INDEX(EnCompass!$H$2:$H$90,MATCH($A18,EnCompass!$I$2:$I$90,0))</f>
        <v>26.207129069064461</v>
      </c>
      <c r="F18" s="4"/>
    </row>
    <row r="19" spans="1:6" ht="15" customHeight="1" x14ac:dyDescent="0.3">
      <c r="A19" t="str">
        <f>EnCompass!C34</f>
        <v>Cost S2037</v>
      </c>
      <c r="B19">
        <v>1</v>
      </c>
      <c r="C19" s="8">
        <v>50041</v>
      </c>
      <c r="D19" s="8">
        <v>50405</v>
      </c>
      <c r="E19" s="238">
        <f>INDEX(EnCompass!$H$2:$H$90,MATCH($A19,EnCompass!$I$2:$I$90,0))</f>
        <v>26.425514137568836</v>
      </c>
      <c r="F19" s="4"/>
    </row>
    <row r="20" spans="1:6" ht="15" customHeight="1" x14ac:dyDescent="0.3">
      <c r="A20" t="str">
        <f>EnCompass!C35</f>
        <v>Cost S2038</v>
      </c>
      <c r="B20">
        <v>1</v>
      </c>
      <c r="C20" s="8">
        <v>50406</v>
      </c>
      <c r="D20" s="8">
        <v>50770</v>
      </c>
      <c r="E20" s="238">
        <f>INDEX(EnCompass!$H$2:$H$90,MATCH($A20,EnCompass!$I$2:$I$90,0))</f>
        <v>26.643760531935655</v>
      </c>
      <c r="F20" s="4"/>
    </row>
    <row r="21" spans="1:6" ht="15" customHeight="1" x14ac:dyDescent="0.3">
      <c r="A21" t="str">
        <f>EnCompass!C36</f>
        <v>Cost S2039</v>
      </c>
      <c r="B21">
        <v>1</v>
      </c>
      <c r="C21" s="8">
        <v>50771</v>
      </c>
      <c r="D21" s="8">
        <v>51135</v>
      </c>
      <c r="E21" s="238">
        <f>INDEX(EnCompass!$H$2:$H$90,MATCH($A21,EnCompass!$I$2:$I$90,0))</f>
        <v>26.861785086377971</v>
      </c>
      <c r="F21" s="4"/>
    </row>
    <row r="22" spans="1:6" ht="15" customHeight="1" x14ac:dyDescent="0.3">
      <c r="A22" t="str">
        <f>EnCompass!C37</f>
        <v>Cost S2040</v>
      </c>
      <c r="B22">
        <v>1</v>
      </c>
      <c r="C22" s="8">
        <v>51136</v>
      </c>
      <c r="D22" s="8">
        <v>51501</v>
      </c>
      <c r="E22" s="238">
        <f>INDEX(EnCompass!$H$2:$H$90,MATCH($A22,EnCompass!$I$2:$I$90,0))</f>
        <v>27.079501466674717</v>
      </c>
      <c r="F22" s="4"/>
    </row>
    <row r="23" spans="1:6" ht="15" customHeight="1" x14ac:dyDescent="0.3">
      <c r="A23" t="str">
        <f>EnCompass!C38</f>
        <v>Cost S2041</v>
      </c>
      <c r="B23">
        <v>1</v>
      </c>
      <c r="C23" s="8">
        <v>51502</v>
      </c>
      <c r="D23" s="8">
        <v>51866</v>
      </c>
      <c r="E23" s="238">
        <f>INDEX(EnCompass!$H$2:$H$90,MATCH($A23,EnCompass!$I$2:$I$90,0))</f>
        <v>27.296820076819394</v>
      </c>
      <c r="F23" s="4"/>
    </row>
    <row r="24" spans="1:6" ht="15" customHeight="1" x14ac:dyDescent="0.3">
      <c r="A24" t="str">
        <f>EnCompass!C39</f>
        <v>Cost S2042</v>
      </c>
      <c r="B24">
        <v>1</v>
      </c>
      <c r="C24" s="8">
        <v>51867</v>
      </c>
      <c r="D24" s="8">
        <v>52231</v>
      </c>
      <c r="E24" s="238">
        <f>INDEX(EnCompass!$H$2:$H$90,MATCH($A24,EnCompass!$I$2:$I$90,0))</f>
        <v>27.513647963193943</v>
      </c>
      <c r="F24" s="4"/>
    </row>
    <row r="25" spans="1:6" ht="15" customHeight="1" x14ac:dyDescent="0.3">
      <c r="A25" t="str">
        <f>EnCompass!C40</f>
        <v>Cost S2043</v>
      </c>
      <c r="B25">
        <v>1</v>
      </c>
      <c r="C25" s="8">
        <v>52232</v>
      </c>
      <c r="D25" s="8">
        <v>52596</v>
      </c>
      <c r="E25" s="238">
        <f>INDEX(EnCompass!$H$2:$H$90,MATCH($A25,EnCompass!$I$2:$I$90,0))</f>
        <v>27.729888716205561</v>
      </c>
      <c r="F25" s="4"/>
    </row>
    <row r="26" spans="1:6" ht="15" customHeight="1" x14ac:dyDescent="0.3">
      <c r="A26" t="str">
        <f>EnCompass!C41</f>
        <v>Cost S2044</v>
      </c>
      <c r="B26">
        <v>1</v>
      </c>
      <c r="C26" s="8">
        <v>52597</v>
      </c>
      <c r="D26" s="8">
        <v>52962</v>
      </c>
      <c r="E26" s="238">
        <f>INDEX(EnCompass!$H$2:$H$90,MATCH($A26,EnCompass!$I$2:$I$90,0))</f>
        <v>27.945442369322532</v>
      </c>
      <c r="F26" s="4"/>
    </row>
    <row r="27" spans="1:6" ht="15" customHeight="1" x14ac:dyDescent="0.3">
      <c r="A27" t="str">
        <f>EnCompass!C42</f>
        <v>Cost S2045</v>
      </c>
      <c r="B27">
        <v>1</v>
      </c>
      <c r="C27" s="8">
        <v>52963</v>
      </c>
      <c r="D27" s="8">
        <v>53327</v>
      </c>
      <c r="E27" s="238">
        <f>INDEX(EnCompass!$H$2:$H$90,MATCH($A27,EnCompass!$I$2:$I$90,0))</f>
        <v>28.160205295443891</v>
      </c>
      <c r="F27" s="4"/>
    </row>
    <row r="28" spans="1:6" ht="15" customHeight="1" x14ac:dyDescent="0.3">
      <c r="A28" t="str">
        <f>EnCompass!C43</f>
        <v>Cost S2046</v>
      </c>
      <c r="B28">
        <v>1</v>
      </c>
      <c r="C28" s="8">
        <v>53328</v>
      </c>
      <c r="D28" s="8">
        <v>53692</v>
      </c>
      <c r="E28" s="238">
        <f>INDEX(EnCompass!$H$2:$H$90,MATCH($A28,EnCompass!$I$2:$I$90,0))</f>
        <v>28.374070100535899</v>
      </c>
      <c r="F28" s="4"/>
    </row>
    <row r="29" spans="1:6" ht="15" customHeight="1" x14ac:dyDescent="0.3">
      <c r="A29" t="str">
        <f>EnCompass!C44</f>
        <v>Cost S2047</v>
      </c>
      <c r="B29">
        <v>1</v>
      </c>
      <c r="C29" s="8">
        <v>53693</v>
      </c>
      <c r="D29" s="8">
        <v>54057</v>
      </c>
      <c r="E29" s="238">
        <f>INDEX(EnCompass!$H$2:$H$90,MATCH($A29,EnCompass!$I$2:$I$90,0))</f>
        <v>28.58692551446681</v>
      </c>
      <c r="F29" s="4"/>
    </row>
    <row r="30" spans="1:6" ht="15" customHeight="1" x14ac:dyDescent="0.3">
      <c r="A30" t="str">
        <f>EnCompass!C45</f>
        <v>Cost S2048</v>
      </c>
      <c r="B30">
        <v>1</v>
      </c>
      <c r="C30" s="8">
        <v>54058</v>
      </c>
      <c r="D30" s="8">
        <v>54423</v>
      </c>
      <c r="E30" s="238">
        <f>INDEX(EnCompass!$H$2:$H$90,MATCH($A30,EnCompass!$I$2:$I$90,0))</f>
        <v>28.798656278969716</v>
      </c>
      <c r="F30" s="4"/>
    </row>
    <row r="31" spans="1:6" ht="15" customHeight="1" x14ac:dyDescent="0.3">
      <c r="A31" t="str">
        <f>EnCompass!C46</f>
        <v>Cost S2049</v>
      </c>
      <c r="B31">
        <v>1</v>
      </c>
      <c r="C31" s="8">
        <v>54424</v>
      </c>
      <c r="D31" s="8">
        <v>54788</v>
      </c>
      <c r="E31" s="238">
        <f>INDEX(EnCompass!$H$2:$H$90,MATCH($A31,EnCompass!$I$2:$I$90,0))</f>
        <v>29.009143032661633</v>
      </c>
      <c r="F31" s="4"/>
    </row>
    <row r="32" spans="1:6" ht="15" customHeight="1" x14ac:dyDescent="0.3">
      <c r="A32" t="str">
        <f>EnCompass!C47</f>
        <v>Cost S2050</v>
      </c>
      <c r="B32">
        <v>1</v>
      </c>
      <c r="C32" s="8">
        <v>54789</v>
      </c>
      <c r="D32" s="8">
        <v>55153</v>
      </c>
      <c r="E32" s="238">
        <f>INDEX(EnCompass!$H$2:$H$90,MATCH($A32,EnCompass!$I$2:$I$90,0))</f>
        <v>29.21826219304495</v>
      </c>
      <c r="F32" s="4"/>
    </row>
    <row r="33" spans="1:6" ht="15" customHeight="1" x14ac:dyDescent="0.3">
      <c r="A33" t="str">
        <f>EnCompass!C48</f>
        <v>Cost W2023</v>
      </c>
      <c r="B33">
        <v>1</v>
      </c>
      <c r="C33" s="8">
        <v>44927</v>
      </c>
      <c r="D33" s="8">
        <v>45291</v>
      </c>
      <c r="E33" s="238">
        <f>INDEX(EnCompass!$H$2:$H$90,MATCH($A33,EnCompass!$I$2:$I$90,0))</f>
        <v>45.252727786360367</v>
      </c>
      <c r="F33" s="4"/>
    </row>
    <row r="34" spans="1:6" ht="15" customHeight="1" x14ac:dyDescent="0.3">
      <c r="A34" t="str">
        <f>EnCompass!C49</f>
        <v>Cost W2024</v>
      </c>
      <c r="B34">
        <v>1</v>
      </c>
      <c r="C34" s="8">
        <v>45292</v>
      </c>
      <c r="D34" s="8">
        <v>45657</v>
      </c>
      <c r="E34" s="238">
        <f>INDEX(EnCompass!$H$2:$H$90,MATCH($A34,EnCompass!$I$2:$I$90,0))</f>
        <v>44.997012441540399</v>
      </c>
      <c r="F34" s="4"/>
    </row>
    <row r="35" spans="1:6" ht="15" customHeight="1" x14ac:dyDescent="0.3">
      <c r="A35" t="str">
        <f>EnCompass!C50</f>
        <v>Cost W2025</v>
      </c>
      <c r="B35">
        <v>1</v>
      </c>
      <c r="C35" s="8">
        <v>45658</v>
      </c>
      <c r="D35" s="8">
        <v>46022</v>
      </c>
      <c r="E35" s="238">
        <f>INDEX(EnCompass!$H$2:$H$90,MATCH($A35,EnCompass!$I$2:$I$90,0))</f>
        <v>44.709866252300202</v>
      </c>
      <c r="F35" s="4"/>
    </row>
    <row r="36" spans="1:6" ht="15" customHeight="1" x14ac:dyDescent="0.3">
      <c r="A36" t="str">
        <f>EnCompass!C51</f>
        <v>Cost W2026</v>
      </c>
      <c r="B36">
        <v>1</v>
      </c>
      <c r="C36" s="8">
        <v>46023</v>
      </c>
      <c r="D36" s="8">
        <v>46387</v>
      </c>
      <c r="E36" s="238">
        <f>INDEX(EnCompass!$H$2:$H$90,MATCH($A36,EnCompass!$I$2:$I$90,0))</f>
        <v>44.390015531613848</v>
      </c>
      <c r="F36" s="4"/>
    </row>
    <row r="37" spans="1:6" ht="15" customHeight="1" x14ac:dyDescent="0.3">
      <c r="A37" t="str">
        <f>EnCompass!C52</f>
        <v>Cost W2027</v>
      </c>
      <c r="B37">
        <v>1</v>
      </c>
      <c r="C37" s="8">
        <v>46388</v>
      </c>
      <c r="D37" s="8">
        <v>46752</v>
      </c>
      <c r="E37" s="238">
        <f>INDEX(EnCompass!$H$2:$H$90,MATCH($A37,EnCompass!$I$2:$I$90,0))</f>
        <v>44.03614639508011</v>
      </c>
      <c r="F37" s="4"/>
    </row>
    <row r="38" spans="1:6" ht="15" customHeight="1" x14ac:dyDescent="0.3">
      <c r="A38" t="str">
        <f>EnCompass!C53</f>
        <v>Cost W2028</v>
      </c>
      <c r="B38">
        <v>1</v>
      </c>
      <c r="C38" s="8">
        <v>46753</v>
      </c>
      <c r="D38" s="8">
        <v>47118</v>
      </c>
      <c r="E38" s="238">
        <f>INDEX(EnCompass!$H$2:$H$90,MATCH($A38,EnCompass!$I$2:$I$90,0))</f>
        <v>43.646903585251842</v>
      </c>
      <c r="F38" s="4"/>
    </row>
    <row r="39" spans="1:6" ht="15" customHeight="1" x14ac:dyDescent="0.3">
      <c r="A39" t="str">
        <f>EnCompass!C54</f>
        <v>Cost W2029</v>
      </c>
      <c r="B39">
        <v>1</v>
      </c>
      <c r="C39" s="8">
        <v>47119</v>
      </c>
      <c r="D39" s="8">
        <v>47483</v>
      </c>
      <c r="E39" s="238">
        <f>INDEX(EnCompass!$H$2:$H$90,MATCH($A39,EnCompass!$I$2:$I$90,0))</f>
        <v>43.220889264947637</v>
      </c>
      <c r="F39" s="4"/>
    </row>
    <row r="40" spans="1:6" ht="15" customHeight="1" x14ac:dyDescent="0.3">
      <c r="A40" t="str">
        <f>EnCompass!C55</f>
        <v>Cost W2030</v>
      </c>
      <c r="B40">
        <v>1</v>
      </c>
      <c r="C40" s="8">
        <v>47484</v>
      </c>
      <c r="D40" s="8">
        <v>47848</v>
      </c>
      <c r="E40" s="238">
        <f>INDEX(EnCompass!$H$2:$H$90,MATCH($A40,EnCompass!$I$2:$I$90,0))</f>
        <v>42.756661778673575</v>
      </c>
      <c r="F40" s="4"/>
    </row>
    <row r="41" spans="1:6" ht="15" customHeight="1" x14ac:dyDescent="0.3">
      <c r="A41" t="str">
        <f>EnCompass!C56</f>
        <v>Cost W2031</v>
      </c>
      <c r="B41">
        <v>1</v>
      </c>
      <c r="C41" s="8">
        <v>47849</v>
      </c>
      <c r="D41" s="8">
        <v>48213</v>
      </c>
      <c r="E41" s="238">
        <f>INDEX(EnCompass!$H$2:$H$90,MATCH($A41,EnCompass!$I$2:$I$90,0))</f>
        <v>43.277475513066783</v>
      </c>
      <c r="F41" s="4"/>
    </row>
    <row r="42" spans="1:6" ht="15" customHeight="1" x14ac:dyDescent="0.3">
      <c r="A42" t="str">
        <f>EnCompass!C57</f>
        <v>Cost W2032</v>
      </c>
      <c r="B42">
        <v>1</v>
      </c>
      <c r="C42" s="8">
        <v>48214</v>
      </c>
      <c r="D42" s="8">
        <v>48579</v>
      </c>
      <c r="E42" s="238">
        <f>INDEX(EnCompass!$H$2:$H$90,MATCH($A42,EnCompass!$I$2:$I$90,0))</f>
        <v>43.800689297008731</v>
      </c>
      <c r="F42" s="4"/>
    </row>
    <row r="43" spans="1:6" ht="15" customHeight="1" x14ac:dyDescent="0.3">
      <c r="A43" t="str">
        <f>EnCompass!C58</f>
        <v>Cost W2033</v>
      </c>
      <c r="B43">
        <v>1</v>
      </c>
      <c r="C43" s="8">
        <v>48580</v>
      </c>
      <c r="D43" s="8">
        <v>48944</v>
      </c>
      <c r="E43" s="238">
        <f>INDEX(EnCompass!$H$2:$H$90,MATCH($A43,EnCompass!$I$2:$I$90,0))</f>
        <v>44.326159497313768</v>
      </c>
      <c r="F43" s="4"/>
    </row>
    <row r="44" spans="1:6" ht="15" customHeight="1" x14ac:dyDescent="0.3">
      <c r="A44" t="str">
        <f>EnCompass!C59</f>
        <v>Cost W2034</v>
      </c>
      <c r="B44">
        <v>1</v>
      </c>
      <c r="C44" s="8">
        <v>48945</v>
      </c>
      <c r="D44" s="8">
        <v>49309</v>
      </c>
      <c r="E44" s="238">
        <f>INDEX(EnCompass!$H$2:$H$90,MATCH($A44,EnCompass!$I$2:$I$90,0))</f>
        <v>44.853735046649753</v>
      </c>
      <c r="F44" s="4"/>
    </row>
    <row r="45" spans="1:6" ht="15" customHeight="1" x14ac:dyDescent="0.3">
      <c r="A45" t="str">
        <f>EnCompass!C60</f>
        <v>Cost W2035</v>
      </c>
      <c r="B45">
        <v>1</v>
      </c>
      <c r="C45" s="8">
        <v>49310</v>
      </c>
      <c r="D45" s="8">
        <v>49674</v>
      </c>
      <c r="E45" s="238">
        <f>INDEX(EnCompass!$H$2:$H$90,MATCH($A45,EnCompass!$I$2:$I$90,0))</f>
        <v>45.383257186767864</v>
      </c>
      <c r="F45" s="4"/>
    </row>
    <row r="46" spans="1:6" ht="15" customHeight="1" x14ac:dyDescent="0.3">
      <c r="A46" t="str">
        <f>EnCompass!C61</f>
        <v>Cost W2036</v>
      </c>
      <c r="B46">
        <v>1</v>
      </c>
      <c r="C46" s="8">
        <v>49675</v>
      </c>
      <c r="D46" s="8">
        <v>50040</v>
      </c>
      <c r="E46" s="238">
        <f>INDEX(EnCompass!$H$2:$H$90,MATCH($A46,EnCompass!$I$2:$I$90,0))</f>
        <v>45.914559204047023</v>
      </c>
      <c r="F46" s="4"/>
    </row>
    <row r="47" spans="1:6" ht="15" customHeight="1" x14ac:dyDescent="0.3">
      <c r="A47" t="str">
        <f>EnCompass!C62</f>
        <v>Cost W2037</v>
      </c>
      <c r="B47">
        <v>1</v>
      </c>
      <c r="C47" s="8">
        <v>50041</v>
      </c>
      <c r="D47" s="8">
        <v>50405</v>
      </c>
      <c r="E47" s="238">
        <f>INDEX(EnCompass!$H$2:$H$90,MATCH($A47,EnCompass!$I$2:$I$90,0))</f>
        <v>46.447466157139289</v>
      </c>
      <c r="F47" s="4"/>
    </row>
    <row r="48" spans="1:6" ht="15" customHeight="1" x14ac:dyDescent="0.3">
      <c r="A48" t="str">
        <f>EnCompass!C63</f>
        <v>Cost W2038</v>
      </c>
      <c r="B48">
        <v>1</v>
      </c>
      <c r="C48" s="8">
        <v>50406</v>
      </c>
      <c r="D48" s="8">
        <v>50770</v>
      </c>
      <c r="E48" s="238">
        <f>INDEX(EnCompass!$H$2:$H$90,MATCH($A48,EnCompass!$I$2:$I$90,0))</f>
        <v>46.981794596496911</v>
      </c>
      <c r="F48" s="4"/>
    </row>
    <row r="49" spans="1:6" ht="15" customHeight="1" x14ac:dyDescent="0.3">
      <c r="A49" t="str">
        <f>EnCompass!C64</f>
        <v>Cost W2039</v>
      </c>
      <c r="B49">
        <v>1</v>
      </c>
      <c r="C49" s="8">
        <v>50771</v>
      </c>
      <c r="D49" s="8">
        <v>51135</v>
      </c>
      <c r="E49" s="238">
        <f>INDEX(EnCompass!$H$2:$H$90,MATCH($A49,EnCompass!$I$2:$I$90,0))</f>
        <v>47.517352275555822</v>
      </c>
      <c r="F49" s="4"/>
    </row>
    <row r="50" spans="1:6" ht="15" customHeight="1" x14ac:dyDescent="0.3">
      <c r="A50" t="str">
        <f>EnCompass!C65</f>
        <v>Cost W2040</v>
      </c>
      <c r="B50">
        <v>1</v>
      </c>
      <c r="C50" s="8">
        <v>51136</v>
      </c>
      <c r="D50" s="8">
        <v>51501</v>
      </c>
      <c r="E50" s="238">
        <f>INDEX(EnCompass!$H$2:$H$90,MATCH($A50,EnCompass!$I$2:$I$90,0))</f>
        <v>48.053937853344671</v>
      </c>
      <c r="F50" s="4"/>
    </row>
    <row r="51" spans="1:6" ht="15" customHeight="1" x14ac:dyDescent="0.3">
      <c r="A51" t="str">
        <f>EnCompass!C66</f>
        <v>Cost W2041</v>
      </c>
      <c r="B51">
        <v>1</v>
      </c>
      <c r="C51" s="8">
        <v>51502</v>
      </c>
      <c r="D51" s="8">
        <v>51866</v>
      </c>
      <c r="E51" s="238">
        <f>INDEX(EnCompass!$H$2:$H$90,MATCH($A51,EnCompass!$I$2:$I$90,0))</f>
        <v>48.591340588281867</v>
      </c>
      <c r="F51" s="4"/>
    </row>
    <row r="52" spans="1:6" ht="15" customHeight="1" x14ac:dyDescent="0.3">
      <c r="A52" t="str">
        <f>EnCompass!C67</f>
        <v>Cost W2042</v>
      </c>
      <c r="B52">
        <v>1</v>
      </c>
      <c r="C52" s="8">
        <v>51867</v>
      </c>
      <c r="D52" s="8">
        <v>52231</v>
      </c>
      <c r="E52" s="238">
        <f>INDEX(EnCompass!$H$2:$H$90,MATCH($A52,EnCompass!$I$2:$I$90,0))</f>
        <v>49.129340022917518</v>
      </c>
      <c r="F52" s="4"/>
    </row>
    <row r="53" spans="1:6" ht="15" customHeight="1" x14ac:dyDescent="0.3">
      <c r="A53" t="str">
        <f>EnCompass!C68</f>
        <v>Cost W2043</v>
      </c>
      <c r="B53">
        <v>1</v>
      </c>
      <c r="C53" s="8">
        <v>52232</v>
      </c>
      <c r="D53" s="8">
        <v>52596</v>
      </c>
      <c r="E53" s="238">
        <f>INDEX(EnCompass!$H$2:$H$90,MATCH($A53,EnCompass!$I$2:$I$90,0))</f>
        <v>49.667705659370036</v>
      </c>
      <c r="F53" s="4"/>
    </row>
    <row r="54" spans="1:6" ht="15" customHeight="1" x14ac:dyDescent="0.3">
      <c r="A54" t="str">
        <f>EnCompass!C69</f>
        <v>Cost W2044</v>
      </c>
      <c r="B54">
        <v>1</v>
      </c>
      <c r="C54" s="8">
        <v>52597</v>
      </c>
      <c r="D54" s="8">
        <v>52962</v>
      </c>
      <c r="E54" s="238">
        <f>INDEX(EnCompass!$H$2:$H$90,MATCH($A54,EnCompass!$I$2:$I$90,0))</f>
        <v>50.206196625201002</v>
      </c>
      <c r="F54" s="4"/>
    </row>
    <row r="55" spans="1:6" ht="15" customHeight="1" x14ac:dyDescent="0.3">
      <c r="A55" t="str">
        <f>EnCompass!C70</f>
        <v>Cost W2045</v>
      </c>
      <c r="B55">
        <v>1</v>
      </c>
      <c r="C55" s="8">
        <v>52963</v>
      </c>
      <c r="D55" s="8">
        <v>53327</v>
      </c>
      <c r="E55" s="238">
        <f>INDEX(EnCompass!$H$2:$H$90,MATCH($A55,EnCompass!$I$2:$I$90,0))</f>
        <v>50.744561329464787</v>
      </c>
      <c r="F55" s="4"/>
    </row>
    <row r="56" spans="1:6" ht="15" customHeight="1" x14ac:dyDescent="0.3">
      <c r="A56" t="str">
        <f>EnCompass!C71</f>
        <v>Cost W2046</v>
      </c>
      <c r="B56">
        <v>1</v>
      </c>
      <c r="C56" s="8">
        <v>53328</v>
      </c>
      <c r="D56" s="8">
        <v>53692</v>
      </c>
      <c r="E56" s="238">
        <f>INDEX(EnCompass!$H$2:$H$90,MATCH($A56,EnCompass!$I$2:$I$90,0))</f>
        <v>51.282537108662915</v>
      </c>
      <c r="F56" s="4"/>
    </row>
    <row r="57" spans="1:6" ht="15" customHeight="1" x14ac:dyDescent="0.3">
      <c r="A57" t="str">
        <f>EnCompass!C72</f>
        <v>Cost W2047</v>
      </c>
      <c r="B57">
        <v>1</v>
      </c>
      <c r="C57" s="8">
        <v>53693</v>
      </c>
      <c r="D57" s="8">
        <v>54057</v>
      </c>
      <c r="E57" s="238">
        <f>INDEX(EnCompass!$H$2:$H$90,MATCH($A57,EnCompass!$I$2:$I$90,0))</f>
        <v>51.819849862325455</v>
      </c>
      <c r="F57" s="4"/>
    </row>
    <row r="58" spans="1:6" ht="15" customHeight="1" x14ac:dyDescent="0.3">
      <c r="A58" t="str">
        <f>EnCompass!C73</f>
        <v>Cost W2048</v>
      </c>
      <c r="B58">
        <v>1</v>
      </c>
      <c r="C58" s="8">
        <v>54058</v>
      </c>
      <c r="D58" s="8">
        <v>54423</v>
      </c>
      <c r="E58" s="238">
        <f>INDEX(EnCompass!$H$2:$H$90,MATCH($A58,EnCompass!$I$2:$I$90,0))</f>
        <v>52.356213677934903</v>
      </c>
      <c r="F58" s="4"/>
    </row>
    <row r="59" spans="1:6" ht="15" customHeight="1" x14ac:dyDescent="0.3">
      <c r="A59" t="str">
        <f>EnCompass!C74</f>
        <v>Cost W2049</v>
      </c>
      <c r="B59">
        <v>1</v>
      </c>
      <c r="C59" s="8">
        <v>54424</v>
      </c>
      <c r="D59" s="8">
        <v>54788</v>
      </c>
      <c r="E59" s="238">
        <f>INDEX(EnCompass!$H$2:$H$90,MATCH($A59,EnCompass!$I$2:$I$90,0))</f>
        <v>52.891330444900284</v>
      </c>
      <c r="F59" s="4"/>
    </row>
    <row r="60" spans="1:6" ht="15" customHeight="1" x14ac:dyDescent="0.3">
      <c r="A60" t="str">
        <f>EnCompass!C75</f>
        <v>Cost W2050</v>
      </c>
      <c r="B60">
        <v>1</v>
      </c>
      <c r="C60" s="8">
        <v>54789</v>
      </c>
      <c r="D60" s="8">
        <v>55153</v>
      </c>
      <c r="E60" s="238">
        <f>INDEX(EnCompass!$H$2:$H$90,MATCH($A60,EnCompass!$I$2:$I$90,0))</f>
        <v>53.424889457281459</v>
      </c>
      <c r="F60" s="4"/>
    </row>
    <row r="61" spans="1:6" ht="15" customHeight="1" x14ac:dyDescent="0.3">
      <c r="A61" t="str">
        <f>EnCompass!C76</f>
        <v>Cost PS2021</v>
      </c>
      <c r="B61">
        <v>1</v>
      </c>
      <c r="C61" s="8">
        <v>44197</v>
      </c>
      <c r="D61" s="8">
        <v>44561</v>
      </c>
      <c r="E61" s="238">
        <f>INDEX(EnCompass!$H$2:$H$90,MATCH($A61,EnCompass!$I$2:$I$90,0))</f>
        <v>28.476303369933145</v>
      </c>
      <c r="F61" s="4"/>
    </row>
    <row r="62" spans="1:6" ht="15" customHeight="1" x14ac:dyDescent="0.3">
      <c r="A62" t="str">
        <f>EnCompass!C77</f>
        <v>Cost PS2022</v>
      </c>
      <c r="B62">
        <v>1</v>
      </c>
      <c r="C62" s="8">
        <v>44562</v>
      </c>
      <c r="D62" s="8">
        <v>44926</v>
      </c>
      <c r="E62" s="238">
        <f>INDEX(EnCompass!$H$2:$H$90,MATCH($A62,EnCompass!$I$2:$I$90,0))</f>
        <v>27.06770134318187</v>
      </c>
      <c r="F62" s="4"/>
    </row>
    <row r="63" spans="1:6" ht="15" customHeight="1" x14ac:dyDescent="0.3">
      <c r="A63" t="str">
        <f>EnCompass!C78</f>
        <v>Cost PS2023</v>
      </c>
      <c r="B63">
        <v>1</v>
      </c>
      <c r="C63" s="8">
        <v>44927</v>
      </c>
      <c r="D63" s="8">
        <v>45291</v>
      </c>
      <c r="E63" s="238">
        <f>INDEX(EnCompass!$H$2:$H$90,MATCH($A63,EnCompass!$I$2:$I$90,0))</f>
        <v>26.072917531132884</v>
      </c>
      <c r="F63" s="4"/>
    </row>
    <row r="64" spans="1:6" ht="15" customHeight="1" x14ac:dyDescent="0.3">
      <c r="A64" t="str">
        <f>EnCompass!C79</f>
        <v>Cost PS2024</v>
      </c>
      <c r="B64">
        <v>1</v>
      </c>
      <c r="C64" s="8">
        <v>45292</v>
      </c>
      <c r="D64" s="8">
        <v>45657</v>
      </c>
      <c r="E64" s="238">
        <f>INDEX(EnCompass!$H$2:$H$90,MATCH($A64,EnCompass!$I$2:$I$90,0))</f>
        <v>25.152762728890877</v>
      </c>
      <c r="F64" s="4"/>
    </row>
    <row r="65" spans="1:6" ht="15" customHeight="1" x14ac:dyDescent="0.3">
      <c r="A65" t="str">
        <f>EnCompass!C80</f>
        <v>Cost PS2025</v>
      </c>
      <c r="B65">
        <v>1</v>
      </c>
      <c r="C65" s="8">
        <v>45658</v>
      </c>
      <c r="D65" s="8">
        <v>46022</v>
      </c>
      <c r="E65" s="238">
        <f>INDEX(EnCompass!$H$2:$H$90,MATCH($A65,EnCompass!$I$2:$I$90,0))</f>
        <v>24.294665523658534</v>
      </c>
      <c r="F65" s="4"/>
    </row>
    <row r="66" spans="1:6" ht="15" customHeight="1" x14ac:dyDescent="0.3">
      <c r="A66" t="str">
        <f>EnCompass!C81</f>
        <v>Cost PS2026</v>
      </c>
      <c r="B66">
        <v>1</v>
      </c>
      <c r="C66" s="8">
        <v>46023</v>
      </c>
      <c r="D66" s="8">
        <v>46387</v>
      </c>
      <c r="E66" s="238">
        <f>INDEX(EnCompass!$H$2:$H$90,MATCH($A66,EnCompass!$I$2:$I$90,0))</f>
        <v>23.487556819614237</v>
      </c>
      <c r="F66" s="4"/>
    </row>
    <row r="67" spans="1:6" ht="15" customHeight="1" x14ac:dyDescent="0.3">
      <c r="A67" t="str">
        <f>EnCompass!C82</f>
        <v>Cost PS2027</v>
      </c>
      <c r="B67">
        <v>1</v>
      </c>
      <c r="C67" s="8">
        <v>46388</v>
      </c>
      <c r="D67" s="8">
        <v>46752</v>
      </c>
      <c r="E67" s="238">
        <f>INDEX(EnCompass!$H$2:$H$90,MATCH($A67,EnCompass!$I$2:$I$90,0))</f>
        <v>22.724299819189262</v>
      </c>
      <c r="F67" s="4"/>
    </row>
    <row r="68" spans="1:6" ht="15" customHeight="1" x14ac:dyDescent="0.3">
      <c r="A68" t="str">
        <f>EnCompass!C83</f>
        <v>Cost PS2028</v>
      </c>
      <c r="B68">
        <v>1</v>
      </c>
      <c r="C68" s="8">
        <v>46753</v>
      </c>
      <c r="D68" s="8">
        <v>47118</v>
      </c>
      <c r="E68" s="238">
        <f>INDEX(EnCompass!$H$2:$H$90,MATCH($A68,EnCompass!$I$2:$I$90,0))</f>
        <v>22.001908469549949</v>
      </c>
      <c r="F68" s="4"/>
    </row>
    <row r="69" spans="1:6" ht="15" customHeight="1" x14ac:dyDescent="0.3">
      <c r="A69" t="str">
        <f>EnCompass!C84</f>
        <v>Cost PS2029</v>
      </c>
      <c r="B69">
        <v>1</v>
      </c>
      <c r="C69" s="8">
        <v>47119</v>
      </c>
      <c r="D69" s="8">
        <v>47483</v>
      </c>
      <c r="E69" s="238">
        <f>INDEX(EnCompass!$H$2:$H$90,MATCH($A69,EnCompass!$I$2:$I$90,0))</f>
        <v>21.314487475568338</v>
      </c>
      <c r="F69" s="4"/>
    </row>
    <row r="70" spans="1:6" ht="15" customHeight="1" x14ac:dyDescent="0.3">
      <c r="A70" t="str">
        <f>EnCompass!C85</f>
        <v>Cost PS2030</v>
      </c>
      <c r="B70">
        <v>1</v>
      </c>
      <c r="C70" s="8">
        <v>47484</v>
      </c>
      <c r="D70" s="8">
        <v>47848</v>
      </c>
      <c r="E70" s="238">
        <f>INDEX(EnCompass!$H$2:$H$90,MATCH($A70,EnCompass!$I$2:$I$90,0))</f>
        <v>21.004973242264779</v>
      </c>
      <c r="F70" s="4"/>
    </row>
    <row r="71" spans="1:6" ht="15" customHeight="1" x14ac:dyDescent="0.3">
      <c r="A71" t="str">
        <f>EnCompass!C86</f>
        <v>Cost PS2031</v>
      </c>
      <c r="B71">
        <v>1</v>
      </c>
      <c r="C71" s="8">
        <v>47849</v>
      </c>
      <c r="D71" s="8">
        <v>48213</v>
      </c>
      <c r="E71" s="238">
        <f>INDEX(EnCompass!$H$2:$H$90,MATCH($A71,EnCompass!$I$2:$I$90,0))</f>
        <v>21.000457815775587</v>
      </c>
      <c r="F71" s="4"/>
    </row>
    <row r="72" spans="1:6" ht="15" customHeight="1" x14ac:dyDescent="0.3">
      <c r="A72" t="str">
        <f>EnCompass!C87</f>
        <v>Cost PS2032</v>
      </c>
      <c r="B72">
        <v>1</v>
      </c>
      <c r="C72" s="8">
        <v>48214</v>
      </c>
      <c r="D72" s="8">
        <v>48579</v>
      </c>
      <c r="E72" s="238">
        <f>INDEX(EnCompass!$H$2:$H$90,MATCH($A72,EnCompass!$I$2:$I$90,0))</f>
        <v>21.033507401808535</v>
      </c>
      <c r="F72" s="4"/>
    </row>
    <row r="73" spans="1:6" ht="15" customHeight="1" x14ac:dyDescent="0.3">
      <c r="A73" t="str">
        <f>EnCompass!C88</f>
        <v>Cost PS2033</v>
      </c>
      <c r="B73">
        <v>1</v>
      </c>
      <c r="C73" s="8">
        <v>48580</v>
      </c>
      <c r="D73" s="8">
        <v>48944</v>
      </c>
      <c r="E73" s="238">
        <f>INDEX(EnCompass!$H$2:$H$90,MATCH($A73,EnCompass!$I$2:$I$90,0))</f>
        <v>21.078855854155893</v>
      </c>
      <c r="F73" s="4"/>
    </row>
    <row r="74" spans="1:6" ht="15" customHeight="1" x14ac:dyDescent="0.3">
      <c r="A74" t="str">
        <f>EnCompass!C89</f>
        <v>Cost PS2034</v>
      </c>
      <c r="B74">
        <v>1</v>
      </c>
      <c r="C74" s="8">
        <v>48945</v>
      </c>
      <c r="D74" s="8">
        <v>49309</v>
      </c>
      <c r="E74" s="238">
        <f>INDEX(EnCompass!$H$2:$H$90,MATCH($A74,EnCompass!$I$2:$I$90,0))</f>
        <v>21.127096185325151</v>
      </c>
      <c r="F74" s="4"/>
    </row>
    <row r="75" spans="1:6" ht="15" customHeight="1" x14ac:dyDescent="0.3">
      <c r="A75" t="str">
        <f>EnCompass!C90</f>
        <v>Cost PS2035</v>
      </c>
      <c r="B75">
        <v>1</v>
      </c>
      <c r="C75" s="8">
        <v>49310</v>
      </c>
      <c r="D75" s="8">
        <v>49674</v>
      </c>
      <c r="E75" s="238">
        <f>INDEX(EnCompass!$H$2:$H$90,MATCH($A75,EnCompass!$I$2:$I$90,0))</f>
        <v>21.16297058387498</v>
      </c>
      <c r="F75" s="4"/>
    </row>
    <row r="76" spans="1:6" ht="15" customHeight="1" x14ac:dyDescent="0.3">
      <c r="A76" t="str">
        <f>EnCompass!C91</f>
        <v>Cost PS2036</v>
      </c>
      <c r="B76">
        <v>1</v>
      </c>
      <c r="C76" s="8">
        <v>49675</v>
      </c>
      <c r="D76" s="8">
        <v>50040</v>
      </c>
      <c r="E76" s="238">
        <f>INDEX(EnCompass!$H$2:$H$90,MATCH($A76,EnCompass!$I$2:$I$90,0))</f>
        <v>21.191118874835677</v>
      </c>
      <c r="F76" s="4"/>
    </row>
    <row r="77" spans="1:6" ht="15" customHeight="1" x14ac:dyDescent="0.3">
      <c r="A77" t="str">
        <f>EnCompass!C92</f>
        <v>Cost PS2037</v>
      </c>
      <c r="B77">
        <v>1</v>
      </c>
      <c r="C77" s="8">
        <v>50041</v>
      </c>
      <c r="D77" s="8">
        <v>50405</v>
      </c>
      <c r="E77" s="238">
        <f>INDEX(EnCompass!$H$2:$H$90,MATCH($A77,EnCompass!$I$2:$I$90,0))</f>
        <v>21.235232964167881</v>
      </c>
      <c r="F77" s="4"/>
    </row>
    <row r="78" spans="1:6" ht="15" customHeight="1" x14ac:dyDescent="0.3">
      <c r="A78" t="str">
        <f>EnCompass!C93</f>
        <v>Cost PS2038</v>
      </c>
      <c r="B78">
        <v>1</v>
      </c>
      <c r="C78" s="8">
        <v>50406</v>
      </c>
      <c r="D78" s="8">
        <v>50770</v>
      </c>
      <c r="E78" s="238">
        <f>INDEX(EnCompass!$H$2:$H$90,MATCH($A78,EnCompass!$I$2:$I$90,0))</f>
        <v>21.269054346823026</v>
      </c>
      <c r="F78" s="4"/>
    </row>
    <row r="79" spans="1:6" ht="15" customHeight="1" x14ac:dyDescent="0.3">
      <c r="A79" t="str">
        <f>EnCompass!C94</f>
        <v>Cost PS2039</v>
      </c>
      <c r="B79">
        <v>1</v>
      </c>
      <c r="C79" s="8">
        <v>50771</v>
      </c>
      <c r="D79" s="8">
        <v>51135</v>
      </c>
      <c r="E79" s="238">
        <f>INDEX(EnCompass!$H$2:$H$90,MATCH($A79,EnCompass!$I$2:$I$90,0))</f>
        <v>21.300392547140202</v>
      </c>
      <c r="F79" s="4"/>
    </row>
    <row r="80" spans="1:6" ht="15" customHeight="1" x14ac:dyDescent="0.3">
      <c r="A80" t="str">
        <f>EnCompass!C95</f>
        <v>Cost PS2040</v>
      </c>
      <c r="B80">
        <v>1</v>
      </c>
      <c r="C80" s="8">
        <v>51136</v>
      </c>
      <c r="D80" s="8">
        <v>51501</v>
      </c>
      <c r="E80" s="238">
        <f>INDEX(EnCompass!$H$2:$H$90,MATCH($A80,EnCompass!$I$2:$I$90,0))</f>
        <v>21.343270291976854</v>
      </c>
      <c r="F80" s="4"/>
    </row>
    <row r="81" spans="1:6" ht="15" customHeight="1" x14ac:dyDescent="0.3">
      <c r="A81" t="str">
        <f>EnCompass!C96</f>
        <v>Cost PS2041</v>
      </c>
      <c r="B81">
        <v>1</v>
      </c>
      <c r="C81" s="8">
        <v>51502</v>
      </c>
      <c r="D81" s="8">
        <v>51866</v>
      </c>
      <c r="E81" s="238">
        <f>INDEX(EnCompass!$H$2:$H$90,MATCH($A81,EnCompass!$I$2:$I$90,0))</f>
        <v>21.398381589373045</v>
      </c>
      <c r="F81" s="4"/>
    </row>
    <row r="82" spans="1:6" ht="15" customHeight="1" x14ac:dyDescent="0.3">
      <c r="A82" t="str">
        <f>EnCompass!C97</f>
        <v>Cost PS2042</v>
      </c>
      <c r="B82">
        <v>1</v>
      </c>
      <c r="C82" s="8">
        <v>51867</v>
      </c>
      <c r="D82" s="8">
        <v>52231</v>
      </c>
      <c r="E82" s="238">
        <f>INDEX(EnCompass!$H$2:$H$90,MATCH($A82,EnCompass!$I$2:$I$90,0))</f>
        <v>21.434334950532907</v>
      </c>
      <c r="F82" s="4"/>
    </row>
    <row r="83" spans="1:6" ht="15" customHeight="1" x14ac:dyDescent="0.3">
      <c r="A83" t="str">
        <f>EnCompass!C98</f>
        <v>Cost PS2043</v>
      </c>
      <c r="B83">
        <v>1</v>
      </c>
      <c r="C83" s="8">
        <v>52232</v>
      </c>
      <c r="D83" s="8">
        <v>52596</v>
      </c>
      <c r="E83" s="238">
        <f>INDEX(EnCompass!$H$2:$H$90,MATCH($A83,EnCompass!$I$2:$I$90,0))</f>
        <v>21.479867824678692</v>
      </c>
      <c r="F83" s="4"/>
    </row>
    <row r="84" spans="1:6" ht="15" customHeight="1" x14ac:dyDescent="0.3">
      <c r="A84" t="str">
        <f>EnCompass!C99</f>
        <v>Cost PS2044</v>
      </c>
      <c r="B84">
        <v>1</v>
      </c>
      <c r="C84" s="8">
        <v>52597</v>
      </c>
      <c r="D84" s="8">
        <v>52962</v>
      </c>
      <c r="E84" s="238">
        <f>INDEX(EnCompass!$H$2:$H$90,MATCH($A84,EnCompass!$I$2:$I$90,0))</f>
        <v>21.523466156219943</v>
      </c>
      <c r="F84" s="4"/>
    </row>
    <row r="85" spans="1:6" ht="15" customHeight="1" x14ac:dyDescent="0.3">
      <c r="A85" t="str">
        <f>EnCompass!C100</f>
        <v>Cost PS2045</v>
      </c>
      <c r="B85">
        <v>1</v>
      </c>
      <c r="C85" s="8">
        <v>52963</v>
      </c>
      <c r="D85" s="8">
        <v>53327</v>
      </c>
      <c r="E85" s="238">
        <f>INDEX(EnCompass!$H$2:$H$90,MATCH($A85,EnCompass!$I$2:$I$90,0))</f>
        <v>21.558927639438213</v>
      </c>
      <c r="F85" s="4"/>
    </row>
    <row r="86" spans="1:6" ht="15" customHeight="1" x14ac:dyDescent="0.3">
      <c r="A86" t="str">
        <f>EnCompass!C101</f>
        <v>Cost PS2046</v>
      </c>
      <c r="B86">
        <v>1</v>
      </c>
      <c r="C86" s="8">
        <v>53328</v>
      </c>
      <c r="D86" s="8">
        <v>53692</v>
      </c>
      <c r="E86" s="238">
        <f>INDEX(EnCompass!$H$2:$H$90,MATCH($A86,EnCompass!$I$2:$I$90,0))</f>
        <v>21.585876590861545</v>
      </c>
      <c r="F86" s="4"/>
    </row>
    <row r="87" spans="1:6" ht="15" customHeight="1" x14ac:dyDescent="0.3">
      <c r="A87" t="str">
        <f>EnCompass!C102</f>
        <v>Cost PS2047</v>
      </c>
      <c r="B87">
        <v>1</v>
      </c>
      <c r="C87" s="8">
        <v>53693</v>
      </c>
      <c r="D87" s="8">
        <v>54057</v>
      </c>
      <c r="E87" s="238">
        <f>INDEX(EnCompass!$H$2:$H$90,MATCH($A87,EnCompass!$I$2:$I$90,0))</f>
        <v>21.62626859518673</v>
      </c>
      <c r="F87" s="4"/>
    </row>
    <row r="88" spans="1:6" ht="15" customHeight="1" x14ac:dyDescent="0.3">
      <c r="A88" t="str">
        <f>EnCompass!C103</f>
        <v>Cost PS2048</v>
      </c>
      <c r="B88">
        <v>1</v>
      </c>
      <c r="C88" s="8">
        <v>54058</v>
      </c>
      <c r="D88" s="8">
        <v>54423</v>
      </c>
      <c r="E88" s="238">
        <f>INDEX(EnCompass!$H$2:$H$90,MATCH($A88,EnCompass!$I$2:$I$90,0))</f>
        <v>21.661415319911253</v>
      </c>
      <c r="F88" s="4"/>
    </row>
    <row r="89" spans="1:6" ht="15" customHeight="1" x14ac:dyDescent="0.3">
      <c r="A89" t="str">
        <f>EnCompass!C104</f>
        <v>Cost PS2049</v>
      </c>
      <c r="B89">
        <v>1</v>
      </c>
      <c r="C89" s="8">
        <v>54424</v>
      </c>
      <c r="D89" s="8">
        <v>54788</v>
      </c>
      <c r="E89" s="238">
        <f>INDEX(EnCompass!$H$2:$H$90,MATCH($A89,EnCompass!$I$2:$I$90,0))</f>
        <v>21.694409779475176</v>
      </c>
      <c r="F89" s="4"/>
    </row>
    <row r="90" spans="1:6" ht="15" customHeight="1" x14ac:dyDescent="0.3">
      <c r="A90" t="str">
        <f>EnCompass!C105</f>
        <v>Cost PS2050</v>
      </c>
      <c r="B90">
        <v>1</v>
      </c>
      <c r="C90" s="8">
        <v>54789</v>
      </c>
      <c r="D90" s="8">
        <v>55153</v>
      </c>
      <c r="E90" s="238">
        <f>INDEX(EnCompass!$H$2:$H$90,MATCH($A90,EnCompass!$I$2:$I$90,0))</f>
        <v>21.721841557806375</v>
      </c>
      <c r="F90" s="4"/>
    </row>
    <row r="91" spans="1:6" ht="15" customHeight="1" x14ac:dyDescent="0.3">
      <c r="C91" s="8"/>
      <c r="D91" s="8"/>
      <c r="E91" s="238"/>
      <c r="F91" s="4"/>
    </row>
    <row r="92" spans="1:6" ht="15" customHeight="1" x14ac:dyDescent="0.3">
      <c r="C92" s="8"/>
      <c r="D92" s="8"/>
      <c r="E92" s="238"/>
      <c r="F92" s="4"/>
    </row>
    <row r="93" spans="1:6" ht="15" customHeight="1" x14ac:dyDescent="0.3">
      <c r="C93" s="8"/>
      <c r="D93" s="8"/>
      <c r="E93" s="238"/>
      <c r="F93" s="4"/>
    </row>
    <row r="94" spans="1:6" ht="15" customHeight="1" x14ac:dyDescent="0.3">
      <c r="C94" s="8"/>
      <c r="D94" s="8"/>
      <c r="E94" s="238"/>
      <c r="F94" s="4"/>
    </row>
    <row r="95" spans="1:6" ht="15" customHeight="1" x14ac:dyDescent="0.3">
      <c r="C95" s="8"/>
      <c r="D95" s="8"/>
      <c r="E95" s="238"/>
      <c r="F95" s="4"/>
    </row>
    <row r="96" spans="1:6" ht="15" customHeight="1" x14ac:dyDescent="0.3">
      <c r="C96" s="8"/>
      <c r="D96" s="8"/>
      <c r="E96" s="238"/>
      <c r="F96" s="4"/>
    </row>
    <row r="97" spans="3:6" ht="15" customHeight="1" x14ac:dyDescent="0.3">
      <c r="C97" s="8"/>
      <c r="D97" s="8"/>
      <c r="E97" s="238"/>
      <c r="F97" s="4"/>
    </row>
    <row r="98" spans="3:6" ht="15" customHeight="1" x14ac:dyDescent="0.3">
      <c r="C98" s="8"/>
      <c r="D98" s="8"/>
      <c r="E98" s="238"/>
      <c r="F98" s="4"/>
    </row>
    <row r="99" spans="3:6" ht="15" customHeight="1" x14ac:dyDescent="0.3">
      <c r="C99" s="8"/>
      <c r="D99" s="8"/>
      <c r="E99" s="238"/>
      <c r="F99" s="4"/>
    </row>
    <row r="100" spans="3:6" ht="15" customHeight="1" x14ac:dyDescent="0.3">
      <c r="C100" s="8"/>
      <c r="D100" s="8"/>
      <c r="E100" s="238"/>
      <c r="F100" s="4"/>
    </row>
    <row r="101" spans="3:6" ht="15" customHeight="1" x14ac:dyDescent="0.3">
      <c r="C101" s="8"/>
      <c r="D101" s="8"/>
      <c r="E101" s="238"/>
      <c r="F101" s="4"/>
    </row>
    <row r="102" spans="3:6" ht="15" customHeight="1" x14ac:dyDescent="0.3">
      <c r="C102" s="8"/>
      <c r="D102" s="8"/>
      <c r="E102" s="238"/>
      <c r="F102" s="4"/>
    </row>
    <row r="103" spans="3:6" ht="15" customHeight="1" x14ac:dyDescent="0.3">
      <c r="C103" s="8"/>
      <c r="D103" s="8"/>
      <c r="E103" s="238"/>
      <c r="F103" s="4"/>
    </row>
    <row r="104" spans="3:6" ht="15" customHeight="1" x14ac:dyDescent="0.3">
      <c r="C104" s="8"/>
      <c r="D104" s="8"/>
      <c r="E104" s="238"/>
      <c r="F104" s="4"/>
    </row>
    <row r="105" spans="3:6" ht="15" customHeight="1" x14ac:dyDescent="0.3">
      <c r="C105" s="8"/>
      <c r="D105" s="8"/>
      <c r="E105" s="238"/>
      <c r="F105" s="4"/>
    </row>
    <row r="106" spans="3:6" ht="15" customHeight="1" x14ac:dyDescent="0.3">
      <c r="C106" s="8"/>
      <c r="D106" s="8"/>
      <c r="E106" s="238"/>
      <c r="F106" s="4"/>
    </row>
    <row r="107" spans="3:6" ht="15" customHeight="1" x14ac:dyDescent="0.3">
      <c r="C107" s="8"/>
      <c r="D107" s="8"/>
      <c r="E107" s="238"/>
      <c r="F107" s="4"/>
    </row>
    <row r="108" spans="3:6" ht="15" customHeight="1" x14ac:dyDescent="0.3">
      <c r="C108" s="8"/>
      <c r="D108" s="8"/>
      <c r="E108" s="238"/>
      <c r="F108" s="4"/>
    </row>
    <row r="109" spans="3:6" ht="15" customHeight="1" x14ac:dyDescent="0.3">
      <c r="C109" s="8"/>
      <c r="D109" s="8"/>
      <c r="E109" s="238"/>
      <c r="F109" s="4"/>
    </row>
    <row r="110" spans="3:6" ht="15" customHeight="1" x14ac:dyDescent="0.3">
      <c r="C110" s="8"/>
      <c r="D110" s="8"/>
      <c r="E110" s="238"/>
      <c r="F110" s="4"/>
    </row>
    <row r="111" spans="3:6" ht="15" customHeight="1" x14ac:dyDescent="0.3">
      <c r="C111" s="8"/>
      <c r="D111" s="8"/>
      <c r="E111" s="238"/>
      <c r="F111" s="4"/>
    </row>
    <row r="112" spans="3:6" ht="15" customHeight="1" x14ac:dyDescent="0.3">
      <c r="C112" s="8"/>
      <c r="D112" s="8"/>
      <c r="E112" s="238"/>
      <c r="F112" s="4"/>
    </row>
    <row r="113" spans="1:6" ht="15" customHeight="1" x14ac:dyDescent="0.3">
      <c r="C113" s="8"/>
      <c r="D113" s="8"/>
      <c r="E113" s="238"/>
      <c r="F113" s="4"/>
    </row>
    <row r="114" spans="1:6" ht="15" customHeight="1" x14ac:dyDescent="0.3">
      <c r="A114" s="9"/>
      <c r="C114" s="8"/>
      <c r="D114" s="8"/>
      <c r="E114" s="238"/>
      <c r="F114" s="4"/>
    </row>
    <row r="115" spans="1:6" ht="15" customHeight="1" x14ac:dyDescent="0.3">
      <c r="A115" s="9"/>
      <c r="C115" s="8"/>
      <c r="D115" s="8"/>
      <c r="E115" s="238"/>
      <c r="F115" s="4"/>
    </row>
    <row r="116" spans="1:6" ht="15" customHeight="1" x14ac:dyDescent="0.3">
      <c r="A116" s="9"/>
      <c r="C116" s="8"/>
      <c r="D116" s="8"/>
      <c r="E116" s="238"/>
      <c r="F116" s="4"/>
    </row>
    <row r="117" spans="1:6" ht="15" customHeight="1" x14ac:dyDescent="0.3">
      <c r="A117" s="9"/>
      <c r="C117" s="8"/>
      <c r="D117" s="8"/>
      <c r="E117" s="238"/>
      <c r="F117" s="4"/>
    </row>
    <row r="118" spans="1:6" ht="15" customHeight="1" x14ac:dyDescent="0.3">
      <c r="A118" s="9"/>
      <c r="C118" s="8"/>
      <c r="D118" s="8"/>
      <c r="E118" s="238"/>
      <c r="F118" s="4"/>
    </row>
    <row r="119" spans="1:6" ht="15" customHeight="1" x14ac:dyDescent="0.3">
      <c r="A119" s="9"/>
      <c r="C119" s="8"/>
      <c r="D119" s="8"/>
      <c r="E119" s="238"/>
      <c r="F119" s="4"/>
    </row>
    <row r="120" spans="1:6" ht="15" customHeight="1" x14ac:dyDescent="0.3">
      <c r="A120" s="9"/>
      <c r="C120" s="8"/>
      <c r="D120" s="8"/>
      <c r="E120" s="238"/>
      <c r="F120" s="4"/>
    </row>
    <row r="121" spans="1:6" ht="15" customHeight="1" x14ac:dyDescent="0.3">
      <c r="A121" s="9"/>
      <c r="C121" s="8"/>
      <c r="D121" s="8"/>
      <c r="E121" s="238"/>
      <c r="F121" s="4"/>
    </row>
    <row r="122" spans="1:6" ht="15" customHeight="1" x14ac:dyDescent="0.3">
      <c r="A122" s="9"/>
      <c r="C122" s="8"/>
      <c r="D122" s="8"/>
      <c r="E122" s="238"/>
      <c r="F122" s="4"/>
    </row>
    <row r="123" spans="1:6" ht="15" customHeight="1" x14ac:dyDescent="0.3">
      <c r="A123" s="9"/>
      <c r="C123" s="8"/>
      <c r="D123" s="8"/>
      <c r="E123" s="238"/>
      <c r="F123" s="4"/>
    </row>
    <row r="124" spans="1:6" ht="15" customHeight="1" x14ac:dyDescent="0.3">
      <c r="A124" s="9"/>
      <c r="C124" s="8"/>
      <c r="D124" s="8"/>
      <c r="E124" s="238"/>
      <c r="F124" s="4"/>
    </row>
    <row r="125" spans="1:6" ht="15" customHeight="1" x14ac:dyDescent="0.3">
      <c r="A125" s="9"/>
      <c r="C125" s="8"/>
      <c r="D125" s="8"/>
      <c r="E125" s="238"/>
      <c r="F125" s="4"/>
    </row>
    <row r="126" spans="1:6" ht="15" customHeight="1" x14ac:dyDescent="0.3">
      <c r="A126" s="9"/>
      <c r="C126" s="8"/>
      <c r="D126" s="8"/>
      <c r="E126" s="238"/>
      <c r="F126" s="4"/>
    </row>
    <row r="127" spans="1:6" ht="15" customHeight="1" x14ac:dyDescent="0.3">
      <c r="A127" s="9"/>
      <c r="C127" s="8"/>
      <c r="D127" s="8"/>
      <c r="E127" s="238"/>
      <c r="F127" s="4"/>
    </row>
    <row r="128" spans="1:6" ht="15" customHeight="1" x14ac:dyDescent="0.3">
      <c r="A128" s="9"/>
      <c r="C128" s="8"/>
      <c r="D128" s="8"/>
      <c r="E128" s="238"/>
      <c r="F128" s="4"/>
    </row>
    <row r="129" spans="1:6" ht="15" customHeight="1" x14ac:dyDescent="0.3">
      <c r="A129" s="9"/>
      <c r="C129" s="8"/>
      <c r="D129" s="8"/>
      <c r="E129" s="238"/>
      <c r="F129" s="4"/>
    </row>
    <row r="130" spans="1:6" ht="15" customHeight="1" x14ac:dyDescent="0.3">
      <c r="A130" s="9"/>
      <c r="C130" s="8"/>
      <c r="D130" s="8"/>
      <c r="E130" s="238"/>
      <c r="F130" s="4"/>
    </row>
    <row r="131" spans="1:6" ht="15" customHeight="1" x14ac:dyDescent="0.3">
      <c r="A131" s="9"/>
      <c r="C131" s="8"/>
      <c r="D131" s="8"/>
      <c r="E131" s="238"/>
      <c r="F131" s="4"/>
    </row>
    <row r="132" spans="1:6" ht="15" customHeight="1" x14ac:dyDescent="0.3">
      <c r="A132" s="9"/>
      <c r="C132" s="8"/>
      <c r="D132" s="8"/>
      <c r="E132" s="238"/>
      <c r="F132" s="4"/>
    </row>
    <row r="133" spans="1:6" ht="15" customHeight="1" x14ac:dyDescent="0.3">
      <c r="A133" s="9"/>
      <c r="C133" s="8"/>
      <c r="D133" s="8"/>
      <c r="E133" s="238"/>
      <c r="F133" s="4"/>
    </row>
    <row r="134" spans="1:6" ht="15" customHeight="1" x14ac:dyDescent="0.3">
      <c r="A134" s="9"/>
      <c r="C134" s="8"/>
      <c r="D134" s="8"/>
      <c r="E134" s="238"/>
      <c r="F134" s="4"/>
    </row>
    <row r="135" spans="1:6" ht="15" customHeight="1" x14ac:dyDescent="0.3">
      <c r="A135" s="9"/>
      <c r="C135" s="8"/>
      <c r="D135" s="8"/>
      <c r="E135" s="238"/>
      <c r="F135" s="4"/>
    </row>
    <row r="136" spans="1:6" ht="15" customHeight="1" x14ac:dyDescent="0.3">
      <c r="A136" s="9"/>
      <c r="C136" s="8"/>
      <c r="D136" s="8"/>
      <c r="E136" s="238"/>
      <c r="F136" s="4"/>
    </row>
    <row r="137" spans="1:6" ht="15" customHeight="1" x14ac:dyDescent="0.3">
      <c r="A137" s="9"/>
      <c r="C137" s="8"/>
      <c r="D137" s="8"/>
      <c r="E137" s="238"/>
      <c r="F137" s="4"/>
    </row>
    <row r="138" spans="1:6" ht="15" customHeight="1" x14ac:dyDescent="0.3">
      <c r="A138" s="9"/>
      <c r="C138" s="8"/>
      <c r="D138" s="8"/>
      <c r="E138" s="238"/>
      <c r="F138" s="4"/>
    </row>
    <row r="139" spans="1:6" ht="15" customHeight="1" x14ac:dyDescent="0.3">
      <c r="A139" s="9"/>
      <c r="C139" s="8"/>
      <c r="D139" s="8"/>
      <c r="E139" s="238"/>
      <c r="F139" s="4"/>
    </row>
    <row r="140" spans="1:6" ht="15" customHeight="1" x14ac:dyDescent="0.3">
      <c r="A140" s="9"/>
      <c r="C140" s="8"/>
      <c r="D140" s="8"/>
      <c r="E140" s="238"/>
      <c r="F140" s="4"/>
    </row>
    <row r="141" spans="1:6" ht="15" customHeight="1" x14ac:dyDescent="0.3">
      <c r="A141" s="9"/>
      <c r="C141" s="8"/>
      <c r="D141" s="8"/>
      <c r="E141" s="238"/>
      <c r="F141" s="4"/>
    </row>
    <row r="142" spans="1:6" ht="15" customHeight="1" x14ac:dyDescent="0.3">
      <c r="A142" s="9"/>
      <c r="C142" s="8"/>
      <c r="D142" s="8"/>
      <c r="E142" s="238"/>
      <c r="F142" s="4"/>
    </row>
    <row r="143" spans="1:6" ht="15" customHeight="1" x14ac:dyDescent="0.3">
      <c r="A143" s="9"/>
      <c r="C143" s="8"/>
      <c r="D143" s="8"/>
      <c r="E143" s="238"/>
      <c r="F143" s="4"/>
    </row>
    <row r="144" spans="1:6" ht="15" customHeight="1" x14ac:dyDescent="0.3">
      <c r="A144" s="9"/>
      <c r="C144" s="8"/>
      <c r="D144" s="8"/>
      <c r="E144" s="238"/>
      <c r="F144" s="4"/>
    </row>
    <row r="145" spans="3:6" x14ac:dyDescent="0.3">
      <c r="C145" s="8"/>
      <c r="D145" s="8"/>
      <c r="E145" s="238"/>
      <c r="F145" s="4"/>
    </row>
    <row r="146" spans="3:6" x14ac:dyDescent="0.3">
      <c r="C146" s="8"/>
      <c r="D146" s="8"/>
      <c r="E146" s="238"/>
      <c r="F146" s="4"/>
    </row>
    <row r="147" spans="3:6" x14ac:dyDescent="0.3">
      <c r="C147" s="8"/>
      <c r="D147" s="8"/>
      <c r="E147" s="238"/>
      <c r="F147" s="4"/>
    </row>
    <row r="148" spans="3:6" x14ac:dyDescent="0.3">
      <c r="C148" s="8"/>
      <c r="D148" s="8"/>
      <c r="E148" s="238"/>
      <c r="F148" s="4"/>
    </row>
    <row r="149" spans="3:6" x14ac:dyDescent="0.3">
      <c r="C149" s="8"/>
      <c r="D149" s="8"/>
      <c r="E149" s="238"/>
      <c r="F149" s="4"/>
    </row>
    <row r="150" spans="3:6" x14ac:dyDescent="0.3">
      <c r="C150" s="8"/>
      <c r="D150" s="8"/>
      <c r="E150" s="238"/>
      <c r="F150" s="4"/>
    </row>
    <row r="151" spans="3:6" x14ac:dyDescent="0.3">
      <c r="C151" s="8"/>
      <c r="D151" s="8"/>
      <c r="E151" s="238"/>
      <c r="F151" s="4"/>
    </row>
    <row r="152" spans="3:6" x14ac:dyDescent="0.3">
      <c r="C152" s="8"/>
      <c r="D152" s="8"/>
      <c r="E152" s="238"/>
      <c r="F152" s="4"/>
    </row>
    <row r="153" spans="3:6" x14ac:dyDescent="0.3">
      <c r="C153" s="8"/>
      <c r="D153" s="8"/>
      <c r="E153" s="238"/>
      <c r="F153" s="4"/>
    </row>
    <row r="154" spans="3:6" x14ac:dyDescent="0.3">
      <c r="C154" s="8"/>
      <c r="D154" s="8"/>
      <c r="E154" s="238"/>
      <c r="F154" s="4"/>
    </row>
    <row r="155" spans="3:6" x14ac:dyDescent="0.3">
      <c r="C155" s="8"/>
      <c r="D155" s="8"/>
      <c r="E155" s="238"/>
      <c r="F155" s="4"/>
    </row>
    <row r="156" spans="3:6" x14ac:dyDescent="0.3">
      <c r="C156" s="8"/>
      <c r="D156" s="8"/>
      <c r="E156" s="238"/>
      <c r="F156" s="4"/>
    </row>
    <row r="157" spans="3:6" x14ac:dyDescent="0.3">
      <c r="C157" s="8"/>
      <c r="D157" s="8"/>
      <c r="E157" s="238"/>
      <c r="F157" s="4"/>
    </row>
    <row r="158" spans="3:6" x14ac:dyDescent="0.3">
      <c r="C158" s="8"/>
      <c r="D158" s="8"/>
      <c r="E158" s="238"/>
      <c r="F158" s="4"/>
    </row>
    <row r="159" spans="3:6" x14ac:dyDescent="0.3">
      <c r="C159" s="8"/>
      <c r="D159" s="8"/>
      <c r="E159" s="238"/>
      <c r="F159" s="4"/>
    </row>
    <row r="160" spans="3:6" x14ac:dyDescent="0.3">
      <c r="C160" s="8"/>
      <c r="D160" s="8"/>
      <c r="E160" s="238"/>
      <c r="F160" s="4"/>
    </row>
    <row r="161" spans="3:6" x14ac:dyDescent="0.3">
      <c r="C161" s="8"/>
      <c r="D161" s="8"/>
      <c r="E161" s="238"/>
      <c r="F161" s="4"/>
    </row>
    <row r="162" spans="3:6" x14ac:dyDescent="0.3">
      <c r="C162" s="8"/>
      <c r="D162" s="8"/>
      <c r="E162" s="238"/>
      <c r="F162" s="4"/>
    </row>
    <row r="163" spans="3:6" x14ac:dyDescent="0.3">
      <c r="C163" s="8"/>
      <c r="D163" s="8"/>
      <c r="E163" s="238"/>
      <c r="F163" s="4"/>
    </row>
    <row r="164" spans="3:6" x14ac:dyDescent="0.3">
      <c r="C164" s="8"/>
      <c r="D164" s="8"/>
      <c r="E164" s="238"/>
      <c r="F164" s="4"/>
    </row>
    <row r="165" spans="3:6" x14ac:dyDescent="0.3">
      <c r="C165" s="8"/>
      <c r="D165" s="8"/>
      <c r="E165" s="238"/>
      <c r="F165" s="4"/>
    </row>
    <row r="166" spans="3:6" x14ac:dyDescent="0.3">
      <c r="C166" s="8"/>
      <c r="D166" s="8"/>
      <c r="E166" s="238"/>
      <c r="F166" s="4"/>
    </row>
    <row r="167" spans="3:6" x14ac:dyDescent="0.3">
      <c r="C167" s="8"/>
      <c r="D167" s="8"/>
      <c r="E167" s="238"/>
      <c r="F167" s="4"/>
    </row>
    <row r="168" spans="3:6" x14ac:dyDescent="0.3">
      <c r="C168" s="8"/>
      <c r="D168" s="8"/>
      <c r="E168" s="238"/>
      <c r="F168" s="4"/>
    </row>
    <row r="169" spans="3:6" x14ac:dyDescent="0.3">
      <c r="C169" s="8"/>
      <c r="D169" s="8"/>
      <c r="E169" s="238"/>
      <c r="F169" s="4"/>
    </row>
    <row r="170" spans="3:6" x14ac:dyDescent="0.3">
      <c r="C170" s="8"/>
      <c r="D170" s="8"/>
      <c r="E170" s="238"/>
      <c r="F170" s="4"/>
    </row>
    <row r="171" spans="3:6" x14ac:dyDescent="0.3">
      <c r="C171" s="8"/>
      <c r="D171" s="8"/>
      <c r="E171" s="238"/>
      <c r="F171" s="4"/>
    </row>
    <row r="172" spans="3:6" x14ac:dyDescent="0.3">
      <c r="C172" s="8"/>
      <c r="D172" s="8"/>
      <c r="E172" s="238"/>
      <c r="F172" s="4"/>
    </row>
    <row r="173" spans="3:6" x14ac:dyDescent="0.3">
      <c r="C173" s="8"/>
      <c r="D173" s="8"/>
      <c r="E173" s="238"/>
      <c r="F173" s="4"/>
    </row>
    <row r="174" spans="3:6" x14ac:dyDescent="0.3">
      <c r="C174" s="8"/>
      <c r="D174" s="8"/>
      <c r="E174" s="238"/>
      <c r="F174" s="4"/>
    </row>
    <row r="175" spans="3:6" x14ac:dyDescent="0.3">
      <c r="C175" s="8"/>
      <c r="D175" s="8"/>
      <c r="E175" s="238"/>
      <c r="F175" s="4"/>
    </row>
    <row r="176" spans="3:6" x14ac:dyDescent="0.3">
      <c r="C176" s="8"/>
      <c r="D176" s="8"/>
    </row>
    <row r="177" spans="3:4" x14ac:dyDescent="0.3">
      <c r="C177" s="8"/>
      <c r="D177" s="8"/>
    </row>
    <row r="178" spans="3:4" x14ac:dyDescent="0.3">
      <c r="C178" s="8"/>
      <c r="D178" s="8"/>
    </row>
    <row r="179" spans="3:4" x14ac:dyDescent="0.3">
      <c r="C179" s="8"/>
      <c r="D179" s="8"/>
    </row>
    <row r="180" spans="3:4" x14ac:dyDescent="0.3">
      <c r="C180" s="8"/>
      <c r="D180" s="8"/>
    </row>
    <row r="181" spans="3:4" x14ac:dyDescent="0.3">
      <c r="C181" s="8"/>
      <c r="D181" s="8"/>
    </row>
    <row r="182" spans="3:4" x14ac:dyDescent="0.3">
      <c r="C182" s="8"/>
      <c r="D182" s="8"/>
    </row>
    <row r="183" spans="3:4" x14ac:dyDescent="0.3">
      <c r="C183" s="8"/>
      <c r="D183" s="8"/>
    </row>
    <row r="184" spans="3:4" x14ac:dyDescent="0.3">
      <c r="C184" s="8"/>
      <c r="D184" s="8"/>
    </row>
    <row r="185" spans="3:4" x14ac:dyDescent="0.3">
      <c r="C185" s="8"/>
      <c r="D185" s="8"/>
    </row>
    <row r="186" spans="3:4" x14ac:dyDescent="0.3">
      <c r="C186" s="8"/>
      <c r="D186" s="8"/>
    </row>
    <row r="187" spans="3:4" x14ac:dyDescent="0.3">
      <c r="C187" s="8"/>
      <c r="D187" s="8"/>
    </row>
    <row r="188" spans="3:4" x14ac:dyDescent="0.3">
      <c r="C188" s="8"/>
      <c r="D188" s="8"/>
    </row>
    <row r="189" spans="3:4" x14ac:dyDescent="0.3">
      <c r="C189" s="8"/>
      <c r="D189" s="8"/>
    </row>
    <row r="190" spans="3:4" x14ac:dyDescent="0.3">
      <c r="C190" s="8"/>
      <c r="D190" s="8"/>
    </row>
    <row r="191" spans="3:4" x14ac:dyDescent="0.3">
      <c r="C191" s="8"/>
      <c r="D191" s="8"/>
    </row>
    <row r="192" spans="3:4" x14ac:dyDescent="0.3">
      <c r="C192" s="8"/>
      <c r="D192" s="8"/>
    </row>
    <row r="193" spans="3:4" x14ac:dyDescent="0.3">
      <c r="C193" s="8"/>
      <c r="D193" s="8"/>
    </row>
    <row r="194" spans="3:4" x14ac:dyDescent="0.3">
      <c r="C194" s="8"/>
      <c r="D194" s="8"/>
    </row>
    <row r="195" spans="3:4" x14ac:dyDescent="0.3">
      <c r="C195" s="8"/>
      <c r="D195" s="8"/>
    </row>
    <row r="196" spans="3:4" x14ac:dyDescent="0.3">
      <c r="C196" s="8"/>
      <c r="D196" s="8"/>
    </row>
    <row r="197" spans="3:4" x14ac:dyDescent="0.3">
      <c r="C197" s="8"/>
      <c r="D197" s="8"/>
    </row>
    <row r="198" spans="3:4" x14ac:dyDescent="0.3">
      <c r="C198" s="8"/>
      <c r="D198" s="8"/>
    </row>
    <row r="199" spans="3:4" x14ac:dyDescent="0.3">
      <c r="C199" s="8"/>
      <c r="D199" s="8"/>
    </row>
    <row r="200" spans="3:4" x14ac:dyDescent="0.3">
      <c r="C200" s="8"/>
      <c r="D200" s="8"/>
    </row>
    <row r="201" spans="3:4" x14ac:dyDescent="0.3">
      <c r="C201" s="8"/>
      <c r="D201" s="8"/>
    </row>
    <row r="202" spans="3:4" x14ac:dyDescent="0.3">
      <c r="C202" s="8"/>
      <c r="D202" s="8"/>
    </row>
    <row r="203" spans="3:4" x14ac:dyDescent="0.3">
      <c r="C203" s="8"/>
      <c r="D203" s="8"/>
    </row>
    <row r="204" spans="3:4" x14ac:dyDescent="0.3">
      <c r="C204" s="8"/>
      <c r="D204" s="8"/>
    </row>
    <row r="205" spans="3:4" x14ac:dyDescent="0.3">
      <c r="C205" s="8"/>
      <c r="D205" s="8"/>
    </row>
    <row r="206" spans="3:4" x14ac:dyDescent="0.3">
      <c r="C206" s="8"/>
      <c r="D206" s="8"/>
    </row>
    <row r="207" spans="3:4" x14ac:dyDescent="0.3">
      <c r="C207" s="8"/>
      <c r="D207" s="8"/>
    </row>
    <row r="208" spans="3:4" x14ac:dyDescent="0.3">
      <c r="C208" s="8"/>
      <c r="D208" s="8"/>
    </row>
    <row r="209" spans="3:4" x14ac:dyDescent="0.3">
      <c r="C209" s="8"/>
      <c r="D209" s="8"/>
    </row>
    <row r="210" spans="3:4" x14ac:dyDescent="0.3">
      <c r="C210" s="8"/>
      <c r="D210" s="8"/>
    </row>
    <row r="211" spans="3:4" x14ac:dyDescent="0.3">
      <c r="C211" s="8"/>
      <c r="D211" s="8"/>
    </row>
    <row r="212" spans="3:4" x14ac:dyDescent="0.3">
      <c r="C212" s="8"/>
      <c r="D212" s="8"/>
    </row>
    <row r="213" spans="3:4" x14ac:dyDescent="0.3">
      <c r="C213" s="8"/>
      <c r="D213" s="8"/>
    </row>
    <row r="214" spans="3:4" x14ac:dyDescent="0.3">
      <c r="C214" s="8"/>
      <c r="D214" s="8"/>
    </row>
    <row r="215" spans="3:4" x14ac:dyDescent="0.3">
      <c r="C215" s="8"/>
      <c r="D215" s="8"/>
    </row>
    <row r="216" spans="3:4" x14ac:dyDescent="0.3">
      <c r="C216" s="8"/>
      <c r="D216" s="8"/>
    </row>
    <row r="217" spans="3:4" x14ac:dyDescent="0.3">
      <c r="C217" s="8"/>
      <c r="D217" s="8"/>
    </row>
    <row r="218" spans="3:4" x14ac:dyDescent="0.3">
      <c r="C218" s="8"/>
      <c r="D218" s="8"/>
    </row>
    <row r="219" spans="3:4" x14ac:dyDescent="0.3">
      <c r="C219" s="8"/>
      <c r="D219" s="8"/>
    </row>
    <row r="220" spans="3:4" x14ac:dyDescent="0.3">
      <c r="C220" s="8"/>
      <c r="D220" s="8"/>
    </row>
    <row r="221" spans="3:4" x14ac:dyDescent="0.3">
      <c r="C221" s="8"/>
      <c r="D221" s="8"/>
    </row>
    <row r="222" spans="3:4" x14ac:dyDescent="0.3">
      <c r="C222" s="8"/>
      <c r="D222" s="8"/>
    </row>
    <row r="223" spans="3:4" x14ac:dyDescent="0.3">
      <c r="C223" s="8"/>
      <c r="D223" s="8"/>
    </row>
    <row r="224" spans="3:4" x14ac:dyDescent="0.3">
      <c r="C224" s="8"/>
      <c r="D224" s="8"/>
    </row>
    <row r="225" spans="3:4" x14ac:dyDescent="0.3">
      <c r="C225" s="8"/>
      <c r="D225" s="8"/>
    </row>
    <row r="226" spans="3:4" x14ac:dyDescent="0.3">
      <c r="C226" s="8"/>
      <c r="D226" s="8"/>
    </row>
    <row r="227" spans="3:4" x14ac:dyDescent="0.3">
      <c r="C227" s="8"/>
      <c r="D227" s="8"/>
    </row>
    <row r="228" spans="3:4" x14ac:dyDescent="0.3">
      <c r="C228" s="8"/>
      <c r="D228" s="8"/>
    </row>
    <row r="229" spans="3:4" x14ac:dyDescent="0.3">
      <c r="C229" s="8"/>
      <c r="D229" s="8"/>
    </row>
    <row r="230" spans="3:4" x14ac:dyDescent="0.3">
      <c r="C230" s="8"/>
      <c r="D230" s="8"/>
    </row>
    <row r="231" spans="3:4" x14ac:dyDescent="0.3">
      <c r="C231" s="8"/>
      <c r="D231" s="8"/>
    </row>
    <row r="232" spans="3:4" x14ac:dyDescent="0.3">
      <c r="C232" s="8"/>
      <c r="D232" s="8"/>
    </row>
    <row r="233" spans="3:4" x14ac:dyDescent="0.3">
      <c r="C233" s="8"/>
      <c r="D233" s="8"/>
    </row>
    <row r="234" spans="3:4" x14ac:dyDescent="0.3">
      <c r="C234" s="8"/>
      <c r="D234" s="8"/>
    </row>
    <row r="235" spans="3:4" x14ac:dyDescent="0.3">
      <c r="C235" s="8"/>
      <c r="D235" s="8"/>
    </row>
    <row r="236" spans="3:4" x14ac:dyDescent="0.3">
      <c r="C236" s="8"/>
      <c r="D236" s="8"/>
    </row>
    <row r="237" spans="3:4" x14ac:dyDescent="0.3">
      <c r="C237" s="8"/>
      <c r="D237" s="8"/>
    </row>
    <row r="238" spans="3:4" x14ac:dyDescent="0.3">
      <c r="C238" s="8"/>
      <c r="D238" s="8"/>
    </row>
    <row r="239" spans="3:4" x14ac:dyDescent="0.3">
      <c r="C239" s="8"/>
      <c r="D239" s="8"/>
    </row>
    <row r="240" spans="3:4" x14ac:dyDescent="0.3">
      <c r="C240" s="8"/>
      <c r="D240" s="8"/>
    </row>
    <row r="241" spans="3:4" x14ac:dyDescent="0.3">
      <c r="C241" s="8"/>
      <c r="D241" s="8"/>
    </row>
    <row r="1048488" spans="5:5" x14ac:dyDescent="0.3">
      <c r="E1048488" s="4"/>
    </row>
  </sheetData>
  <autoFilter ref="A1:E175" xr:uid="{CD26EBD2-5085-9249-9837-E5482DDF00FB}"/>
  <phoneticPr fontId="32" type="noConversion"/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E90B0-503A-4D43-BD4B-B37530FA4F3E}">
  <dimension ref="B2:AH31"/>
  <sheetViews>
    <sheetView zoomScale="74" workbookViewId="0">
      <selection activeCell="O19" sqref="O19"/>
    </sheetView>
  </sheetViews>
  <sheetFormatPr defaultColWidth="10.77734375" defaultRowHeight="14.4" x14ac:dyDescent="0.3"/>
  <cols>
    <col min="2" max="2" width="13" customWidth="1"/>
    <col min="3" max="3" width="26.44140625" customWidth="1"/>
  </cols>
  <sheetData>
    <row r="2" spans="2:34" ht="18" x14ac:dyDescent="0.35">
      <c r="B2" s="6" t="s">
        <v>34</v>
      </c>
      <c r="C2" s="6"/>
      <c r="G2" s="394" t="s">
        <v>373</v>
      </c>
      <c r="H2" s="395">
        <v>0.93</v>
      </c>
    </row>
    <row r="4" spans="2:34" x14ac:dyDescent="0.3">
      <c r="B4" s="1" t="s">
        <v>1</v>
      </c>
      <c r="C4" s="1" t="s">
        <v>29</v>
      </c>
      <c r="D4" s="2">
        <v>2020</v>
      </c>
      <c r="E4" s="2">
        <v>2021</v>
      </c>
      <c r="F4" s="2">
        <v>2022</v>
      </c>
      <c r="G4" s="2">
        <v>2023</v>
      </c>
      <c r="H4" s="2">
        <v>2024</v>
      </c>
      <c r="I4" s="2">
        <v>2025</v>
      </c>
      <c r="J4" s="2">
        <v>2026</v>
      </c>
      <c r="K4" s="2">
        <v>2027</v>
      </c>
      <c r="L4" s="2">
        <v>2028</v>
      </c>
      <c r="M4" s="2">
        <v>2029</v>
      </c>
      <c r="N4" s="2">
        <v>2030</v>
      </c>
      <c r="O4" s="2">
        <v>2031</v>
      </c>
      <c r="P4" s="2">
        <v>2032</v>
      </c>
      <c r="Q4" s="2">
        <v>2033</v>
      </c>
      <c r="R4" s="2">
        <v>2034</v>
      </c>
      <c r="S4" s="2">
        <v>2035</v>
      </c>
      <c r="T4" s="2">
        <v>2036</v>
      </c>
      <c r="U4" s="2">
        <v>2037</v>
      </c>
      <c r="V4" s="2">
        <v>2038</v>
      </c>
      <c r="W4" s="2">
        <v>2039</v>
      </c>
      <c r="X4" s="2">
        <v>2040</v>
      </c>
      <c r="Y4" s="2">
        <v>2041</v>
      </c>
      <c r="Z4" s="2">
        <v>2042</v>
      </c>
      <c r="AA4" s="2">
        <v>2043</v>
      </c>
      <c r="AB4" s="2">
        <v>2044</v>
      </c>
      <c r="AC4" s="2">
        <v>2045</v>
      </c>
      <c r="AD4" s="2">
        <v>2046</v>
      </c>
      <c r="AE4" s="2">
        <v>2047</v>
      </c>
      <c r="AF4" s="2">
        <v>2048</v>
      </c>
      <c r="AG4" s="2">
        <v>2049</v>
      </c>
      <c r="AH4" s="2">
        <v>2050</v>
      </c>
    </row>
    <row r="5" spans="2:34" x14ac:dyDescent="0.3">
      <c r="B5" t="s">
        <v>2</v>
      </c>
      <c r="C5" t="s">
        <v>372</v>
      </c>
      <c r="D5" s="5">
        <f>INDEX('ATB Utility Solar_SEE'!$L$174:$AR$174,MATCH(D$4,'ATB Utility Solar_SEE'!$L$166:$AR$166,0))</f>
        <v>1324.7614928945147</v>
      </c>
      <c r="E5" s="5">
        <f>INDEX('ATB Utility Solar_SEE'!$L$174:$AR$174,MATCH(E$4,'ATB Utility Solar_SEE'!$L$166:$AR$166,0))</f>
        <v>1274.1453068664923</v>
      </c>
      <c r="F5" s="5">
        <f>INDEX('ATB Utility Solar_SEE'!$L$174:$AR$174,MATCH(F$4,'ATB Utility Solar_SEE'!$L$166:$AR$166,0))</f>
        <v>1223.5291208384697</v>
      </c>
      <c r="G5" s="5">
        <f>INDEX('ATB Utility Solar_SEE'!$L$174:$AR$174,MATCH(G$4,'ATB Utility Solar_SEE'!$L$166:$AR$166,0))</f>
        <v>1172.9129348104473</v>
      </c>
      <c r="H5" s="5">
        <f>INDEX('ATB Utility Solar_SEE'!$L$174:$AR$174,MATCH(H$4,'ATB Utility Solar_SEE'!$L$166:$AR$166,0))</f>
        <v>1122.2967487824246</v>
      </c>
      <c r="I5" s="5">
        <f>INDEX('ATB Utility Solar_SEE'!$L$174:$AR$174,MATCH(I$4,'ATB Utility Solar_SEE'!$L$166:$AR$166,0))</f>
        <v>1071.6805627544022</v>
      </c>
      <c r="J5" s="5">
        <f>INDEX('ATB Utility Solar_SEE'!$L$174:$AR$174,MATCH(J$4,'ATB Utility Solar_SEE'!$L$166:$AR$166,0))</f>
        <v>1021.0643767263796</v>
      </c>
      <c r="K5" s="5">
        <f>INDEX('ATB Utility Solar_SEE'!$L$174:$AR$174,MATCH(K$4,'ATB Utility Solar_SEE'!$L$166:$AR$166,0))</f>
        <v>970.44819069835705</v>
      </c>
      <c r="L5" s="5">
        <f>INDEX('ATB Utility Solar_SEE'!$L$174:$AR$174,MATCH(L$4,'ATB Utility Solar_SEE'!$L$166:$AR$166,0))</f>
        <v>919.83200467033453</v>
      </c>
      <c r="M5" s="5">
        <f>INDEX('ATB Utility Solar_SEE'!$L$174:$AR$174,MATCH(M$4,'ATB Utility Solar_SEE'!$L$166:$AR$166,0))</f>
        <v>869.215818642312</v>
      </c>
      <c r="N5" s="5">
        <f>INDEX('ATB Utility Solar_SEE'!$L$174:$AR$174,MATCH(N$4,'ATB Utility Solar_SEE'!$L$166:$AR$166,0))</f>
        <v>818.5996326142897</v>
      </c>
      <c r="O5" s="5">
        <f>INDEX('ATB Utility Solar_SEE'!$L$174:$AR$174,MATCH(O$4,'ATB Utility Solar_SEE'!$L$166:$AR$166,0))</f>
        <v>811.32796515260497</v>
      </c>
      <c r="P5" s="5">
        <f>INDEX('ATB Utility Solar_SEE'!$L$174:$AR$174,MATCH(P$4,'ATB Utility Solar_SEE'!$L$166:$AR$166,0))</f>
        <v>804.05629769092025</v>
      </c>
      <c r="Q5" s="5">
        <f>INDEX('ATB Utility Solar_SEE'!$L$174:$AR$174,MATCH(Q$4,'ATB Utility Solar_SEE'!$L$166:$AR$166,0))</f>
        <v>796.78463022923552</v>
      </c>
      <c r="R5" s="5">
        <f>INDEX('ATB Utility Solar_SEE'!$L$174:$AR$174,MATCH(R$4,'ATB Utility Solar_SEE'!$L$166:$AR$166,0))</f>
        <v>789.51296276755079</v>
      </c>
      <c r="S5" s="5">
        <f>INDEX('ATB Utility Solar_SEE'!$L$174:$AR$174,MATCH(S$4,'ATB Utility Solar_SEE'!$L$166:$AR$166,0))</f>
        <v>782.24129530586606</v>
      </c>
      <c r="T5" s="5">
        <f>INDEX('ATB Utility Solar_SEE'!$L$174:$AR$174,MATCH(T$4,'ATB Utility Solar_SEE'!$L$166:$AR$166,0))</f>
        <v>774.96962784418133</v>
      </c>
      <c r="U5" s="5">
        <f>INDEX('ATB Utility Solar_SEE'!$L$174:$AR$174,MATCH(U$4,'ATB Utility Solar_SEE'!$L$166:$AR$166,0))</f>
        <v>767.6979603824966</v>
      </c>
      <c r="V5" s="5">
        <f>INDEX('ATB Utility Solar_SEE'!$L$174:$AR$174,MATCH(V$4,'ATB Utility Solar_SEE'!$L$166:$AR$166,0))</f>
        <v>760.42629292081187</v>
      </c>
      <c r="W5" s="5">
        <f>INDEX('ATB Utility Solar_SEE'!$L$174:$AR$174,MATCH(W$4,'ATB Utility Solar_SEE'!$L$166:$AR$166,0))</f>
        <v>753.15462545912715</v>
      </c>
      <c r="X5" s="5">
        <f>INDEX('ATB Utility Solar_SEE'!$L$174:$AR$174,MATCH(X$4,'ATB Utility Solar_SEE'!$L$166:$AR$166,0))</f>
        <v>745.88295799744242</v>
      </c>
      <c r="Y5" s="5">
        <f>INDEX('ATB Utility Solar_SEE'!$L$174:$AR$174,MATCH(Y$4,'ATB Utility Solar_SEE'!$L$166:$AR$166,0))</f>
        <v>738.61129053575769</v>
      </c>
      <c r="Z5" s="5">
        <f>INDEX('ATB Utility Solar_SEE'!$L$174:$AR$174,MATCH(Z$4,'ATB Utility Solar_SEE'!$L$166:$AR$166,0))</f>
        <v>731.33962307407296</v>
      </c>
      <c r="AA5" s="5">
        <f>INDEX('ATB Utility Solar_SEE'!$L$174:$AR$174,MATCH(AA$4,'ATB Utility Solar_SEE'!$L$166:$AR$166,0))</f>
        <v>724.06795561238823</v>
      </c>
      <c r="AB5" s="5">
        <f>INDEX('ATB Utility Solar_SEE'!$L$174:$AR$174,MATCH(AB$4,'ATB Utility Solar_SEE'!$L$166:$AR$166,0))</f>
        <v>716.7962881507035</v>
      </c>
      <c r="AC5" s="5">
        <f>INDEX('ATB Utility Solar_SEE'!$L$174:$AR$174,MATCH(AC$4,'ATB Utility Solar_SEE'!$L$166:$AR$166,0))</f>
        <v>709.52462068901878</v>
      </c>
      <c r="AD5" s="5">
        <f>INDEX('ATB Utility Solar_SEE'!$L$174:$AR$174,MATCH(AD$4,'ATB Utility Solar_SEE'!$L$166:$AR$166,0))</f>
        <v>702.25295322733405</v>
      </c>
      <c r="AE5" s="5">
        <f>INDEX('ATB Utility Solar_SEE'!$L$174:$AR$174,MATCH(AE$4,'ATB Utility Solar_SEE'!$L$166:$AR$166,0))</f>
        <v>694.98128576564932</v>
      </c>
      <c r="AF5" s="5">
        <f>INDEX('ATB Utility Solar_SEE'!$L$174:$AR$174,MATCH(AF$4,'ATB Utility Solar_SEE'!$L$166:$AR$166,0))</f>
        <v>687.70961830396459</v>
      </c>
      <c r="AG5" s="5">
        <f>INDEX('ATB Utility Solar_SEE'!$L$174:$AR$174,MATCH(AG$4,'ATB Utility Solar_SEE'!$L$166:$AR$166,0))</f>
        <v>680.43795084227986</v>
      </c>
      <c r="AH5" s="5">
        <f>INDEX('ATB Utility Solar_SEE'!$L$174:$AR$174,MATCH(AH$4,'ATB Utility Solar_SEE'!$L$166:$AR$166,0))</f>
        <v>673.16628338059581</v>
      </c>
    </row>
    <row r="6" spans="2:34" x14ac:dyDescent="0.3">
      <c r="C6" t="s">
        <v>370</v>
      </c>
      <c r="D6" s="5">
        <f>D5*$H$2</f>
        <v>1232.0281883918988</v>
      </c>
      <c r="E6" s="5">
        <f>E5*$H$2</f>
        <v>1184.9551353858378</v>
      </c>
      <c r="F6" s="5">
        <f t="shared" ref="F6:AH6" si="0">F5*$H$2</f>
        <v>1137.8820823797769</v>
      </c>
      <c r="G6" s="5">
        <f t="shared" si="0"/>
        <v>1090.8090293737159</v>
      </c>
      <c r="H6" s="5">
        <f t="shared" si="0"/>
        <v>1043.735976367655</v>
      </c>
      <c r="I6" s="5">
        <f t="shared" si="0"/>
        <v>996.66292336159415</v>
      </c>
      <c r="J6" s="5">
        <f t="shared" si="0"/>
        <v>949.58987035553309</v>
      </c>
      <c r="K6" s="5">
        <f t="shared" si="0"/>
        <v>902.51681734947215</v>
      </c>
      <c r="L6" s="5">
        <f t="shared" si="0"/>
        <v>855.4437643434112</v>
      </c>
      <c r="M6" s="5">
        <f t="shared" si="0"/>
        <v>808.37071133735026</v>
      </c>
      <c r="N6" s="5">
        <f t="shared" si="0"/>
        <v>761.29765833128943</v>
      </c>
      <c r="O6" s="5">
        <f t="shared" si="0"/>
        <v>754.53500759192264</v>
      </c>
      <c r="P6" s="5">
        <f t="shared" si="0"/>
        <v>747.77235685255584</v>
      </c>
      <c r="Q6" s="5">
        <f t="shared" si="0"/>
        <v>741.00970611318905</v>
      </c>
      <c r="R6" s="5">
        <f t="shared" si="0"/>
        <v>734.24705537382226</v>
      </c>
      <c r="S6" s="5">
        <f t="shared" si="0"/>
        <v>727.48440463445547</v>
      </c>
      <c r="T6" s="5">
        <f t="shared" si="0"/>
        <v>720.72175389508868</v>
      </c>
      <c r="U6" s="5">
        <f t="shared" si="0"/>
        <v>713.95910315572189</v>
      </c>
      <c r="V6" s="5">
        <f t="shared" si="0"/>
        <v>707.1964524163551</v>
      </c>
      <c r="W6" s="5">
        <f t="shared" si="0"/>
        <v>700.43380167698831</v>
      </c>
      <c r="X6" s="5">
        <f t="shared" si="0"/>
        <v>693.67115093762152</v>
      </c>
      <c r="Y6" s="5">
        <f t="shared" si="0"/>
        <v>686.90850019825473</v>
      </c>
      <c r="Z6" s="5">
        <f t="shared" si="0"/>
        <v>680.14584945888794</v>
      </c>
      <c r="AA6" s="5">
        <f t="shared" si="0"/>
        <v>673.38319871952115</v>
      </c>
      <c r="AB6" s="5">
        <f t="shared" si="0"/>
        <v>666.62054798015424</v>
      </c>
      <c r="AC6" s="5">
        <f t="shared" si="0"/>
        <v>659.85789724078745</v>
      </c>
      <c r="AD6" s="5">
        <f t="shared" si="0"/>
        <v>653.09524650142066</v>
      </c>
      <c r="AE6" s="5">
        <f t="shared" si="0"/>
        <v>646.33259576205387</v>
      </c>
      <c r="AF6" s="5">
        <f t="shared" si="0"/>
        <v>639.56994502268708</v>
      </c>
      <c r="AG6" s="5">
        <f t="shared" si="0"/>
        <v>632.80729428332029</v>
      </c>
      <c r="AH6" s="5">
        <f t="shared" si="0"/>
        <v>626.04464354395418</v>
      </c>
    </row>
    <row r="7" spans="2:34" x14ac:dyDescent="0.3">
      <c r="B7" t="s">
        <v>422</v>
      </c>
      <c r="C7" t="s">
        <v>400</v>
      </c>
      <c r="D7" s="5">
        <f>INDEX('ATB Land-Based Wind_SEE'!$L$312:$AR$312,MATCH('LCOE Cost Summary'!D4,'ATB Land-Based Wind_SEE'!$L$292:$AR$292,0))</f>
        <v>1785.9812894311506</v>
      </c>
      <c r="E7" s="5">
        <f>INDEX('ATB Land-Based Wind_SEE'!$L$312:$AR$312,MATCH('LCOE Cost Summary'!E4,'ATB Land-Based Wind_SEE'!$L$292:$AR$292,0))</f>
        <v>1754.2902554477666</v>
      </c>
      <c r="F7" s="5">
        <f>INDEX('ATB Land-Based Wind_SEE'!$L$312:$AR$312,MATCH('LCOE Cost Summary'!F4,'ATB Land-Based Wind_SEE'!$L$292:$AR$292,0))</f>
        <v>1721.3277295058183</v>
      </c>
      <c r="G7" s="5">
        <f>INDEX('ATB Land-Based Wind_SEE'!$L$312:$AR$312,MATCH('LCOE Cost Summary'!G4,'ATB Land-Based Wind_SEE'!$L$292:$AR$292,0))</f>
        <v>1687.0937116053078</v>
      </c>
      <c r="H7" s="5">
        <f>INDEX('ATB Land-Based Wind_SEE'!$L$312:$AR$312,MATCH('LCOE Cost Summary'!H4,'ATB Land-Based Wind_SEE'!$L$292:$AR$292,0))</f>
        <v>1651.5882017462329</v>
      </c>
      <c r="I7" s="5">
        <f>INDEX('ATB Land-Based Wind_SEE'!$L$312:$AR$312,MATCH('LCOE Cost Summary'!I4,'ATB Land-Based Wind_SEE'!$L$292:$AR$292,0))</f>
        <v>1614.8111999285943</v>
      </c>
      <c r="J7" s="5">
        <f>INDEX('ATB Land-Based Wind_SEE'!$L$312:$AR$312,MATCH('LCOE Cost Summary'!J4,'ATB Land-Based Wind_SEE'!$L$292:$AR$292,0))</f>
        <v>1576.7627061523933</v>
      </c>
      <c r="K7" s="5">
        <f>INDEX('ATB Land-Based Wind_SEE'!$L$312:$AR$312,MATCH('LCOE Cost Summary'!K4,'ATB Land-Based Wind_SEE'!$L$292:$AR$292,0))</f>
        <v>1537.4427204176277</v>
      </c>
      <c r="L7" s="5">
        <f>INDEX('ATB Land-Based Wind_SEE'!$L$312:$AR$312,MATCH('LCOE Cost Summary'!L4,'ATB Land-Based Wind_SEE'!$L$292:$AR$292,0))</f>
        <v>1496.8512427242995</v>
      </c>
      <c r="M7" s="5">
        <f>INDEX('ATB Land-Based Wind_SEE'!$L$312:$AR$312,MATCH('LCOE Cost Summary'!M4,'ATB Land-Based Wind_SEE'!$L$292:$AR$292,0))</f>
        <v>1454.988273072408</v>
      </c>
      <c r="N7" s="5">
        <f>INDEX('ATB Land-Based Wind_SEE'!$L$312:$AR$312,MATCH('LCOE Cost Summary'!N4,'ATB Land-Based Wind_SEE'!$L$292:$AR$292,0))</f>
        <v>1411.8538114619523</v>
      </c>
      <c r="O7" s="5">
        <f>INDEX('ATB Land-Based Wind_SEE'!$L$312:$AR$312,MATCH('LCOE Cost Summary'!O4,'ATB Land-Based Wind_SEE'!$L$292:$AR$292,0))</f>
        <v>1400.9929201904351</v>
      </c>
      <c r="P7" s="5">
        <f>INDEX('ATB Land-Based Wind_SEE'!$L$312:$AR$312,MATCH('LCOE Cost Summary'!P4,'ATB Land-Based Wind_SEE'!$L$292:$AR$292,0))</f>
        <v>1390.0582967009996</v>
      </c>
      <c r="Q7" s="5">
        <f>INDEX('ATB Land-Based Wind_SEE'!$L$312:$AR$312,MATCH('LCOE Cost Summary'!Q4,'ATB Land-Based Wind_SEE'!$L$292:$AR$292,0))</f>
        <v>1379.0499409936447</v>
      </c>
      <c r="R7" s="5">
        <f>INDEX('ATB Land-Based Wind_SEE'!$L$312:$AR$312,MATCH('LCOE Cost Summary'!R4,'ATB Land-Based Wind_SEE'!$L$292:$AR$292,0))</f>
        <v>1367.9678530683721</v>
      </c>
      <c r="S7" s="5">
        <f>INDEX('ATB Land-Based Wind_SEE'!$L$312:$AR$312,MATCH('LCOE Cost Summary'!S4,'ATB Land-Based Wind_SEE'!$L$292:$AR$292,0))</f>
        <v>1356.8120329251806</v>
      </c>
      <c r="T7" s="5">
        <f>INDEX('ATB Land-Based Wind_SEE'!$L$312:$AR$312,MATCH('LCOE Cost Summary'!T4,'ATB Land-Based Wind_SEE'!$L$292:$AR$292,0))</f>
        <v>1345.5824805640705</v>
      </c>
      <c r="U7" s="5">
        <f>INDEX('ATB Land-Based Wind_SEE'!$L$312:$AR$312,MATCH('LCOE Cost Summary'!U4,'ATB Land-Based Wind_SEE'!$L$292:$AR$292,0))</f>
        <v>1334.2791959850426</v>
      </c>
      <c r="V7" s="5">
        <f>INDEX('ATB Land-Based Wind_SEE'!$L$312:$AR$312,MATCH('LCOE Cost Summary'!V4,'ATB Land-Based Wind_SEE'!$L$292:$AR$292,0))</f>
        <v>1322.9021791880955</v>
      </c>
      <c r="W7" s="5">
        <f>INDEX('ATB Land-Based Wind_SEE'!$L$312:$AR$312,MATCH('LCOE Cost Summary'!W4,'ATB Land-Based Wind_SEE'!$L$292:$AR$292,0))</f>
        <v>1311.4514301732299</v>
      </c>
      <c r="X7" s="5">
        <f>INDEX('ATB Land-Based Wind_SEE'!$L$312:$AR$312,MATCH('LCOE Cost Summary'!X4,'ATB Land-Based Wind_SEE'!$L$292:$AR$292,0))</f>
        <v>1299.9269489404455</v>
      </c>
      <c r="Y7" s="5">
        <f>INDEX('ATB Land-Based Wind_SEE'!$L$312:$AR$312,MATCH('LCOE Cost Summary'!Y4,'ATB Land-Based Wind_SEE'!$L$292:$AR$292,0))</f>
        <v>1288.3287354897434</v>
      </c>
      <c r="Z7" s="5">
        <f>INDEX('ATB Land-Based Wind_SEE'!$L$312:$AR$312,MATCH('LCOE Cost Summary'!Z4,'ATB Land-Based Wind_SEE'!$L$292:$AR$292,0))</f>
        <v>1276.6567898211222</v>
      </c>
      <c r="AA7" s="5">
        <f>INDEX('ATB Land-Based Wind_SEE'!$L$312:$AR$312,MATCH('LCOE Cost Summary'!AA4,'ATB Land-Based Wind_SEE'!$L$292:$AR$292,0))</f>
        <v>1264.9111119345828</v>
      </c>
      <c r="AB7" s="5">
        <f>INDEX('ATB Land-Based Wind_SEE'!$L$312:$AR$312,MATCH('LCOE Cost Summary'!AB4,'ATB Land-Based Wind_SEE'!$L$292:$AR$292,0))</f>
        <v>1253.0917018301245</v>
      </c>
      <c r="AC7" s="5">
        <f>INDEX('ATB Land-Based Wind_SEE'!$L$312:$AR$312,MATCH('LCOE Cost Summary'!AC4,'ATB Land-Based Wind_SEE'!$L$292:$AR$292,0))</f>
        <v>1241.1985595077481</v>
      </c>
      <c r="AD7" s="5">
        <f>INDEX('ATB Land-Based Wind_SEE'!$L$312:$AR$312,MATCH('LCOE Cost Summary'!AD4,'ATB Land-Based Wind_SEE'!$L$292:$AR$292,0))</f>
        <v>1229.2316849674528</v>
      </c>
      <c r="AE7" s="5">
        <f>INDEX('ATB Land-Based Wind_SEE'!$L$312:$AR$312,MATCH('LCOE Cost Summary'!AE4,'ATB Land-Based Wind_SEE'!$L$292:$AR$292,0))</f>
        <v>1217.1910782092391</v>
      </c>
      <c r="AF7" s="5">
        <f>INDEX('ATB Land-Based Wind_SEE'!$L$312:$AR$312,MATCH('LCOE Cost Summary'!AF4,'ATB Land-Based Wind_SEE'!$L$292:$AR$292,0))</f>
        <v>1205.0767392331068</v>
      </c>
      <c r="AG7" s="5">
        <f>INDEX('ATB Land-Based Wind_SEE'!$L$312:$AR$312,MATCH('LCOE Cost Summary'!AG4,'ATB Land-Based Wind_SEE'!$L$292:$AR$292,0))</f>
        <v>1192.8886680390563</v>
      </c>
      <c r="AH7" s="5">
        <f>INDEX('ATB Land-Based Wind_SEE'!$L$312:$AR$312,MATCH('LCOE Cost Summary'!AH4,'ATB Land-Based Wind_SEE'!$L$292:$AR$292,0))</f>
        <v>1180.6268646270873</v>
      </c>
    </row>
    <row r="8" spans="2:34" x14ac:dyDescent="0.3"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2:34" ht="18" x14ac:dyDescent="0.35">
      <c r="B9" s="6" t="s">
        <v>198</v>
      </c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2:34" ht="18" x14ac:dyDescent="0.35">
      <c r="B10" s="6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2:34" x14ac:dyDescent="0.3">
      <c r="B11" s="1" t="s">
        <v>1</v>
      </c>
      <c r="C11" s="1" t="s">
        <v>29</v>
      </c>
      <c r="D11" s="2">
        <v>2020</v>
      </c>
      <c r="E11" s="2">
        <v>2021</v>
      </c>
      <c r="F11" s="2">
        <v>2022</v>
      </c>
      <c r="G11" s="2">
        <v>2023</v>
      </c>
      <c r="H11" s="2">
        <v>2024</v>
      </c>
      <c r="I11" s="2">
        <v>2025</v>
      </c>
      <c r="J11" s="2">
        <v>2026</v>
      </c>
      <c r="K11" s="2">
        <v>2027</v>
      </c>
      <c r="L11" s="2">
        <v>2028</v>
      </c>
      <c r="M11" s="2">
        <v>2029</v>
      </c>
      <c r="N11" s="2">
        <v>2030</v>
      </c>
      <c r="O11" s="2">
        <v>2031</v>
      </c>
      <c r="P11" s="2">
        <v>2032</v>
      </c>
      <c r="Q11" s="2">
        <v>2033</v>
      </c>
      <c r="R11" s="2">
        <v>2034</v>
      </c>
      <c r="S11" s="2">
        <v>2035</v>
      </c>
      <c r="T11" s="2">
        <v>2036</v>
      </c>
      <c r="U11" s="2">
        <v>2037</v>
      </c>
      <c r="V11" s="2">
        <v>2038</v>
      </c>
      <c r="W11" s="2">
        <v>2039</v>
      </c>
      <c r="X11" s="2">
        <v>2040</v>
      </c>
      <c r="Y11" s="2">
        <v>2041</v>
      </c>
      <c r="Z11" s="2">
        <v>2042</v>
      </c>
      <c r="AA11" s="2">
        <v>2043</v>
      </c>
      <c r="AB11" s="2">
        <v>2044</v>
      </c>
      <c r="AC11" s="2">
        <v>2045</v>
      </c>
      <c r="AD11" s="2">
        <v>2046</v>
      </c>
      <c r="AE11" s="2">
        <v>2047</v>
      </c>
      <c r="AF11" s="2">
        <v>2048</v>
      </c>
      <c r="AG11" s="2">
        <v>2049</v>
      </c>
      <c r="AH11" s="2">
        <v>2050</v>
      </c>
    </row>
    <row r="12" spans="2:34" x14ac:dyDescent="0.3">
      <c r="B12" t="s">
        <v>2</v>
      </c>
      <c r="C12" t="s">
        <v>372</v>
      </c>
      <c r="D12" s="5">
        <f>INDEX('ATB Utility Solar_SEE'!$L$294:$AR$294,MATCH(D$4,'ATB Utility Solar_SEE'!$L$286:$AR$286,0))</f>
        <v>33.494848811097441</v>
      </c>
      <c r="E12" s="5">
        <f>INDEX('ATB Utility Solar_SEE'!$L$294:$AR$294,MATCH(E$4,'ATB Utility Solar_SEE'!$L$286:$AR$286,0))</f>
        <v>32.01621924093795</v>
      </c>
      <c r="F12" s="5">
        <f>INDEX('ATB Utility Solar_SEE'!$L$294:$AR$294,MATCH(F$4,'ATB Utility Solar_SEE'!$L$286:$AR$286,0))</f>
        <v>30.555733040292459</v>
      </c>
      <c r="G12" s="5">
        <f>INDEX('ATB Utility Solar_SEE'!$L$294:$AR$294,MATCH(G$4,'ATB Utility Solar_SEE'!$L$286:$AR$286,0))</f>
        <v>29.113058305975215</v>
      </c>
      <c r="H12" s="5">
        <f>INDEX('ATB Utility Solar_SEE'!$L$294:$AR$294,MATCH(H$4,'ATB Utility Solar_SEE'!$L$286:$AR$286,0))</f>
        <v>27.687871181234158</v>
      </c>
      <c r="I12" s="5">
        <f>INDEX('ATB Utility Solar_SEE'!$L$294:$AR$294,MATCH(I$4,'ATB Utility Solar_SEE'!$L$286:$AR$286,0))</f>
        <v>26.279855613379691</v>
      </c>
      <c r="J12" s="405">
        <f>INDEX('ATB Utility Solar_SEE'!$L$294:$AR$294,MATCH(J$4,'ATB Utility Solar_SEE'!$L$286:$AR$286,0))</f>
        <v>24.888703120121576</v>
      </c>
      <c r="K12" s="5">
        <f>INDEX('ATB Utility Solar_SEE'!$L$294:$AR$294,MATCH(K$4,'ATB Utility Solar_SEE'!$L$286:$AR$286,0))</f>
        <v>23.514112564251281</v>
      </c>
      <c r="L12" s="5">
        <f>INDEX('ATB Utility Solar_SEE'!$L$294:$AR$294,MATCH(L$4,'ATB Utility Solar_SEE'!$L$286:$AR$286,0))</f>
        <v>22.155789936324116</v>
      </c>
      <c r="M12" s="5">
        <f>INDEX('ATB Utility Solar_SEE'!$L$294:$AR$294,MATCH(M$4,'ATB Utility Solar_SEE'!$L$286:$AR$286,0))</f>
        <v>20.813448145011563</v>
      </c>
      <c r="N12" s="5">
        <f>INDEX('ATB Utility Solar_SEE'!$L$294:$AR$294,MATCH(N$4,'ATB Utility Solar_SEE'!$L$286:$AR$286,0))</f>
        <v>19.48680681481008</v>
      </c>
      <c r="O12" s="5">
        <f>INDEX('ATB Utility Solar_SEE'!$L$294:$AR$294,MATCH(O$4,'ATB Utility Solar_SEE'!$L$286:$AR$286,0))</f>
        <v>19.233994557245101</v>
      </c>
      <c r="P12" s="5">
        <f>INDEX('ATB Utility Solar_SEE'!$L$294:$AR$294,MATCH(P$4,'ATB Utility Solar_SEE'!$L$286:$AR$286,0))</f>
        <v>18.983260492126682</v>
      </c>
      <c r="Q12" s="5">
        <f>INDEX('ATB Utility Solar_SEE'!$L$294:$AR$294,MATCH(Q$4,'ATB Utility Solar_SEE'!$L$286:$AR$286,0))</f>
        <v>18.734579099300344</v>
      </c>
      <c r="R12" s="5">
        <f>INDEX('ATB Utility Solar_SEE'!$L$294:$AR$294,MATCH(R$4,'ATB Utility Solar_SEE'!$L$286:$AR$286,0))</f>
        <v>18.487925274757362</v>
      </c>
      <c r="S12" s="5">
        <f>INDEX('ATB Utility Solar_SEE'!$L$294:$AR$294,MATCH(S$4,'ATB Utility Solar_SEE'!$L$286:$AR$286,0))</f>
        <v>18.243274322186853</v>
      </c>
      <c r="T12" s="5">
        <f>INDEX('ATB Utility Solar_SEE'!$L$294:$AR$294,MATCH(T$4,'ATB Utility Solar_SEE'!$L$286:$AR$286,0))</f>
        <v>18.000601944732804</v>
      </c>
      <c r="U12" s="5">
        <f>INDEX('ATB Utility Solar_SEE'!$L$294:$AR$294,MATCH(U$4,'ATB Utility Solar_SEE'!$L$286:$AR$286,0))</f>
        <v>17.759884236950263</v>
      </c>
      <c r="V12" s="5">
        <f>INDEX('ATB Utility Solar_SEE'!$L$294:$AR$294,MATCH(V$4,'ATB Utility Solar_SEE'!$L$286:$AR$286,0))</f>
        <v>17.521097676955169</v>
      </c>
      <c r="W12" s="5">
        <f>INDEX('ATB Utility Solar_SEE'!$L$294:$AR$294,MATCH(W$4,'ATB Utility Solar_SEE'!$L$286:$AR$286,0))</f>
        <v>17.284219118762291</v>
      </c>
      <c r="X12" s="5">
        <f>INDEX('ATB Utility Solar_SEE'!$L$294:$AR$294,MATCH(X$4,'ATB Utility Solar_SEE'!$L$286:$AR$286,0))</f>
        <v>17.049225784806183</v>
      </c>
      <c r="Y12" s="5">
        <f>INDEX('ATB Utility Solar_SEE'!$L$294:$AR$294,MATCH(Y$4,'ATB Utility Solar_SEE'!$L$286:$AR$286,0))</f>
        <v>16.816095258639955</v>
      </c>
      <c r="Z12" s="5">
        <f>INDEX('ATB Utility Solar_SEE'!$L$294:$AR$294,MATCH(Z$4,'ATB Utility Solar_SEE'!$L$286:$AR$286,0))</f>
        <v>16.584805477806992</v>
      </c>
      <c r="AA12" s="5">
        <f>INDEX('ATB Utility Solar_SEE'!$L$294:$AR$294,MATCH(AA$4,'ATB Utility Solar_SEE'!$L$286:$AR$286,0))</f>
        <v>16.355334726880873</v>
      </c>
      <c r="AB12" s="5">
        <f>INDEX('ATB Utility Solar_SEE'!$L$294:$AR$294,MATCH(AB$4,'ATB Utility Solar_SEE'!$L$286:$AR$286,0))</f>
        <v>16.127661630668847</v>
      </c>
      <c r="AC12" s="5">
        <f>INDEX('ATB Utility Solar_SEE'!$L$294:$AR$294,MATCH(AC$4,'ATB Utility Solar_SEE'!$L$286:$AR$286,0))</f>
        <v>15.901765147574441</v>
      </c>
      <c r="AD12" s="5">
        <f>INDEX('ATB Utility Solar_SEE'!$L$294:$AR$294,MATCH(AD$4,'ATB Utility Solar_SEE'!$L$286:$AR$286,0))</f>
        <v>15.67762456311482</v>
      </c>
      <c r="AE12" s="5">
        <f>INDEX('ATB Utility Solar_SEE'!$L$294:$AR$294,MATCH(AE$4,'ATB Utility Solar_SEE'!$L$286:$AR$286,0))</f>
        <v>15.455219483588746</v>
      </c>
      <c r="AF12" s="5">
        <f>INDEX('ATB Utility Solar_SEE'!$L$294:$AR$294,MATCH(AF$4,'ATB Utility Solar_SEE'!$L$286:$AR$286,0))</f>
        <v>15.234529829891038</v>
      </c>
      <c r="AG12" s="5">
        <f>INDEX('ATB Utility Solar_SEE'!$L$294:$AR$294,MATCH(AG$4,'ATB Utility Solar_SEE'!$L$286:$AR$286,0))</f>
        <v>15.015535831469656</v>
      </c>
      <c r="AH12" s="5">
        <f>INDEX('ATB Utility Solar_SEE'!$L$294:$AR$294,MATCH(AH$4,'ATB Utility Solar_SEE'!$L$286:$AR$286,0))</f>
        <v>14.798218020421473</v>
      </c>
    </row>
    <row r="13" spans="2:34" x14ac:dyDescent="0.3">
      <c r="B13" t="s">
        <v>9</v>
      </c>
      <c r="C13" s="403" t="s">
        <v>400</v>
      </c>
      <c r="D13" s="5">
        <f>INDEX('ATB Land-Based Wind_SEE'!$L$506:$AR$506,MATCH(D$11,'ATB Land-Based Wind_SEE'!$L$486:$AR$486,0))</f>
        <v>44.602497130298531</v>
      </c>
      <c r="E13" s="5">
        <f>INDEX('ATB Land-Based Wind_SEE'!$L$506:$AR$506,MATCH(E$11,'ATB Land-Based Wind_SEE'!$L$486:$AR$486,0))</f>
        <v>43.481783962013388</v>
      </c>
      <c r="F13" s="5">
        <f>INDEX('ATB Land-Based Wind_SEE'!$L$506:$AR$506,MATCH(F$11,'ATB Land-Based Wind_SEE'!$L$486:$AR$486,0))</f>
        <v>42.36271999326155</v>
      </c>
      <c r="G13" s="5">
        <f>INDEX('ATB Land-Based Wind_SEE'!$L$506:$AR$506,MATCH(G$11,'ATB Land-Based Wind_SEE'!$L$486:$AR$486,0))</f>
        <v>41.245254640478777</v>
      </c>
      <c r="H13" s="5">
        <f>INDEX('ATB Land-Based Wind_SEE'!$L$506:$AR$506,MATCH(H$11,'ATB Land-Based Wind_SEE'!$L$486:$AR$486,0))</f>
        <v>40.129339367802842</v>
      </c>
      <c r="I13" s="5">
        <f>INDEX('ATB Land-Based Wind_SEE'!$L$506:$AR$506,MATCH(I$11,'ATB Land-Based Wind_SEE'!$L$486:$AR$486,0))</f>
        <v>39.014927584494004</v>
      </c>
      <c r="J13" s="5">
        <f>INDEX('ATB Land-Based Wind_SEE'!$L$506:$AR$506,MATCH(J$11,'ATB Land-Based Wind_SEE'!$L$486:$AR$486,0))</f>
        <v>37.901974548460686</v>
      </c>
      <c r="K13" s="5">
        <f>INDEX('ATB Land-Based Wind_SEE'!$L$506:$AR$506,MATCH(K$11,'ATB Land-Based Wind_SEE'!$L$486:$AR$486,0))</f>
        <v>36.790437275470687</v>
      </c>
      <c r="L13" s="5">
        <f>INDEX('ATB Land-Based Wind_SEE'!$L$506:$AR$506,MATCH(L$11,'ATB Land-Based Wind_SEE'!$L$486:$AR$486,0))</f>
        <v>35.680274453660871</v>
      </c>
      <c r="M13" s="5">
        <f>INDEX('ATB Land-Based Wind_SEE'!$L$506:$AR$506,MATCH(M$11,'ATB Land-Based Wind_SEE'!$L$486:$AR$486,0))</f>
        <v>34.571446362987935</v>
      </c>
      <c r="N13" s="5">
        <f>INDEX('ATB Land-Based Wind_SEE'!$L$506:$AR$506,MATCH(N$11,'ATB Land-Based Wind_SEE'!$L$486:$AR$486,0))</f>
        <v>33.46391479929035</v>
      </c>
      <c r="O13" s="5">
        <f>INDEX('ATB Land-Based Wind_SEE'!$L$506:$AR$506,MATCH(O$11,'ATB Land-Based Wind_SEE'!$L$486:$AR$486,0))</f>
        <v>33.142401863794269</v>
      </c>
      <c r="P13" s="5">
        <f>INDEX('ATB Land-Based Wind_SEE'!$L$506:$AR$506,MATCH(P$11,'ATB Land-Based Wind_SEE'!$L$486:$AR$486,0))</f>
        <v>32.821022660273407</v>
      </c>
      <c r="Q13" s="5">
        <f>INDEX('ATB Land-Based Wind_SEE'!$L$506:$AR$506,MATCH(Q$11,'ATB Land-Based Wind_SEE'!$L$486:$AR$486,0))</f>
        <v>32.499776391121522</v>
      </c>
      <c r="R13" s="5">
        <f>INDEX('ATB Land-Based Wind_SEE'!$L$506:$AR$506,MATCH(R$11,'ATB Land-Based Wind_SEE'!$L$486:$AR$486,0))</f>
        <v>32.178662265062627</v>
      </c>
      <c r="S13" s="5">
        <f>INDEX('ATB Land-Based Wind_SEE'!$L$506:$AR$506,MATCH(S$11,'ATB Land-Based Wind_SEE'!$L$486:$AR$486,0))</f>
        <v>31.857679497088252</v>
      </c>
      <c r="T13" s="5">
        <f>INDEX('ATB Land-Based Wind_SEE'!$L$506:$AR$506,MATCH(T$11,'ATB Land-Based Wind_SEE'!$L$486:$AR$486,0))</f>
        <v>31.536827308395523</v>
      </c>
      <c r="U13" s="5">
        <f>INDEX('ATB Land-Based Wind_SEE'!$L$506:$AR$506,MATCH(U$11,'ATB Land-Based Wind_SEE'!$L$486:$AR$486,0))</f>
        <v>31.216104926325958</v>
      </c>
      <c r="V13" s="5">
        <f>INDEX('ATB Land-Based Wind_SEE'!$L$506:$AR$506,MATCH(V$11,'ATB Land-Based Wind_SEE'!$L$486:$AR$486,0))</f>
        <v>30.895511584305023</v>
      </c>
      <c r="W13" s="5">
        <f>INDEX('ATB Land-Based Wind_SEE'!$L$506:$AR$506,MATCH(W$11,'ATB Land-Based Wind_SEE'!$L$486:$AR$486,0))</f>
        <v>30.575046521782316</v>
      </c>
      <c r="X13" s="5">
        <f>INDEX('ATB Land-Based Wind_SEE'!$L$506:$AR$506,MATCH(X$11,'ATB Land-Based Wind_SEE'!$L$486:$AR$486,0))</f>
        <v>30.254708984172563</v>
      </c>
      <c r="Y13" s="5">
        <f>INDEX('ATB Land-Based Wind_SEE'!$L$506:$AR$506,MATCH(Y$11,'ATB Land-Based Wind_SEE'!$L$486:$AR$486,0))</f>
        <v>29.934498222797231</v>
      </c>
      <c r="Z13" s="5">
        <f>INDEX('ATB Land-Based Wind_SEE'!$L$506:$AR$506,MATCH(Z$11,'ATB Land-Based Wind_SEE'!$L$486:$AR$486,0))</f>
        <v>29.614413494826803</v>
      </c>
      <c r="AA13" s="5">
        <f>INDEX('ATB Land-Based Wind_SEE'!$L$506:$AR$506,MATCH(AA$11,'ATB Land-Based Wind_SEE'!$L$486:$AR$486,0))</f>
        <v>29.294454063223821</v>
      </c>
      <c r="AB13" s="5">
        <f>INDEX('ATB Land-Based Wind_SEE'!$L$506:$AR$506,MATCH(AB$11,'ATB Land-Based Wind_SEE'!$L$486:$AR$486,0))</f>
        <v>28.97461919668654</v>
      </c>
      <c r="AC13" s="5">
        <f>INDEX('ATB Land-Based Wind_SEE'!$L$506:$AR$506,MATCH(AC$11,'ATB Land-Based Wind_SEE'!$L$486:$AR$486,0))</f>
        <v>28.654908169593202</v>
      </c>
      <c r="AD13" s="5">
        <f>INDEX('ATB Land-Based Wind_SEE'!$L$506:$AR$506,MATCH(AD$11,'ATB Land-Based Wind_SEE'!$L$486:$AR$486,0))</f>
        <v>28.335320261947057</v>
      </c>
      <c r="AE13" s="5">
        <f>INDEX('ATB Land-Based Wind_SEE'!$L$506:$AR$506,MATCH(AE$11,'ATB Land-Based Wind_SEE'!$L$486:$AR$486,0))</f>
        <v>28.015854759321911</v>
      </c>
      <c r="AF13" s="5">
        <f>INDEX('ATB Land-Based Wind_SEE'!$L$506:$AR$506,MATCH(AF$11,'ATB Land-Based Wind_SEE'!$L$486:$AR$486,0))</f>
        <v>27.696510952808374</v>
      </c>
      <c r="AG13" s="5">
        <f>INDEX('ATB Land-Based Wind_SEE'!$L$506:$AR$506,MATCH(AG$11,'ATB Land-Based Wind_SEE'!$L$486:$AR$486,0))</f>
        <v>27.377288138960711</v>
      </c>
      <c r="AH13" s="5">
        <f>INDEX('ATB Land-Based Wind_SEE'!$L$506:$AR$506,MATCH(AH$11,'ATB Land-Based Wind_SEE'!$L$486:$AR$486,0))</f>
        <v>27.058185619744307</v>
      </c>
    </row>
    <row r="14" spans="2:34" x14ac:dyDescent="0.3">
      <c r="B14" t="s">
        <v>371</v>
      </c>
      <c r="C14" t="s">
        <v>370</v>
      </c>
      <c r="D14" s="5">
        <f>INDEX('ATB Paired Solar_SEE'!$L$294:$AR$294,MATCH(D$4,'ATB Paired Solar_SEE'!$L$286:$AR$286,0))</f>
        <v>29.355800487082746</v>
      </c>
      <c r="E14" s="5">
        <f>INDEX('ATB Paired Solar_SEE'!$L$294:$AR$294,MATCH(E$4,'ATB Paired Solar_SEE'!$L$286:$AR$286,0))</f>
        <v>27.109070604120301</v>
      </c>
      <c r="F14" s="5">
        <f>INDEX('ATB Paired Solar_SEE'!$L$294:$AR$294,MATCH(F$4,'ATB Paired Solar_SEE'!$L$286:$AR$286,0))</f>
        <v>25.213404879724632</v>
      </c>
      <c r="G14" s="5">
        <f>INDEX('ATB Paired Solar_SEE'!$L$294:$AR$294,MATCH(G$4,'ATB Paired Solar_SEE'!$L$286:$AR$286,0))</f>
        <v>23.763962426059777</v>
      </c>
      <c r="H14" s="5">
        <f>INDEX('ATB Paired Solar_SEE'!$L$294:$AR$294,MATCH(H$4,'ATB Paired Solar_SEE'!$L$286:$AR$286,0))</f>
        <v>22.431794841865081</v>
      </c>
      <c r="I14" s="5">
        <f>INDEX('ATB Paired Solar_SEE'!$L$294:$AR$294,MATCH(I$4,'ATB Paired Solar_SEE'!$L$286:$AR$286,0))</f>
        <v>21.200121931616739</v>
      </c>
      <c r="J14" s="5">
        <f>INDEX('ATB Paired Solar_SEE'!$L$294:$AR$294,MATCH(J$4,'ATB Paired Solar_SEE'!$L$286:$AR$286,0))</f>
        <v>20.054617465689766</v>
      </c>
      <c r="K14" s="5">
        <f>INDEX('ATB Paired Solar_SEE'!$L$294:$AR$294,MATCH(K$4,'ATB Paired Solar_SEE'!$L$286:$AR$286,0))</f>
        <v>18.985242705530602</v>
      </c>
      <c r="L14" s="5">
        <f>INDEX('ATB Paired Solar_SEE'!$L$294:$AR$294,MATCH(L$4,'ATB Paired Solar_SEE'!$L$286:$AR$286,0))</f>
        <v>17.98602118852547</v>
      </c>
      <c r="M14" s="5">
        <f>INDEX('ATB Paired Solar_SEE'!$L$294:$AR$294,MATCH(M$4,'ATB Paired Solar_SEE'!$L$286:$AR$286,0))</f>
        <v>17.048993508650373</v>
      </c>
      <c r="N14" s="5">
        <f>INDEX('ATB Paired Solar_SEE'!$L$294:$AR$294,MATCH(N$4,'ATB Paired Solar_SEE'!$L$286:$AR$286,0))</f>
        <v>16.439745426784537</v>
      </c>
      <c r="O14" s="5">
        <f>INDEX('ATB Paired Solar_SEE'!$L$294:$AR$294,MATCH(O$4,'ATB Paired Solar_SEE'!$L$286:$AR$286,0))</f>
        <v>16.082398615047421</v>
      </c>
      <c r="P14" s="5">
        <f>INDEX('ATB Paired Solar_SEE'!$L$294:$AR$294,MATCH(P$4,'ATB Paired Solar_SEE'!$L$286:$AR$286,0))</f>
        <v>15.760967102107495</v>
      </c>
      <c r="Q14" s="5">
        <f>INDEX('ATB Paired Solar_SEE'!$L$294:$AR$294,MATCH(Q$4,'ATB Paired Solar_SEE'!$L$286:$AR$286,0))</f>
        <v>15.454939241516398</v>
      </c>
      <c r="R14" s="5">
        <f>INDEX('ATB Paired Solar_SEE'!$L$294:$AR$294,MATCH(R$4,'ATB Paired Solar_SEE'!$L$286:$AR$286,0))</f>
        <v>15.156857998157953</v>
      </c>
      <c r="S14" s="5">
        <f>INDEX('ATB Paired Solar_SEE'!$L$294:$AR$294,MATCH(S$4,'ATB Paired Solar_SEE'!$L$286:$AR$286,0))</f>
        <v>14.855767872561808</v>
      </c>
      <c r="T14" s="5">
        <f>INDEX('ATB Paired Solar_SEE'!$L$294:$AR$294,MATCH(T$4,'ATB Paired Solar_SEE'!$L$286:$AR$286,0))</f>
        <v>14.555310298361045</v>
      </c>
      <c r="U14" s="5">
        <f>INDEX('ATB Paired Solar_SEE'!$L$294:$AR$294,MATCH(U$4,'ATB Paired Solar_SEE'!$L$286:$AR$286,0))</f>
        <v>14.271634497817512</v>
      </c>
      <c r="V14" s="5">
        <f>INDEX('ATB Paired Solar_SEE'!$L$294:$AR$294,MATCH(V$4,'ATB Paired Solar_SEE'!$L$286:$AR$286,0))</f>
        <v>13.986658462137171</v>
      </c>
      <c r="W14" s="5">
        <f>INDEX('ATB Paired Solar_SEE'!$L$294:$AR$294,MATCH(W$4,'ATB Paired Solar_SEE'!$L$286:$AR$286,0))</f>
        <v>13.705740363737869</v>
      </c>
      <c r="X14" s="5">
        <f>INDEX('ATB Paired Solar_SEE'!$L$294:$AR$294,MATCH(X$4,'ATB Paired Solar_SEE'!$L$286:$AR$286,0))</f>
        <v>13.437700640164099</v>
      </c>
      <c r="Y14" s="5">
        <f>INDEX('ATB Paired Solar_SEE'!$L$294:$AR$294,MATCH(Y$4,'ATB Paired Solar_SEE'!$L$286:$AR$286,0))</f>
        <v>13.182386159815016</v>
      </c>
      <c r="Z14" s="5">
        <f>INDEX('ATB Paired Solar_SEE'!$L$294:$AR$294,MATCH(Z$4,'ATB Paired Solar_SEE'!$L$286:$AR$286,0))</f>
        <v>12.920288730025655</v>
      </c>
      <c r="AA14" s="5">
        <f>INDEX('ATB Paired Solar_SEE'!$L$294:$AR$294,MATCH(AA$4,'ATB Paired Solar_SEE'!$L$286:$AR$286,0))</f>
        <v>12.669016877679354</v>
      </c>
      <c r="AB14" s="5">
        <f>INDEX('ATB Paired Solar_SEE'!$L$294:$AR$294,MATCH(AB$4,'ATB Paired Solar_SEE'!$L$286:$AR$286,0))</f>
        <v>12.421459452999278</v>
      </c>
      <c r="AC14" s="5">
        <f>INDEX('ATB Paired Solar_SEE'!$L$294:$AR$294,MATCH(AC$4,'ATB Paired Solar_SEE'!$L$286:$AR$286,0))</f>
        <v>12.174094633158248</v>
      </c>
      <c r="AD14" s="5">
        <f>INDEX('ATB Paired Solar_SEE'!$L$294:$AR$294,MATCH(AD$4,'ATB Paired Solar_SEE'!$L$286:$AR$286,0))</f>
        <v>11.926920172473407</v>
      </c>
      <c r="AE14" s="5">
        <f>INDEX('ATB Paired Solar_SEE'!$L$294:$AR$294,MATCH(AE$4,'ATB Paired Solar_SEE'!$L$286:$AR$286,0))</f>
        <v>11.692013804720176</v>
      </c>
      <c r="AF14" s="5">
        <f>INDEX('ATB Paired Solar_SEE'!$L$294:$AR$294,MATCH(AF$4,'ATB Paired Solar_SEE'!$L$286:$AR$286,0))</f>
        <v>11.458919286099851</v>
      </c>
      <c r="AG14" s="5">
        <f>INDEX('ATB Paired Solar_SEE'!$L$294:$AR$294,MATCH(AG$4,'ATB Paired Solar_SEE'!$L$286:$AR$286,0))</f>
        <v>11.229328181791754</v>
      </c>
      <c r="AH14" s="5">
        <f>INDEX('ATB Paired Solar_SEE'!$L$294:$AR$294,MATCH(AH$4,'ATB Paired Solar_SEE'!$L$286:$AR$286,0))</f>
        <v>11.001494375458996</v>
      </c>
    </row>
    <row r="15" spans="2:34" x14ac:dyDescent="0.3"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2:34" ht="18" x14ac:dyDescent="0.35">
      <c r="B16" s="6" t="s">
        <v>33</v>
      </c>
      <c r="C16" s="6"/>
    </row>
    <row r="18" spans="2:34" x14ac:dyDescent="0.3">
      <c r="B18" s="1" t="s">
        <v>1</v>
      </c>
      <c r="C18" s="1" t="s">
        <v>29</v>
      </c>
      <c r="D18" s="2">
        <v>2020</v>
      </c>
      <c r="E18" s="2">
        <v>2021</v>
      </c>
      <c r="F18" s="2">
        <v>2022</v>
      </c>
      <c r="G18" s="2">
        <v>2023</v>
      </c>
      <c r="H18" s="2">
        <v>2024</v>
      </c>
      <c r="I18" s="2">
        <v>2025</v>
      </c>
      <c r="J18" s="2">
        <v>2026</v>
      </c>
      <c r="K18" s="2">
        <v>2027</v>
      </c>
      <c r="L18" s="2">
        <v>2028</v>
      </c>
      <c r="M18" s="2">
        <v>2029</v>
      </c>
      <c r="N18" s="2">
        <v>2030</v>
      </c>
      <c r="O18" s="2">
        <v>2031</v>
      </c>
      <c r="P18" s="2">
        <v>2032</v>
      </c>
      <c r="Q18" s="2">
        <v>2033</v>
      </c>
      <c r="R18" s="2">
        <v>2034</v>
      </c>
      <c r="S18" s="2">
        <v>2035</v>
      </c>
      <c r="T18" s="2">
        <v>2036</v>
      </c>
      <c r="U18" s="2">
        <v>2037</v>
      </c>
      <c r="V18" s="2">
        <v>2038</v>
      </c>
      <c r="W18" s="2">
        <v>2039</v>
      </c>
      <c r="X18" s="2">
        <v>2040</v>
      </c>
      <c r="Y18" s="2">
        <v>2041</v>
      </c>
      <c r="Z18" s="2">
        <v>2042</v>
      </c>
      <c r="AA18" s="2">
        <v>2043</v>
      </c>
      <c r="AB18" s="2">
        <v>2044</v>
      </c>
      <c r="AC18" s="2">
        <v>2045</v>
      </c>
      <c r="AD18" s="2">
        <v>2046</v>
      </c>
      <c r="AE18" s="2">
        <v>2047</v>
      </c>
      <c r="AF18" s="2">
        <v>2048</v>
      </c>
      <c r="AG18" s="2">
        <v>2049</v>
      </c>
      <c r="AH18" s="2">
        <v>2050</v>
      </c>
    </row>
    <row r="19" spans="2:34" x14ac:dyDescent="0.3">
      <c r="B19" t="s">
        <v>2</v>
      </c>
      <c r="C19" t="s">
        <v>372</v>
      </c>
      <c r="D19" s="5">
        <f>D5*Deflator!$E$24</f>
        <v>1361.6195628565736</v>
      </c>
      <c r="E19" s="5">
        <f>E5*Deflator!$E$24</f>
        <v>1309.5951120685625</v>
      </c>
      <c r="F19" s="5">
        <f>F5*Deflator!$E$24</f>
        <v>1257.5706612805511</v>
      </c>
      <c r="G19" s="5">
        <f>G5*Deflator!$E$24</f>
        <v>1205.5462104925398</v>
      </c>
      <c r="H19" s="5">
        <f>H5*Deflator!$E$24</f>
        <v>1153.5217597045284</v>
      </c>
      <c r="I19" s="5">
        <f>I5*Deflator!$E$24</f>
        <v>1101.4973089165173</v>
      </c>
      <c r="J19" s="5">
        <f>J5*Deflator!$E$24</f>
        <v>1049.4728581285058</v>
      </c>
      <c r="K19" s="5">
        <f>K5*Deflator!$E$24</f>
        <v>997.44840734049455</v>
      </c>
      <c r="L19" s="5">
        <f>L5*Deflator!$E$24</f>
        <v>945.42395655248333</v>
      </c>
      <c r="M19" s="5">
        <f>M5*Deflator!$E$24</f>
        <v>893.399505764472</v>
      </c>
      <c r="N19" s="5">
        <f>N5*Deflator!$E$24</f>
        <v>841.375054976461</v>
      </c>
      <c r="O19" s="5">
        <f>O5*Deflator!$E$24</f>
        <v>833.90107213236126</v>
      </c>
      <c r="P19" s="5">
        <f>P5*Deflator!$E$24</f>
        <v>826.42708928826153</v>
      </c>
      <c r="Q19" s="5">
        <f>Q5*Deflator!$E$24</f>
        <v>818.9531064441619</v>
      </c>
      <c r="R19" s="5">
        <f>R5*Deflator!$E$24</f>
        <v>811.47912360006217</v>
      </c>
      <c r="S19" s="5">
        <f>S5*Deflator!$E$24</f>
        <v>804.00514075596243</v>
      </c>
      <c r="T19" s="5">
        <f>T5*Deflator!$E$24</f>
        <v>796.53115791186269</v>
      </c>
      <c r="U19" s="5">
        <f>U5*Deflator!$E$24</f>
        <v>789.05717506776296</v>
      </c>
      <c r="V19" s="5">
        <f>V5*Deflator!$E$24</f>
        <v>781.58319222366322</v>
      </c>
      <c r="W19" s="5">
        <f>W5*Deflator!$E$24</f>
        <v>774.10920937956359</v>
      </c>
      <c r="X19" s="5">
        <f>X5*Deflator!$E$24</f>
        <v>766.63522653546386</v>
      </c>
      <c r="Y19" s="5">
        <f>Y5*Deflator!$E$24</f>
        <v>759.16124369136412</v>
      </c>
      <c r="Z19" s="5">
        <f>Z5*Deflator!$E$24</f>
        <v>751.68726084726438</v>
      </c>
      <c r="AA19" s="5">
        <f>AA5*Deflator!$E$24</f>
        <v>744.21327800316465</v>
      </c>
      <c r="AB19" s="5">
        <f>AB5*Deflator!$E$24</f>
        <v>736.73929515906502</v>
      </c>
      <c r="AC19" s="5">
        <f>AC5*Deflator!$E$24</f>
        <v>729.26531231496529</v>
      </c>
      <c r="AD19" s="5">
        <f>AD5*Deflator!$E$24</f>
        <v>721.79132947086555</v>
      </c>
      <c r="AE19" s="5">
        <f>AE5*Deflator!$E$24</f>
        <v>714.31734662676581</v>
      </c>
      <c r="AF19" s="5">
        <f>AF5*Deflator!$E$24</f>
        <v>706.84336378266607</v>
      </c>
      <c r="AG19" s="5">
        <f>AG5*Deflator!$E$24</f>
        <v>699.36938093856645</v>
      </c>
      <c r="AH19" s="5">
        <f>AH5*Deflator!$E$24</f>
        <v>691.8953980944674</v>
      </c>
    </row>
    <row r="20" spans="2:34" x14ac:dyDescent="0.3">
      <c r="B20" t="s">
        <v>2</v>
      </c>
      <c r="C20" t="s">
        <v>421</v>
      </c>
      <c r="D20" s="5"/>
      <c r="E20" s="5">
        <v>1232.071899</v>
      </c>
      <c r="F20" s="5">
        <v>1178.9487300000001</v>
      </c>
      <c r="G20" s="5">
        <v>1133.487061</v>
      </c>
      <c r="H20" s="5">
        <v>1093.6351320000001</v>
      </c>
      <c r="I20" s="5">
        <v>1069.9604489999999</v>
      </c>
      <c r="J20" s="5">
        <v>1048.356567</v>
      </c>
      <c r="K20" s="5">
        <v>1021.583557</v>
      </c>
      <c r="L20" s="5">
        <v>995.41455099999996</v>
      </c>
      <c r="M20" s="5">
        <v>970.90289299999995</v>
      </c>
      <c r="N20" s="5">
        <v>948.11523399999999</v>
      </c>
      <c r="O20" s="5">
        <v>926.56964100000005</v>
      </c>
      <c r="P20" s="5">
        <v>907.27618399999994</v>
      </c>
      <c r="Q20" s="5">
        <v>889.19329800000003</v>
      </c>
      <c r="R20" s="5">
        <v>872.60070800000005</v>
      </c>
      <c r="S20" s="5">
        <v>856.267517</v>
      </c>
      <c r="T20" s="5">
        <v>840.26757799999996</v>
      </c>
      <c r="U20" s="5">
        <v>825.09393299999999</v>
      </c>
      <c r="V20" s="5">
        <v>810.29937700000005</v>
      </c>
      <c r="W20" s="5">
        <v>795.58062700000005</v>
      </c>
      <c r="X20" s="5">
        <v>780.66595500000005</v>
      </c>
      <c r="Y20" s="5">
        <v>766.08300799999995</v>
      </c>
      <c r="Z20" s="5">
        <v>752.35272199999997</v>
      </c>
      <c r="AA20" s="5">
        <v>738.58758499999999</v>
      </c>
      <c r="AB20" s="5">
        <v>724.67779499999995</v>
      </c>
      <c r="AC20" s="5">
        <v>710.68768299999999</v>
      </c>
      <c r="AD20" s="5">
        <v>696.06567399999994</v>
      </c>
      <c r="AE20" s="5">
        <v>681.51422100000002</v>
      </c>
      <c r="AF20" s="5">
        <v>667.45373500000005</v>
      </c>
      <c r="AG20" s="5">
        <v>653.95007299999997</v>
      </c>
      <c r="AH20" s="5">
        <v>640.78253199999995</v>
      </c>
    </row>
    <row r="21" spans="2:34" x14ac:dyDescent="0.3">
      <c r="B21" t="s">
        <v>422</v>
      </c>
      <c r="C21" t="s">
        <v>400</v>
      </c>
      <c r="D21" s="5">
        <f>D7*Deflator!$E$24</f>
        <v>1835.6716100434685</v>
      </c>
      <c r="E21" s="5">
        <f>E7*Deflator!$E$24</f>
        <v>1803.0988548189446</v>
      </c>
      <c r="F21" s="5">
        <f>F7*Deflator!$E$24</f>
        <v>1769.2192316532235</v>
      </c>
      <c r="G21" s="5">
        <f>G7*Deflator!$E$24</f>
        <v>1734.0327405463079</v>
      </c>
      <c r="H21" s="5">
        <f>H7*Deflator!$E$24</f>
        <v>1697.5393814981951</v>
      </c>
      <c r="I21" s="5">
        <f>I7*Deflator!$E$24</f>
        <v>1659.739154508886</v>
      </c>
      <c r="J21" s="5">
        <f>J7*Deflator!$E$24</f>
        <v>1620.6320595783823</v>
      </c>
      <c r="K21" s="5">
        <f>K7*Deflator!$E$24</f>
        <v>1580.2180967066811</v>
      </c>
      <c r="L21" s="5">
        <f>L7*Deflator!$E$24</f>
        <v>1538.4972658937847</v>
      </c>
      <c r="M21" s="5">
        <f>M7*Deflator!$E$24</f>
        <v>1495.4695671396928</v>
      </c>
      <c r="N21" s="5">
        <f>N7*Deflator!$E$24</f>
        <v>1451.1350004444039</v>
      </c>
      <c r="O21" s="5">
        <f>O7*Deflator!$E$24</f>
        <v>1439.9719329000384</v>
      </c>
      <c r="P21" s="5">
        <f>P7*Deflator!$E$24</f>
        <v>1428.7330817290585</v>
      </c>
      <c r="Q21" s="5">
        <f>Q7*Deflator!$E$24</f>
        <v>1417.4184469314634</v>
      </c>
      <c r="R21" s="5">
        <f>R7*Deflator!$E$24</f>
        <v>1406.0280285072549</v>
      </c>
      <c r="S21" s="5">
        <f>S7*Deflator!$E$24</f>
        <v>1394.5618264564314</v>
      </c>
      <c r="T21" s="5">
        <f>T7*Deflator!$E$24</f>
        <v>1383.0198407789935</v>
      </c>
      <c r="U21" s="5">
        <f>U7*Deflator!$E$24</f>
        <v>1371.402071474942</v>
      </c>
      <c r="V21" s="5">
        <f>V7*Deflator!$E$24</f>
        <v>1359.7085185442754</v>
      </c>
      <c r="W21" s="5">
        <f>W7*Deflator!$E$24</f>
        <v>1347.9391819869943</v>
      </c>
      <c r="X21" s="5">
        <f>X7*Deflator!$E$24</f>
        <v>1336.0940618030986</v>
      </c>
      <c r="Y21" s="5">
        <f>Y7*Deflator!$E$24</f>
        <v>1324.1731579925893</v>
      </c>
      <c r="Z21" s="5">
        <f>Z7*Deflator!$E$24</f>
        <v>1312.1764705554649</v>
      </c>
      <c r="AA21" s="5">
        <f>AA7*Deflator!$E$24</f>
        <v>1300.1039994917264</v>
      </c>
      <c r="AB21" s="5">
        <f>AB7*Deflator!$E$24</f>
        <v>1287.9557448013734</v>
      </c>
      <c r="AC21" s="5">
        <f>AC7*Deflator!$E$24</f>
        <v>1275.7317064844062</v>
      </c>
      <c r="AD21" s="5">
        <f>AD7*Deflator!$E$24</f>
        <v>1263.4318845408243</v>
      </c>
      <c r="AE21" s="5">
        <f>AE7*Deflator!$E$24</f>
        <v>1251.056278970628</v>
      </c>
      <c r="AF21" s="5">
        <f>AF7*Deflator!$E$24</f>
        <v>1238.6048897738171</v>
      </c>
      <c r="AG21" s="5">
        <f>AG7*Deflator!$E$24</f>
        <v>1226.0777169503924</v>
      </c>
      <c r="AH21" s="5">
        <f>AH7*Deflator!$E$24</f>
        <v>1213.4747605003533</v>
      </c>
    </row>
    <row r="22" spans="2:34" x14ac:dyDescent="0.3">
      <c r="B22" t="s">
        <v>422</v>
      </c>
      <c r="C22" t="s">
        <v>421</v>
      </c>
      <c r="D22" s="5"/>
      <c r="E22" s="5">
        <v>1267.8427730000001</v>
      </c>
      <c r="F22" s="5">
        <v>1275.3027340000001</v>
      </c>
      <c r="G22" s="5">
        <v>1278.665283</v>
      </c>
      <c r="H22" s="5">
        <v>1282.3125</v>
      </c>
      <c r="I22" s="5">
        <v>1278.103149</v>
      </c>
      <c r="J22" s="5">
        <v>1265.7132570000001</v>
      </c>
      <c r="K22" s="5">
        <v>1251.7978519999999</v>
      </c>
      <c r="L22" s="5">
        <v>1236.1141359999999</v>
      </c>
      <c r="M22" s="5">
        <v>1219.088745</v>
      </c>
      <c r="N22" s="5">
        <v>1201.325928</v>
      </c>
      <c r="O22" s="5">
        <v>1184.010254</v>
      </c>
      <c r="P22" s="5">
        <v>1165.78772</v>
      </c>
      <c r="Q22" s="5">
        <v>1148.788452</v>
      </c>
      <c r="R22" s="5">
        <v>1133.5792240000001</v>
      </c>
      <c r="S22" s="5">
        <v>1118.580688</v>
      </c>
      <c r="T22" s="5">
        <v>1103.892212</v>
      </c>
      <c r="U22" s="5">
        <v>1090.169067</v>
      </c>
      <c r="V22" s="5">
        <v>1076.832764</v>
      </c>
      <c r="W22" s="5">
        <v>1063.4832759999999</v>
      </c>
      <c r="X22" s="5">
        <v>1049.7539059999999</v>
      </c>
      <c r="Y22" s="5">
        <v>1036.350586</v>
      </c>
      <c r="Z22" s="5">
        <v>1023.986816</v>
      </c>
      <c r="AA22" s="5">
        <v>1011.46521</v>
      </c>
      <c r="AB22" s="5">
        <v>998.630493</v>
      </c>
      <c r="AC22" s="5">
        <v>985.56488000000002</v>
      </c>
      <c r="AD22" s="5">
        <v>971.49273700000003</v>
      </c>
      <c r="AE22" s="5">
        <v>957.38000499999998</v>
      </c>
      <c r="AF22" s="5">
        <v>943.81854199999998</v>
      </c>
      <c r="AG22" s="5">
        <v>930.91204800000003</v>
      </c>
      <c r="AH22" s="5">
        <v>918.35607900000002</v>
      </c>
    </row>
    <row r="23" spans="2:34" x14ac:dyDescent="0.3"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</row>
    <row r="24" spans="2:34" ht="18" x14ac:dyDescent="0.35">
      <c r="B24" s="6" t="s">
        <v>197</v>
      </c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</row>
    <row r="25" spans="2:34" ht="18" x14ac:dyDescent="0.35">
      <c r="B25" s="6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</row>
    <row r="26" spans="2:34" x14ac:dyDescent="0.3">
      <c r="B26" s="1" t="s">
        <v>1</v>
      </c>
      <c r="C26" s="1" t="s">
        <v>29</v>
      </c>
      <c r="D26" s="2">
        <v>2020</v>
      </c>
      <c r="E26" s="2">
        <v>2021</v>
      </c>
      <c r="F26" s="2">
        <v>2022</v>
      </c>
      <c r="G26" s="2">
        <v>2023</v>
      </c>
      <c r="H26" s="2">
        <v>2024</v>
      </c>
      <c r="I26" s="2">
        <v>2025</v>
      </c>
      <c r="J26" s="2">
        <v>2026</v>
      </c>
      <c r="K26" s="2">
        <v>2027</v>
      </c>
      <c r="L26" s="2">
        <v>2028</v>
      </c>
      <c r="M26" s="2">
        <v>2029</v>
      </c>
      <c r="N26" s="2">
        <v>2030</v>
      </c>
      <c r="O26" s="2">
        <v>2031</v>
      </c>
      <c r="P26" s="2">
        <v>2032</v>
      </c>
      <c r="Q26" s="2">
        <v>2033</v>
      </c>
      <c r="R26" s="2">
        <v>2034</v>
      </c>
      <c r="S26" s="2">
        <v>2035</v>
      </c>
      <c r="T26" s="2">
        <v>2036</v>
      </c>
      <c r="U26" s="2">
        <v>2037</v>
      </c>
      <c r="V26" s="2">
        <v>2038</v>
      </c>
      <c r="W26" s="2">
        <v>2039</v>
      </c>
      <c r="X26" s="2">
        <v>2040</v>
      </c>
      <c r="Y26" s="2">
        <v>2041</v>
      </c>
      <c r="Z26" s="2">
        <v>2042</v>
      </c>
      <c r="AA26" s="2">
        <v>2043</v>
      </c>
      <c r="AB26" s="2">
        <v>2044</v>
      </c>
      <c r="AC26" s="2">
        <v>2045</v>
      </c>
      <c r="AD26" s="2">
        <v>2046</v>
      </c>
      <c r="AE26" s="2">
        <v>2047</v>
      </c>
      <c r="AF26" s="2">
        <v>2048</v>
      </c>
      <c r="AG26" s="2">
        <v>2049</v>
      </c>
      <c r="AH26" s="2">
        <v>2050</v>
      </c>
    </row>
    <row r="27" spans="2:34" x14ac:dyDescent="0.3">
      <c r="B27" t="s">
        <v>2</v>
      </c>
      <c r="C27" t="s">
        <v>372</v>
      </c>
      <c r="D27" s="5">
        <f>D12*Deflator!$E$24</f>
        <v>34.426756545032696</v>
      </c>
      <c r="E27" s="5">
        <f>E12*Deflator!$E$24</f>
        <v>32.906987922721385</v>
      </c>
      <c r="F27" s="5">
        <f>F12*Deflator!$E$24</f>
        <v>31.405867462361421</v>
      </c>
      <c r="G27" s="5">
        <f>G12*Deflator!$E$24</f>
        <v>29.923054026417383</v>
      </c>
      <c r="H27" s="5">
        <f>H12*Deflator!$E$24</f>
        <v>28.458214747658804</v>
      </c>
      <c r="I27" s="5">
        <f>I12*Deflator!$E$24</f>
        <v>27.011024780045588</v>
      </c>
      <c r="J27" s="405">
        <f>J12*Deflator!$E$24</f>
        <v>25.581167058563814</v>
      </c>
      <c r="K27" s="5">
        <f>K12*Deflator!$E$24</f>
        <v>24.168332067639209</v>
      </c>
      <c r="L27" s="5">
        <f>L12*Deflator!$E$24</f>
        <v>22.772217617772988</v>
      </c>
      <c r="M27" s="5">
        <f>M12*Deflator!$E$24</f>
        <v>21.392528630061264</v>
      </c>
      <c r="N27" s="5">
        <f>N12*Deflator!$E$24</f>
        <v>20.028976928275618</v>
      </c>
      <c r="O27" s="5">
        <f>O12*Deflator!$E$24</f>
        <v>19.769130822031784</v>
      </c>
      <c r="P27" s="5">
        <f>P12*Deflator!$E$24</f>
        <v>19.51142072857651</v>
      </c>
      <c r="Q27" s="5">
        <f>Q12*Deflator!$E$24</f>
        <v>19.255820417722877</v>
      </c>
      <c r="R27" s="5">
        <f>R12*Deflator!$E$24</f>
        <v>19.002304087007897</v>
      </c>
      <c r="S27" s="5">
        <f>S12*Deflator!$E$24</f>
        <v>18.750846353009564</v>
      </c>
      <c r="T27" s="5">
        <f>T12*Deflator!$E$24</f>
        <v>18.501422242874547</v>
      </c>
      <c r="U27" s="5">
        <f>U12*Deflator!$E$24</f>
        <v>18.254007186050583</v>
      </c>
      <c r="V27" s="5">
        <f>V12*Deflator!$E$24</f>
        <v>18.008577006217877</v>
      </c>
      <c r="W27" s="5">
        <f>W12*Deflator!$E$24</f>
        <v>17.765107913413889</v>
      </c>
      <c r="X27" s="5">
        <f>X12*Deflator!$E$24</f>
        <v>17.523576496346195</v>
      </c>
      <c r="Y27" s="5">
        <f>Y12*Deflator!$E$24</f>
        <v>17.28395971488812</v>
      </c>
      <c r="Z27" s="5">
        <f>Z12*Deflator!$E$24</f>
        <v>17.046234892752118</v>
      </c>
      <c r="AA27" s="5">
        <f>AA12*Deflator!$E$24</f>
        <v>16.810379710336068</v>
      </c>
      <c r="AB27" s="5">
        <f>AB12*Deflator!$E$24</f>
        <v>16.576372197737644</v>
      </c>
      <c r="AC27" s="5">
        <f>AC12*Deflator!$E$24</f>
        <v>16.344190727932247</v>
      </c>
      <c r="AD27" s="5">
        <f>AD12*Deflator!$E$24</f>
        <v>16.113814010110008</v>
      </c>
      <c r="AE27" s="5">
        <f>AE12*Deflator!$E$24</f>
        <v>15.885221083167583</v>
      </c>
      <c r="AF27" s="5">
        <f>AF12*Deflator!$E$24</f>
        <v>15.658391309350501</v>
      </c>
      <c r="AG27" s="5">
        <f>AG12*Deflator!$E$24</f>
        <v>15.433304368042132</v>
      </c>
      <c r="AH27" s="5">
        <f>AH12*Deflator!$E$24</f>
        <v>15.20994024969518</v>
      </c>
    </row>
    <row r="28" spans="2:34" x14ac:dyDescent="0.3">
      <c r="B28" t="s">
        <v>9</v>
      </c>
      <c r="C28" s="403" t="s">
        <v>400</v>
      </c>
      <c r="D28" s="5">
        <f>D13*Deflator!$E$24</f>
        <v>45.843446515171671</v>
      </c>
      <c r="E28" s="5">
        <f>E13*Deflator!$E$24</f>
        <v>44.691552395005296</v>
      </c>
      <c r="F28" s="5">
        <f>F13*Deflator!$E$24</f>
        <v>43.541353359093442</v>
      </c>
      <c r="G28" s="5">
        <f>G13*Deflator!$E$24</f>
        <v>42.392797416514725</v>
      </c>
      <c r="H28" s="5">
        <f>H13*Deflator!$E$24</f>
        <v>41.245834681021805</v>
      </c>
      <c r="I28" s="5">
        <f>I13*Deflator!$E$24</f>
        <v>40.100417265607824</v>
      </c>
      <c r="J28" s="5">
        <f>J13*Deflator!$E$24</f>
        <v>38.956499183347979</v>
      </c>
      <c r="K28" s="5">
        <f>K13*Deflator!$E$24</f>
        <v>37.814036254084726</v>
      </c>
      <c r="L28" s="5">
        <f>L13*Deflator!$E$24</f>
        <v>36.672986016558944</v>
      </c>
      <c r="M28" s="5">
        <f>M13*Deflator!$E$24</f>
        <v>35.533307645619615</v>
      </c>
      <c r="N28" s="5">
        <f>N13*Deflator!$E$24</f>
        <v>34.394961874173006</v>
      </c>
      <c r="O28" s="5">
        <f>O13*Deflator!$E$24</f>
        <v>34.064503670918327</v>
      </c>
      <c r="P28" s="5">
        <f>P13*Deflator!$E$24</f>
        <v>33.734182920385983</v>
      </c>
      <c r="Q28" s="5">
        <f>Q13*Deflator!$E$24</f>
        <v>33.403998802778382</v>
      </c>
      <c r="R28" s="5">
        <f>R13*Deflator!$E$24</f>
        <v>33.073950504804344</v>
      </c>
      <c r="S28" s="5">
        <f>S13*Deflator!$E$24</f>
        <v>32.744037219614555</v>
      </c>
      <c r="T28" s="5">
        <f>T13*Deflator!$E$24</f>
        <v>32.414258146737957</v>
      </c>
      <c r="U28" s="5">
        <f>U13*Deflator!$E$24</f>
        <v>32.084612492018849</v>
      </c>
      <c r="V28" s="5">
        <f>V13*Deflator!$E$24</f>
        <v>31.755099467554729</v>
      </c>
      <c r="W28" s="5">
        <f>W13*Deflator!$E$24</f>
        <v>31.425718291634844</v>
      </c>
      <c r="X28" s="5">
        <f>X13*Deflator!$E$24</f>
        <v>31.096468188679541</v>
      </c>
      <c r="Y28" s="5">
        <f>Y13*Deflator!$E$24</f>
        <v>30.767348389180231</v>
      </c>
      <c r="Z28" s="5">
        <f>Z13*Deflator!$E$24</f>
        <v>30.438358129640083</v>
      </c>
      <c r="AA28" s="5">
        <f>AA13*Deflator!$E$24</f>
        <v>30.109496652515475</v>
      </c>
      <c r="AB28" s="5">
        <f>AB13*Deflator!$E$24</f>
        <v>29.780763206158078</v>
      </c>
      <c r="AC28" s="5">
        <f>AC13*Deflator!$E$24</f>
        <v>29.452157044757584</v>
      </c>
      <c r="AD28" s="5">
        <f>AD13*Deflator!$E$24</f>
        <v>29.123677428285184</v>
      </c>
      <c r="AE28" s="5">
        <f>AE13*Deflator!$E$24</f>
        <v>28.795323622437628</v>
      </c>
      <c r="AF28" s="5">
        <f>AF13*Deflator!$E$24</f>
        <v>28.467094898581944</v>
      </c>
      <c r="AG28" s="5">
        <f>AG13*Deflator!$E$24</f>
        <v>28.138990533700838</v>
      </c>
      <c r="AH28" s="5">
        <f>AH13*Deflator!$E$24</f>
        <v>27.811009810338682</v>
      </c>
    </row>
    <row r="29" spans="2:34" x14ac:dyDescent="0.3">
      <c r="B29" t="s">
        <v>371</v>
      </c>
      <c r="C29" t="s">
        <v>370</v>
      </c>
      <c r="D29" s="5">
        <f>D14*Deflator!$E$24</f>
        <v>30.172549882312406</v>
      </c>
      <c r="E29" s="5">
        <f>E14*Deflator!$E$24</f>
        <v>27.863310538095057</v>
      </c>
      <c r="F29" s="5">
        <f>F14*Deflator!$E$24</f>
        <v>25.914902806727408</v>
      </c>
      <c r="G29" s="5">
        <f>G14*Deflator!$E$24</f>
        <v>24.425133357109168</v>
      </c>
      <c r="H29" s="5">
        <f>H14*Deflator!$E$24</f>
        <v>23.055901647573577</v>
      </c>
      <c r="I29" s="5">
        <f>I14*Deflator!$E$24</f>
        <v>21.789960616958062</v>
      </c>
      <c r="J29" s="5">
        <f>J14*Deflator!$E$24</f>
        <v>20.612585445267488</v>
      </c>
      <c r="K29" s="5">
        <f>K14*Deflator!$E$24</f>
        <v>19.513458091953247</v>
      </c>
      <c r="L29" s="5">
        <f>L14*Deflator!$E$24</f>
        <v>18.486435814751726</v>
      </c>
      <c r="M29" s="5">
        <f>M14*Deflator!$E$24</f>
        <v>17.523337757705747</v>
      </c>
      <c r="N29" s="5">
        <f>N14*Deflator!$E$24</f>
        <v>16.897138920140787</v>
      </c>
      <c r="O29" s="5">
        <f>O14*Deflator!$E$24</f>
        <v>16.529849855508811</v>
      </c>
      <c r="P29" s="5">
        <f>P14*Deflator!$E$24</f>
        <v>16.199475340182801</v>
      </c>
      <c r="Q29" s="5">
        <f>Q14*Deflator!$E$24</f>
        <v>15.884933044082743</v>
      </c>
      <c r="R29" s="5">
        <f>R14*Deflator!$E$24</f>
        <v>15.578558459333404</v>
      </c>
      <c r="S29" s="5">
        <f>S14*Deflator!$E$24</f>
        <v>15.269091277962593</v>
      </c>
      <c r="T29" s="5">
        <f>T14*Deflator!$E$24</f>
        <v>14.960274247097427</v>
      </c>
      <c r="U29" s="5">
        <f>U14*Deflator!$E$24</f>
        <v>14.668705899435746</v>
      </c>
      <c r="V29" s="5">
        <f>V14*Deflator!$E$24</f>
        <v>14.375801140949864</v>
      </c>
      <c r="W29" s="5">
        <f>W14*Deflator!$E$24</f>
        <v>14.087067221378264</v>
      </c>
      <c r="X29" s="5">
        <f>X14*Deflator!$E$24</f>
        <v>13.811569984178773</v>
      </c>
      <c r="Y29" s="5">
        <f>Y14*Deflator!$E$24</f>
        <v>13.549152037258908</v>
      </c>
      <c r="Z29" s="5">
        <f>Z14*Deflator!$E$24</f>
        <v>13.27976242283415</v>
      </c>
      <c r="AA29" s="5">
        <f>AA14*Deflator!$E$24</f>
        <v>13.02149957960915</v>
      </c>
      <c r="AB29" s="5">
        <f>AB14*Deflator!$E$24</f>
        <v>12.767054508415022</v>
      </c>
      <c r="AC29" s="5">
        <f>AC14*Deflator!$E$24</f>
        <v>12.512807400792566</v>
      </c>
      <c r="AD29" s="5">
        <f>AD14*Deflator!$E$24</f>
        <v>12.258755948578592</v>
      </c>
      <c r="AE29" s="5">
        <f>AE14*Deflator!$E$24</f>
        <v>12.017313917323953</v>
      </c>
      <c r="AF29" s="5">
        <f>AF14*Deflator!$E$24</f>
        <v>11.777734145228825</v>
      </c>
      <c r="AG29" s="5">
        <f>AG14*Deflator!$E$24</f>
        <v>11.54175526090852</v>
      </c>
      <c r="AH29" s="5">
        <f>AH14*Deflator!$E$24</f>
        <v>11.307582566844971</v>
      </c>
    </row>
    <row r="31" spans="2:34" x14ac:dyDescent="0.3">
      <c r="J31" s="406">
        <f>J27*1.022^(J26-D26)</f>
        <v>29.149138830520176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BF0CC-DB74-9941-909C-D6027F3AF24E}">
  <sheetPr>
    <tabColor theme="1"/>
  </sheetPr>
  <dimension ref="A1"/>
  <sheetViews>
    <sheetView topLeftCell="A1048576" workbookViewId="0">
      <selection sqref="A1:XFD1048576"/>
    </sheetView>
  </sheetViews>
  <sheetFormatPr defaultColWidth="10.77734375" defaultRowHeight="14.4" zeroHeight="1" x14ac:dyDescent="0.3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920E0-E87A-4EB8-B8C9-FE1CA10E7F7C}">
  <sheetPr codeName="Sheet11">
    <tabColor rgb="FF007BBD"/>
  </sheetPr>
  <dimension ref="A1:DI1027"/>
  <sheetViews>
    <sheetView showGridLines="0" zoomScale="70" zoomScaleNormal="70" workbookViewId="0">
      <pane xSplit="5" ySplit="5" topLeftCell="F6" activePane="bottomRight" state="frozen"/>
      <selection activeCell="T89" sqref="T89"/>
      <selection pane="topRight" activeCell="T89" sqref="T89"/>
      <selection pane="bottomLeft" activeCell="T89" sqref="T89"/>
      <selection pane="bottomRight" activeCell="A5" sqref="A5"/>
    </sheetView>
  </sheetViews>
  <sheetFormatPr defaultColWidth="9.33203125" defaultRowHeight="14.25" customHeight="1" x14ac:dyDescent="0.25"/>
  <cols>
    <col min="1" max="1" width="9.33203125" style="89"/>
    <col min="2" max="7" width="1.6640625" style="89" customWidth="1"/>
    <col min="8" max="8" width="5.6640625" style="89" customWidth="1"/>
    <col min="9" max="9" width="8.33203125" style="89" bestFit="1" customWidth="1"/>
    <col min="10" max="10" width="16.6640625" style="89" customWidth="1"/>
    <col min="11" max="11" width="43.33203125" style="89" bestFit="1" customWidth="1"/>
    <col min="12" max="15" width="11.33203125" style="89" customWidth="1"/>
    <col min="16" max="16" width="20.44140625" style="89" customWidth="1"/>
    <col min="17" max="17" width="14.33203125" style="89" customWidth="1"/>
    <col min="18" max="18" width="17.77734375" style="89" customWidth="1"/>
    <col min="19" max="21" width="11.33203125" style="89" customWidth="1"/>
    <col min="22" max="22" width="13.33203125" style="89" customWidth="1"/>
    <col min="23" max="23" width="12" style="89" bestFit="1" customWidth="1"/>
    <col min="24" max="24" width="11.44140625" style="89" customWidth="1"/>
    <col min="25" max="25" width="13.6640625" style="89" customWidth="1"/>
    <col min="26" max="26" width="16" style="89" customWidth="1"/>
    <col min="27" max="27" width="10.33203125" style="89" customWidth="1"/>
    <col min="28" max="34" width="45.33203125" style="89" customWidth="1"/>
    <col min="35" max="48" width="11.33203125" style="89" customWidth="1"/>
    <col min="49" max="16384" width="9.33203125" style="89"/>
  </cols>
  <sheetData>
    <row r="1" spans="1:113" ht="17.399999999999999" x14ac:dyDescent="0.3">
      <c r="A1" s="48" t="s">
        <v>36</v>
      </c>
      <c r="B1" s="48"/>
      <c r="C1" s="48"/>
      <c r="D1" s="48"/>
      <c r="E1" s="48"/>
      <c r="F1" s="48"/>
      <c r="G1" s="48"/>
      <c r="H1" s="48"/>
      <c r="I1" s="243"/>
      <c r="L1" s="3" t="s">
        <v>306</v>
      </c>
    </row>
    <row r="2" spans="1:113" ht="14.25" customHeight="1" x14ac:dyDescent="0.3">
      <c r="A2"/>
      <c r="B2"/>
      <c r="C2"/>
      <c r="D2"/>
      <c r="E2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/>
      <c r="BZ2" s="50"/>
      <c r="CA2" s="50"/>
      <c r="CB2" s="50"/>
      <c r="CC2" s="50"/>
      <c r="CD2" s="50"/>
      <c r="CE2" s="50"/>
      <c r="CF2" s="50"/>
      <c r="CG2" s="50"/>
      <c r="CH2" s="50"/>
      <c r="CI2" s="50"/>
      <c r="CJ2" s="50"/>
      <c r="CK2" s="50"/>
      <c r="CL2" s="50"/>
      <c r="CM2" s="50"/>
      <c r="CN2" s="50"/>
      <c r="CO2" s="50"/>
      <c r="CP2" s="50"/>
      <c r="CQ2" s="50"/>
      <c r="CR2" s="50"/>
      <c r="CS2" s="50"/>
      <c r="CT2" s="50"/>
      <c r="CU2" s="50"/>
      <c r="CV2" s="50"/>
      <c r="CW2" s="50"/>
      <c r="CX2" s="50"/>
      <c r="CY2" s="50"/>
      <c r="CZ2" s="50"/>
      <c r="DA2" s="50"/>
      <c r="DB2" s="50"/>
      <c r="DC2" s="50"/>
      <c r="DD2" s="50"/>
      <c r="DE2" s="50"/>
      <c r="DF2" s="50"/>
      <c r="DG2" s="50"/>
      <c r="DH2" s="50"/>
      <c r="DI2" s="50"/>
    </row>
    <row r="3" spans="1:113" ht="14.25" customHeight="1" x14ac:dyDescent="0.3">
      <c r="A3"/>
      <c r="B3"/>
      <c r="C3"/>
      <c r="D3"/>
      <c r="E3"/>
      <c r="T3" s="51" t="s">
        <v>38</v>
      </c>
    </row>
    <row r="4" spans="1:113" ht="14.25" customHeight="1" x14ac:dyDescent="0.25">
      <c r="J4" s="52" t="s">
        <v>39</v>
      </c>
      <c r="T4" s="53" t="s">
        <v>40</v>
      </c>
    </row>
    <row r="7" spans="1:113" ht="14.25" customHeight="1" x14ac:dyDescent="0.3">
      <c r="G7" s="54"/>
    </row>
    <row r="9" spans="1:113" ht="14.25" customHeight="1" x14ac:dyDescent="0.25">
      <c r="G9" s="55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7"/>
    </row>
    <row r="10" spans="1:113" s="318" customFormat="1" ht="13.2" x14ac:dyDescent="0.25">
      <c r="B10" s="319" t="s">
        <v>41</v>
      </c>
      <c r="G10" s="320" t="s">
        <v>42</v>
      </c>
      <c r="H10" s="320"/>
      <c r="I10" s="321"/>
      <c r="J10" s="320"/>
      <c r="K10" s="321"/>
      <c r="L10" s="321"/>
      <c r="M10" s="321"/>
      <c r="N10" s="321"/>
      <c r="O10" s="321"/>
      <c r="P10" s="321"/>
      <c r="Q10" s="321"/>
      <c r="R10" s="321"/>
      <c r="S10" s="321"/>
      <c r="T10" s="321"/>
      <c r="V10" s="322"/>
    </row>
    <row r="11" spans="1:113" ht="14.25" customHeight="1" thickBot="1" x14ac:dyDescent="0.3">
      <c r="G11" s="62"/>
      <c r="T11" s="63"/>
    </row>
    <row r="12" spans="1:113" ht="14.25" customHeight="1" thickBot="1" x14ac:dyDescent="0.3">
      <c r="G12" s="62"/>
      <c r="H12" s="409" t="s">
        <v>43</v>
      </c>
      <c r="J12" s="410" t="s">
        <v>44</v>
      </c>
      <c r="K12" s="69" t="s">
        <v>307</v>
      </c>
      <c r="L12" s="323">
        <v>0.43887555342095841</v>
      </c>
      <c r="O12" s="70" t="s">
        <v>46</v>
      </c>
      <c r="P12" s="324"/>
      <c r="Q12" s="66">
        <v>2018</v>
      </c>
      <c r="R12" s="67"/>
      <c r="S12" s="67"/>
      <c r="T12" s="68"/>
      <c r="V12" s="75"/>
    </row>
    <row r="13" spans="1:113" ht="14.25" customHeight="1" thickBot="1" x14ac:dyDescent="0.35">
      <c r="G13" s="62"/>
      <c r="H13" s="409"/>
      <c r="J13" s="411"/>
      <c r="K13" s="69" t="s">
        <v>308</v>
      </c>
      <c r="L13" s="323">
        <v>0.42768691554905519</v>
      </c>
      <c r="O13" s="70" t="s">
        <v>48</v>
      </c>
      <c r="T13" s="63"/>
      <c r="V13"/>
    </row>
    <row r="14" spans="1:113" ht="14.25" customHeight="1" thickBot="1" x14ac:dyDescent="0.35">
      <c r="G14" s="62"/>
      <c r="H14" s="409"/>
      <c r="J14" s="411"/>
      <c r="K14" s="69" t="s">
        <v>309</v>
      </c>
      <c r="L14" s="323">
        <v>0.43088380773905111</v>
      </c>
      <c r="O14" s="325" t="s">
        <v>310</v>
      </c>
      <c r="P14" s="326"/>
      <c r="Q14" s="326"/>
      <c r="R14" s="326"/>
      <c r="S14" s="326"/>
      <c r="T14" s="327"/>
      <c r="V14"/>
    </row>
    <row r="15" spans="1:113" ht="78" customHeight="1" thickBot="1" x14ac:dyDescent="0.3">
      <c r="G15" s="62"/>
      <c r="H15" s="409"/>
      <c r="J15" s="411"/>
      <c r="K15" s="69" t="s">
        <v>311</v>
      </c>
      <c r="L15" s="323">
        <v>0.42892370304710564</v>
      </c>
      <c r="O15" s="413" t="s">
        <v>312</v>
      </c>
      <c r="P15" s="414"/>
      <c r="Q15" s="328" t="s">
        <v>313</v>
      </c>
      <c r="R15" s="328" t="s">
        <v>314</v>
      </c>
      <c r="S15" s="328" t="s">
        <v>315</v>
      </c>
      <c r="T15" s="328" t="s">
        <v>316</v>
      </c>
      <c r="U15" s="328" t="s">
        <v>317</v>
      </c>
      <c r="V15" s="328" t="s">
        <v>318</v>
      </c>
      <c r="W15" s="328" t="s">
        <v>230</v>
      </c>
      <c r="X15" s="328" t="s">
        <v>319</v>
      </c>
      <c r="Y15" s="328" t="s">
        <v>320</v>
      </c>
    </row>
    <row r="16" spans="1:113" ht="14.25" customHeight="1" thickBot="1" x14ac:dyDescent="0.3">
      <c r="G16" s="62"/>
      <c r="H16" s="409"/>
      <c r="J16" s="411"/>
      <c r="K16" s="69" t="s">
        <v>321</v>
      </c>
      <c r="L16" s="323">
        <v>0.42201175566708238</v>
      </c>
      <c r="O16" s="415" t="s">
        <v>322</v>
      </c>
      <c r="P16" s="329" t="s">
        <v>323</v>
      </c>
      <c r="Q16" s="329">
        <v>22.955379281131862</v>
      </c>
      <c r="R16" s="329">
        <v>35.196264973008937</v>
      </c>
      <c r="S16" s="330">
        <v>3640.7538637033649</v>
      </c>
      <c r="T16" s="329">
        <v>116.36656357602929</v>
      </c>
      <c r="U16" s="331">
        <v>0.44969767365991592</v>
      </c>
      <c r="V16" s="332">
        <v>8.741383425452419</v>
      </c>
      <c r="W16" s="333">
        <v>13.57</v>
      </c>
      <c r="X16" s="333">
        <v>55.10279072199608</v>
      </c>
      <c r="Y16" s="331">
        <f>W16/SUM($W$16:$W$22)</f>
        <v>2.0005307229626137E-2</v>
      </c>
      <c r="Z16" s="121"/>
    </row>
    <row r="17" spans="7:28" ht="14.25" customHeight="1" thickBot="1" x14ac:dyDescent="0.3">
      <c r="G17" s="62"/>
      <c r="H17" s="409"/>
      <c r="J17" s="411"/>
      <c r="K17" s="69" t="s">
        <v>324</v>
      </c>
      <c r="L17" s="323">
        <v>0.36231724735494286</v>
      </c>
      <c r="O17" s="415"/>
      <c r="P17" s="334" t="s">
        <v>325</v>
      </c>
      <c r="Q17" s="334">
        <v>24.256881285507209</v>
      </c>
      <c r="R17" s="334">
        <v>38.303821336596933</v>
      </c>
      <c r="S17" s="335">
        <v>3680.1753967508198</v>
      </c>
      <c r="T17" s="334">
        <v>118.868306387351</v>
      </c>
      <c r="U17" s="336">
        <v>0.43823313802288072</v>
      </c>
      <c r="V17" s="337">
        <v>8.616747967479677</v>
      </c>
      <c r="W17" s="338">
        <v>13.57</v>
      </c>
      <c r="X17" s="338">
        <v>53.496739315037722</v>
      </c>
      <c r="Y17" s="336">
        <f t="shared" ref="Y17:Y22" si="0">W17/SUM($W$16:$W$22)</f>
        <v>2.0005307229626137E-2</v>
      </c>
      <c r="Z17" s="121"/>
    </row>
    <row r="18" spans="7:28" ht="14.25" customHeight="1" thickBot="1" x14ac:dyDescent="0.3">
      <c r="G18" s="62"/>
      <c r="H18" s="409"/>
      <c r="J18" s="411"/>
      <c r="K18" s="69" t="s">
        <v>326</v>
      </c>
      <c r="L18" s="323">
        <v>0.27990084301899881</v>
      </c>
      <c r="N18" s="89" t="s">
        <v>132</v>
      </c>
      <c r="O18" s="415"/>
      <c r="P18" s="329" t="s">
        <v>327</v>
      </c>
      <c r="Q18" s="329">
        <v>27.890273582699528</v>
      </c>
      <c r="R18" s="329">
        <v>40.422292330366801</v>
      </c>
      <c r="S18" s="330">
        <v>3850.575099127936</v>
      </c>
      <c r="T18" s="329">
        <v>120.9929517286606</v>
      </c>
      <c r="U18" s="331">
        <v>0.44150886156131119</v>
      </c>
      <c r="V18" s="332">
        <v>8.6324373170421254</v>
      </c>
      <c r="W18" s="333">
        <v>27.13</v>
      </c>
      <c r="X18" s="333">
        <v>105.43894871456529</v>
      </c>
      <c r="Y18" s="331">
        <f t="shared" si="0"/>
        <v>3.9995872154735233E-2</v>
      </c>
      <c r="Z18" s="121"/>
    </row>
    <row r="19" spans="7:28" ht="14.25" customHeight="1" thickBot="1" x14ac:dyDescent="0.3">
      <c r="G19" s="62"/>
      <c r="H19" s="409"/>
      <c r="J19" s="411"/>
      <c r="K19" s="69" t="s">
        <v>328</v>
      </c>
      <c r="L19" s="323">
        <v>0.51023362709906062</v>
      </c>
      <c r="O19" s="415"/>
      <c r="P19" s="334" t="s">
        <v>329</v>
      </c>
      <c r="Q19" s="334">
        <v>32.290207598477018</v>
      </c>
      <c r="R19" s="334">
        <v>44.9335608845347</v>
      </c>
      <c r="S19" s="335">
        <v>4039.0944438212209</v>
      </c>
      <c r="T19" s="334">
        <v>122.1199380364266</v>
      </c>
      <c r="U19" s="336">
        <v>0.43950042314812782</v>
      </c>
      <c r="V19" s="337">
        <v>8.6144740391458328</v>
      </c>
      <c r="W19" s="338">
        <v>54.26</v>
      </c>
      <c r="X19" s="338">
        <v>214.18829240882962</v>
      </c>
      <c r="Y19" s="336">
        <f t="shared" si="0"/>
        <v>7.9991744309470467E-2</v>
      </c>
      <c r="Z19" s="121"/>
    </row>
    <row r="20" spans="7:28" ht="14.25" customHeight="1" thickBot="1" x14ac:dyDescent="0.3">
      <c r="G20" s="62"/>
      <c r="H20" s="409"/>
      <c r="J20" s="411"/>
      <c r="K20" s="69" t="s">
        <v>330</v>
      </c>
      <c r="L20" s="323">
        <v>0.49776167085885203</v>
      </c>
      <c r="O20" s="415"/>
      <c r="P20" s="329" t="s">
        <v>331</v>
      </c>
      <c r="Q20" s="329">
        <v>32.086348828172241</v>
      </c>
      <c r="R20" s="329">
        <v>64.990917799578298</v>
      </c>
      <c r="S20" s="330">
        <v>4236.7388742712437</v>
      </c>
      <c r="T20" s="329">
        <v>125.4881485656677</v>
      </c>
      <c r="U20" s="331">
        <v>0.43241803582209049</v>
      </c>
      <c r="V20" s="332">
        <v>8.5864817122875223</v>
      </c>
      <c r="W20" s="333">
        <v>108.53</v>
      </c>
      <c r="X20" s="333">
        <v>419.47973619017171</v>
      </c>
      <c r="Y20" s="331">
        <f t="shared" si="0"/>
        <v>0.15999823092345797</v>
      </c>
      <c r="Z20" s="121"/>
    </row>
    <row r="21" spans="7:28" ht="14.25" customHeight="1" thickBot="1" x14ac:dyDescent="0.3">
      <c r="G21" s="62"/>
      <c r="H21" s="409"/>
      <c r="J21" s="411"/>
      <c r="K21" s="69" t="s">
        <v>332</v>
      </c>
      <c r="L21" s="323">
        <v>0.48894068348198877</v>
      </c>
      <c r="O21" s="415"/>
      <c r="P21" s="334" t="s">
        <v>333</v>
      </c>
      <c r="Q21" s="334">
        <v>33.144018072919323</v>
      </c>
      <c r="R21" s="334">
        <v>73.525879522612996</v>
      </c>
      <c r="S21" s="335">
        <v>4443.7706100078594</v>
      </c>
      <c r="T21" s="334">
        <v>123.71635807777059</v>
      </c>
      <c r="U21" s="336">
        <v>0.37125153586784693</v>
      </c>
      <c r="V21" s="337">
        <v>7.8339738048307401</v>
      </c>
      <c r="W21" s="338">
        <v>217.06</v>
      </c>
      <c r="X21" s="338">
        <v>732.41597058761533</v>
      </c>
      <c r="Y21" s="336">
        <f t="shared" si="0"/>
        <v>0.31999646184691594</v>
      </c>
      <c r="Z21" s="121"/>
    </row>
    <row r="22" spans="7:28" ht="14.25" customHeight="1" thickBot="1" x14ac:dyDescent="0.3">
      <c r="G22" s="62"/>
      <c r="H22" s="409"/>
      <c r="J22" s="412"/>
      <c r="K22" s="69" t="s">
        <v>334</v>
      </c>
      <c r="L22" s="323">
        <v>0.48232427737628192</v>
      </c>
      <c r="O22" s="416"/>
      <c r="P22" s="329" t="s">
        <v>335</v>
      </c>
      <c r="Q22" s="339">
        <v>35.897615947018913</v>
      </c>
      <c r="R22" s="339">
        <v>76.560116448534572</v>
      </c>
      <c r="S22" s="340">
        <v>5008.5103026482466</v>
      </c>
      <c r="T22" s="339">
        <v>118.2281642035712</v>
      </c>
      <c r="U22" s="341">
        <v>0.28680284645602261</v>
      </c>
      <c r="V22" s="342">
        <v>6.779013025791933</v>
      </c>
      <c r="W22" s="343">
        <v>244.2</v>
      </c>
      <c r="X22" s="343">
        <v>633.68714160707805</v>
      </c>
      <c r="Y22" s="341">
        <f t="shared" si="0"/>
        <v>0.36000707630616818</v>
      </c>
      <c r="Z22" s="121"/>
    </row>
    <row r="23" spans="7:28" ht="14.25" customHeight="1" thickBot="1" x14ac:dyDescent="0.3">
      <c r="G23" s="62"/>
      <c r="H23" s="409"/>
      <c r="J23" s="412"/>
      <c r="K23" s="69" t="s">
        <v>336</v>
      </c>
      <c r="L23" s="323">
        <v>0.4544438847114613</v>
      </c>
      <c r="O23" s="415" t="s">
        <v>337</v>
      </c>
      <c r="P23" s="334" t="s">
        <v>338</v>
      </c>
      <c r="Q23" s="334">
        <v>159.3591647790314</v>
      </c>
      <c r="R23" s="334">
        <v>45.247611716801941</v>
      </c>
      <c r="S23" s="335">
        <v>5030.6468742347206</v>
      </c>
      <c r="T23" s="334">
        <v>85.017523927482017</v>
      </c>
      <c r="U23" s="336">
        <v>0.51549603131273936</v>
      </c>
      <c r="V23" s="337">
        <v>9.5933707138065234</v>
      </c>
      <c r="W23" s="338">
        <v>27.6</v>
      </c>
      <c r="X23" s="338">
        <v>126.38872285083832</v>
      </c>
      <c r="Y23" s="336">
        <f>W23/SUM($W$23:$W$29)</f>
        <v>2.0004058794538024E-2</v>
      </c>
      <c r="Z23" s="121"/>
    </row>
    <row r="24" spans="7:28" ht="14.25" customHeight="1" thickBot="1" x14ac:dyDescent="0.3">
      <c r="G24" s="62"/>
      <c r="H24" s="409"/>
      <c r="J24" s="412"/>
      <c r="K24" s="69" t="s">
        <v>339</v>
      </c>
      <c r="L24" s="323">
        <v>0.36239616176794004</v>
      </c>
      <c r="O24" s="415"/>
      <c r="P24" s="329" t="s">
        <v>340</v>
      </c>
      <c r="Q24" s="329">
        <v>176.93398521209909</v>
      </c>
      <c r="R24" s="329">
        <v>53.57784590992717</v>
      </c>
      <c r="S24" s="330">
        <v>5120.3489002335536</v>
      </c>
      <c r="T24" s="329">
        <v>85.978537422520134</v>
      </c>
      <c r="U24" s="331">
        <v>0.50289544287036791</v>
      </c>
      <c r="V24" s="332">
        <v>9.41833518451487</v>
      </c>
      <c r="W24" s="333">
        <v>27.6</v>
      </c>
      <c r="X24" s="333">
        <v>123.17849894812473</v>
      </c>
      <c r="Y24" s="331">
        <f t="shared" ref="Y24:Y29" si="1">W24/SUM($W$23:$W$29)</f>
        <v>2.0004058794538024E-2</v>
      </c>
      <c r="Z24" s="121"/>
    </row>
    <row r="25" spans="7:28" ht="14.25" customHeight="1" thickBot="1" x14ac:dyDescent="0.3">
      <c r="G25" s="62"/>
      <c r="H25" s="409"/>
      <c r="J25" s="412"/>
      <c r="K25" s="69" t="s">
        <v>341</v>
      </c>
      <c r="L25" s="323">
        <v>0.29786473335317648</v>
      </c>
      <c r="O25" s="415"/>
      <c r="P25" s="334" t="s">
        <v>342</v>
      </c>
      <c r="Q25" s="334">
        <v>167.29219477631531</v>
      </c>
      <c r="R25" s="334">
        <v>55.599599737426693</v>
      </c>
      <c r="S25" s="335">
        <v>5239.2955853524509</v>
      </c>
      <c r="T25" s="334">
        <v>89.461866045028231</v>
      </c>
      <c r="U25" s="336">
        <v>0.49398347834367479</v>
      </c>
      <c r="V25" s="337">
        <v>9.303659640496198</v>
      </c>
      <c r="W25" s="338">
        <v>55.19</v>
      </c>
      <c r="X25" s="338">
        <v>240.85297815225536</v>
      </c>
      <c r="Y25" s="336">
        <f t="shared" si="1"/>
        <v>4.0000869741686713E-2</v>
      </c>
      <c r="Z25" s="121"/>
    </row>
    <row r="26" spans="7:28" ht="14.25" customHeight="1" thickBot="1" x14ac:dyDescent="0.3">
      <c r="G26" s="62"/>
      <c r="H26" s="409"/>
      <c r="J26" s="412"/>
      <c r="O26" s="415"/>
      <c r="P26" s="329" t="s">
        <v>343</v>
      </c>
      <c r="Q26" s="329">
        <v>128.3166104972446</v>
      </c>
      <c r="R26" s="329">
        <v>90.171835813624497</v>
      </c>
      <c r="S26" s="330">
        <v>5595.3976406609063</v>
      </c>
      <c r="T26" s="329">
        <v>96.804177751981939</v>
      </c>
      <c r="U26" s="331">
        <v>0.48729883251106471</v>
      </c>
      <c r="V26" s="332">
        <v>9.3288127785979942</v>
      </c>
      <c r="W26" s="333">
        <v>110.38</v>
      </c>
      <c r="X26" s="333">
        <v>477.15384772933481</v>
      </c>
      <c r="Y26" s="331">
        <f t="shared" si="1"/>
        <v>8.0001739483373427E-2</v>
      </c>
      <c r="Z26" s="121"/>
    </row>
    <row r="27" spans="7:28" ht="14.25" customHeight="1" thickBot="1" x14ac:dyDescent="0.35">
      <c r="G27" s="62"/>
      <c r="H27" s="409"/>
      <c r="J27" s="75"/>
      <c r="O27" s="415"/>
      <c r="P27" s="334" t="s">
        <v>344</v>
      </c>
      <c r="Q27" s="334">
        <v>193.3462136909059</v>
      </c>
      <c r="R27" s="334">
        <v>122.16855397413499</v>
      </c>
      <c r="S27" s="335">
        <v>5828.7730665682284</v>
      </c>
      <c r="T27" s="334">
        <v>102.9796716340413</v>
      </c>
      <c r="U27" s="336">
        <v>0.45913088942219121</v>
      </c>
      <c r="V27" s="337">
        <v>9.0511816403215395</v>
      </c>
      <c r="W27" s="338">
        <v>220.75</v>
      </c>
      <c r="X27" s="338">
        <v>919.01469014443785</v>
      </c>
      <c r="Y27" s="336">
        <f t="shared" si="1"/>
        <v>0.15999623111935754</v>
      </c>
      <c r="Z27" s="121"/>
      <c r="AA27"/>
      <c r="AB27"/>
    </row>
    <row r="28" spans="7:28" ht="14.25" customHeight="1" thickBot="1" x14ac:dyDescent="0.35">
      <c r="G28" s="62"/>
      <c r="H28" s="409"/>
      <c r="J28" s="410" t="s">
        <v>56</v>
      </c>
      <c r="K28" s="69" t="s">
        <v>307</v>
      </c>
      <c r="L28" s="344">
        <f t="shared" ref="L28:L41" si="2">(L12)*8760</f>
        <v>3844.5498479675957</v>
      </c>
      <c r="O28" s="415"/>
      <c r="P28" s="329" t="s">
        <v>345</v>
      </c>
      <c r="Q28" s="329">
        <v>608.41556439351689</v>
      </c>
      <c r="R28" s="329">
        <v>136.7671006925973</v>
      </c>
      <c r="S28" s="330">
        <v>6007.5855203515948</v>
      </c>
      <c r="T28" s="329">
        <v>105.55589243285679</v>
      </c>
      <c r="U28" s="331">
        <v>0.36613381249776611</v>
      </c>
      <c r="V28" s="332">
        <v>7.9635027661563349</v>
      </c>
      <c r="W28" s="333">
        <v>441.5</v>
      </c>
      <c r="X28" s="333">
        <v>1494.6551737243794</v>
      </c>
      <c r="Y28" s="331">
        <f t="shared" si="1"/>
        <v>0.31999246223871508</v>
      </c>
      <c r="Z28" s="121"/>
      <c r="AA28"/>
      <c r="AB28"/>
    </row>
    <row r="29" spans="7:28" ht="14.25" customHeight="1" thickBot="1" x14ac:dyDescent="0.35">
      <c r="G29" s="62"/>
      <c r="H29" s="409"/>
      <c r="J29" s="411"/>
      <c r="K29" s="69" t="s">
        <v>308</v>
      </c>
      <c r="L29" s="344">
        <f t="shared" si="2"/>
        <v>3746.5373802097233</v>
      </c>
      <c r="O29" s="416"/>
      <c r="P29" s="334" t="s">
        <v>346</v>
      </c>
      <c r="Q29" s="334">
        <v>635.04634439578069</v>
      </c>
      <c r="R29" s="334">
        <v>160.91864618315981</v>
      </c>
      <c r="S29" s="335">
        <v>6988.6785489959966</v>
      </c>
      <c r="T29" s="334">
        <v>95.290915019204377</v>
      </c>
      <c r="U29" s="336">
        <v>0.30093682532174387</v>
      </c>
      <c r="V29" s="337">
        <v>7.0414561358436982</v>
      </c>
      <c r="W29" s="338">
        <v>496.7</v>
      </c>
      <c r="X29" s="338">
        <v>1339.7644193949625</v>
      </c>
      <c r="Y29" s="336">
        <f t="shared" si="1"/>
        <v>0.36000057982779116</v>
      </c>
      <c r="Z29" s="121"/>
      <c r="AA29"/>
      <c r="AB29"/>
    </row>
    <row r="30" spans="7:28" ht="14.25" customHeight="1" thickBot="1" x14ac:dyDescent="0.3">
      <c r="G30" s="62"/>
      <c r="H30" s="409"/>
      <c r="J30" s="411"/>
      <c r="K30" s="69" t="s">
        <v>309</v>
      </c>
      <c r="L30" s="344">
        <f t="shared" si="2"/>
        <v>3774.5421557940876</v>
      </c>
      <c r="O30" s="266" t="s">
        <v>257</v>
      </c>
      <c r="P30" s="345"/>
      <c r="Q30" s="346"/>
      <c r="R30" s="346"/>
      <c r="S30" s="346"/>
      <c r="T30" s="346"/>
      <c r="U30" s="346"/>
      <c r="V30" s="346"/>
      <c r="W30" s="347">
        <f>SUM(W16:W29)</f>
        <v>2058.04</v>
      </c>
      <c r="X30" s="347">
        <f>SUM(X16:X29)</f>
        <v>6934.8179504896261</v>
      </c>
      <c r="Y30" s="347"/>
    </row>
    <row r="31" spans="7:28" ht="14.25" customHeight="1" x14ac:dyDescent="0.25">
      <c r="G31" s="62"/>
      <c r="H31" s="409"/>
      <c r="J31" s="411"/>
      <c r="K31" s="69" t="s">
        <v>311</v>
      </c>
      <c r="L31" s="344">
        <f t="shared" si="2"/>
        <v>3757.3716386926453</v>
      </c>
    </row>
    <row r="32" spans="7:28" ht="14.25" customHeight="1" x14ac:dyDescent="0.3">
      <c r="G32" s="62"/>
      <c r="H32" s="409"/>
      <c r="J32" s="411"/>
      <c r="K32" s="69" t="s">
        <v>321</v>
      </c>
      <c r="L32" s="344">
        <f t="shared" si="2"/>
        <v>3696.8229796436417</v>
      </c>
      <c r="O32"/>
      <c r="P32"/>
      <c r="Q32"/>
      <c r="R32"/>
      <c r="S32"/>
      <c r="T32"/>
      <c r="V32" s="348"/>
    </row>
    <row r="33" spans="7:27" ht="14.25" customHeight="1" thickBot="1" x14ac:dyDescent="0.3">
      <c r="G33" s="62"/>
      <c r="H33" s="409"/>
      <c r="J33" s="411"/>
      <c r="K33" s="69" t="s">
        <v>324</v>
      </c>
      <c r="L33" s="344">
        <f t="shared" si="2"/>
        <v>3173.8990868292994</v>
      </c>
      <c r="T33" s="63"/>
    </row>
    <row r="34" spans="7:27" ht="14.25" customHeight="1" x14ac:dyDescent="0.25">
      <c r="G34" s="62"/>
      <c r="H34" s="409"/>
      <c r="J34" s="411"/>
      <c r="K34" s="69" t="s">
        <v>326</v>
      </c>
      <c r="L34" s="344">
        <f t="shared" si="2"/>
        <v>2451.9313848464294</v>
      </c>
      <c r="O34" s="417" t="s">
        <v>69</v>
      </c>
      <c r="P34" s="418"/>
      <c r="Q34" s="418"/>
      <c r="R34" s="418"/>
      <c r="S34" s="419"/>
      <c r="T34" s="63"/>
    </row>
    <row r="35" spans="7:27" ht="14.25" customHeight="1" x14ac:dyDescent="0.25">
      <c r="G35" s="62"/>
      <c r="H35" s="409"/>
      <c r="J35" s="411"/>
      <c r="K35" s="69" t="s">
        <v>328</v>
      </c>
      <c r="L35" s="344">
        <f t="shared" si="2"/>
        <v>4469.6465733877712</v>
      </c>
      <c r="O35" s="420" t="s">
        <v>71</v>
      </c>
      <c r="P35" s="421"/>
      <c r="Q35" s="421"/>
      <c r="R35" s="421"/>
      <c r="S35" s="366">
        <f>L556</f>
        <v>2.1999999999999999E-2</v>
      </c>
      <c r="T35" s="63"/>
    </row>
    <row r="36" spans="7:27" ht="14.25" customHeight="1" x14ac:dyDescent="0.25">
      <c r="G36" s="62"/>
      <c r="H36" s="409"/>
      <c r="J36" s="411"/>
      <c r="K36" s="69" t="s">
        <v>330</v>
      </c>
      <c r="L36" s="344">
        <f t="shared" si="2"/>
        <v>4360.3922367235436</v>
      </c>
      <c r="O36" s="407" t="s">
        <v>72</v>
      </c>
      <c r="P36" s="408"/>
      <c r="Q36" s="408"/>
      <c r="R36" s="408"/>
      <c r="S36" s="94">
        <v>30</v>
      </c>
      <c r="T36" s="63"/>
    </row>
    <row r="37" spans="7:27" ht="14.25" customHeight="1" x14ac:dyDescent="0.25">
      <c r="G37" s="62"/>
      <c r="H37" s="409"/>
      <c r="J37" s="411"/>
      <c r="K37" s="69" t="s">
        <v>332</v>
      </c>
      <c r="L37" s="344">
        <f t="shared" si="2"/>
        <v>4283.1203873022214</v>
      </c>
      <c r="O37" s="407" t="s">
        <v>73</v>
      </c>
      <c r="P37" s="408"/>
      <c r="Q37" s="408"/>
      <c r="R37" s="408"/>
      <c r="S37" s="95">
        <f>L558</f>
        <v>0.04</v>
      </c>
      <c r="T37" s="63"/>
    </row>
    <row r="38" spans="7:27" ht="14.25" customHeight="1" x14ac:dyDescent="0.25">
      <c r="G38" s="62"/>
      <c r="H38" s="409"/>
      <c r="J38" s="412"/>
      <c r="K38" s="69" t="s">
        <v>334</v>
      </c>
      <c r="L38" s="344">
        <f t="shared" si="2"/>
        <v>4225.1606698162295</v>
      </c>
      <c r="O38" s="407" t="s">
        <v>74</v>
      </c>
      <c r="P38" s="408"/>
      <c r="Q38" s="408"/>
      <c r="R38" s="408"/>
      <c r="S38" s="98">
        <f>L561</f>
        <v>1.4634146341463428E-2</v>
      </c>
      <c r="T38" s="63"/>
    </row>
    <row r="39" spans="7:27" ht="14.25" customHeight="1" x14ac:dyDescent="0.25">
      <c r="G39" s="62"/>
      <c r="H39" s="409"/>
      <c r="J39" s="412"/>
      <c r="K39" s="69" t="s">
        <v>336</v>
      </c>
      <c r="L39" s="344">
        <f t="shared" si="2"/>
        <v>3980.9284300724012</v>
      </c>
      <c r="O39" s="407" t="s">
        <v>75</v>
      </c>
      <c r="P39" s="408"/>
      <c r="Q39" s="408"/>
      <c r="R39" s="408"/>
      <c r="S39" s="95">
        <f>L563</f>
        <v>0.04</v>
      </c>
      <c r="T39" s="63"/>
    </row>
    <row r="40" spans="7:27" ht="14.25" customHeight="1" x14ac:dyDescent="0.25">
      <c r="G40" s="62"/>
      <c r="H40" s="409"/>
      <c r="J40" s="412"/>
      <c r="K40" s="69" t="s">
        <v>339</v>
      </c>
      <c r="L40" s="344">
        <f t="shared" si="2"/>
        <v>3174.5903770871546</v>
      </c>
      <c r="O40" s="407" t="s">
        <v>76</v>
      </c>
      <c r="P40" s="408"/>
      <c r="Q40" s="408"/>
      <c r="R40" s="408"/>
      <c r="S40" s="95">
        <f>L565</f>
        <v>0.1</v>
      </c>
      <c r="T40" s="63"/>
      <c r="Y40" s="424"/>
      <c r="Z40" s="424"/>
      <c r="AA40" s="424"/>
    </row>
    <row r="41" spans="7:27" ht="14.25" customHeight="1" x14ac:dyDescent="0.25">
      <c r="G41" s="62"/>
      <c r="H41" s="409"/>
      <c r="J41" s="412"/>
      <c r="K41" s="69" t="s">
        <v>341</v>
      </c>
      <c r="L41" s="344">
        <f t="shared" si="2"/>
        <v>2609.2950641738262</v>
      </c>
      <c r="O41" s="407" t="s">
        <v>78</v>
      </c>
      <c r="P41" s="408"/>
      <c r="Q41" s="408"/>
      <c r="R41" s="408"/>
      <c r="S41" s="98">
        <f>L568</f>
        <v>7.317073170731736E-2</v>
      </c>
      <c r="T41" s="63"/>
      <c r="Z41" s="75"/>
    </row>
    <row r="42" spans="7:27" ht="14.25" customHeight="1" x14ac:dyDescent="0.25">
      <c r="G42" s="62"/>
      <c r="H42" s="409"/>
      <c r="J42" s="412"/>
      <c r="O42" s="407" t="s">
        <v>79</v>
      </c>
      <c r="P42" s="408"/>
      <c r="Q42" s="408"/>
      <c r="R42" s="408"/>
      <c r="S42" s="95">
        <f>L571</f>
        <v>0.68500000000000005</v>
      </c>
      <c r="T42" s="63"/>
    </row>
    <row r="43" spans="7:27" ht="14.25" customHeight="1" x14ac:dyDescent="0.25">
      <c r="G43" s="62"/>
      <c r="H43" s="409"/>
      <c r="J43" s="75"/>
      <c r="O43" s="407" t="s">
        <v>80</v>
      </c>
      <c r="P43" s="408"/>
      <c r="Q43" s="408"/>
      <c r="R43" s="408"/>
      <c r="S43" s="95">
        <f>L573</f>
        <v>0.26</v>
      </c>
      <c r="T43" s="63"/>
      <c r="Y43" s="424"/>
      <c r="Z43" s="424"/>
      <c r="AA43" s="424"/>
    </row>
    <row r="44" spans="7:27" ht="14.25" customHeight="1" x14ac:dyDescent="0.25">
      <c r="G44" s="62"/>
      <c r="H44" s="409"/>
      <c r="J44" s="410" t="s">
        <v>59</v>
      </c>
      <c r="K44" s="69" t="s">
        <v>307</v>
      </c>
      <c r="L44" s="82">
        <f xml:space="preserve"> $S$47 * (L76 + L142)</f>
        <v>4848.653519409906</v>
      </c>
      <c r="O44" s="407" t="s">
        <v>81</v>
      </c>
      <c r="P44" s="408"/>
      <c r="Q44" s="408"/>
      <c r="R44" s="408"/>
      <c r="S44" s="370">
        <f>L575</f>
        <v>7.2700000000000001E-2</v>
      </c>
      <c r="T44" s="63"/>
      <c r="Y44" s="106"/>
      <c r="Z44" s="106"/>
      <c r="AA44" s="106"/>
    </row>
    <row r="45" spans="7:27" ht="14.25" customHeight="1" x14ac:dyDescent="0.25">
      <c r="G45" s="62"/>
      <c r="H45" s="409"/>
      <c r="J45" s="411"/>
      <c r="K45" s="69" t="s">
        <v>308</v>
      </c>
      <c r="L45" s="82">
        <f t="shared" ref="L45:L57" si="3" xml:space="preserve"> $S$47 * (L77 + L143)</f>
        <v>4906.1004377346744</v>
      </c>
      <c r="O45" s="407" t="s">
        <v>82</v>
      </c>
      <c r="P45" s="408"/>
      <c r="Q45" s="408"/>
      <c r="R45" s="408"/>
      <c r="S45" s="370">
        <f>L578</f>
        <v>4.9608610567514644E-2</v>
      </c>
      <c r="T45" s="63"/>
    </row>
    <row r="46" spans="7:27" ht="14.25" customHeight="1" x14ac:dyDescent="0.25">
      <c r="G46" s="62"/>
      <c r="H46" s="409"/>
      <c r="J46" s="411"/>
      <c r="K46" s="69" t="s">
        <v>309</v>
      </c>
      <c r="L46" s="82">
        <f t="shared" si="3"/>
        <v>5101.7125244605641</v>
      </c>
      <c r="O46" s="425" t="s">
        <v>83</v>
      </c>
      <c r="P46" s="426"/>
      <c r="Q46" s="426"/>
      <c r="R46" s="426"/>
      <c r="S46" s="102">
        <v>5</v>
      </c>
      <c r="T46" s="63"/>
    </row>
    <row r="47" spans="7:27" ht="14.25" customHeight="1" x14ac:dyDescent="0.25">
      <c r="G47" s="62"/>
      <c r="H47" s="409"/>
      <c r="J47" s="411"/>
      <c r="K47" s="69" t="s">
        <v>311</v>
      </c>
      <c r="L47" s="82">
        <f t="shared" si="3"/>
        <v>5297.6263552554583</v>
      </c>
      <c r="O47" s="427" t="s">
        <v>85</v>
      </c>
      <c r="P47" s="428"/>
      <c r="Q47" s="428"/>
      <c r="R47" s="428"/>
      <c r="S47" s="105">
        <f>SUMPRODUCT(P56:P61,Q56:Q61,R56:R61)+SUMPRODUCT(P56:P61,T56:T61,S56:S61)</f>
        <v>1.2815898858729502</v>
      </c>
      <c r="T47" s="63"/>
    </row>
    <row r="48" spans="7:27" ht="14.25" customHeight="1" x14ac:dyDescent="0.25">
      <c r="G48" s="62"/>
      <c r="H48" s="409"/>
      <c r="J48" s="411"/>
      <c r="K48" s="69" t="s">
        <v>321</v>
      </c>
      <c r="L48" s="82">
        <f t="shared" si="3"/>
        <v>5558.9309809986644</v>
      </c>
      <c r="O48" s="427" t="s">
        <v>86</v>
      </c>
      <c r="P48" s="428"/>
      <c r="Q48" s="428"/>
      <c r="R48" s="428"/>
      <c r="S48" s="105">
        <f>SUMPRODUCT(O76:T76,O78:T78)</f>
        <v>0.82600611834396021</v>
      </c>
      <c r="T48" s="63"/>
      <c r="U48" s="106"/>
      <c r="V48" s="106"/>
      <c r="W48" s="106"/>
      <c r="X48" s="106"/>
      <c r="Y48" s="106"/>
      <c r="Z48" s="106"/>
      <c r="AA48" s="106"/>
    </row>
    <row r="49" spans="7:22" ht="14.25" customHeight="1" x14ac:dyDescent="0.25">
      <c r="G49" s="62"/>
      <c r="H49" s="409"/>
      <c r="J49" s="411"/>
      <c r="K49" s="69" t="s">
        <v>324</v>
      </c>
      <c r="L49" s="82">
        <f t="shared" si="3"/>
        <v>5519.5591820989439</v>
      </c>
      <c r="O49" s="427" t="s">
        <v>87</v>
      </c>
      <c r="P49" s="428"/>
      <c r="Q49" s="428"/>
      <c r="R49" s="428"/>
      <c r="S49" s="105">
        <f xml:space="preserve"> (1 - S43 * S48) / (1 - S43)</f>
        <v>1.0611329854467166</v>
      </c>
      <c r="T49" s="63"/>
    </row>
    <row r="50" spans="7:22" ht="14.25" customHeight="1" x14ac:dyDescent="0.25">
      <c r="G50" s="62"/>
      <c r="H50" s="409"/>
      <c r="J50" s="411"/>
      <c r="K50" s="69" t="s">
        <v>326</v>
      </c>
      <c r="L50" s="82">
        <f t="shared" si="3"/>
        <v>5569.2670356032813</v>
      </c>
      <c r="O50" s="427" t="s">
        <v>88</v>
      </c>
      <c r="P50" s="428"/>
      <c r="Q50" s="428"/>
      <c r="R50" s="428"/>
      <c r="S50" s="98">
        <f>L581</f>
        <v>6.642760701924641E-2</v>
      </c>
      <c r="T50" s="63"/>
    </row>
    <row r="51" spans="7:22" ht="14.25" customHeight="1" thickBot="1" x14ac:dyDescent="0.3">
      <c r="G51" s="62"/>
      <c r="H51" s="409"/>
      <c r="J51" s="411"/>
      <c r="K51" s="69" t="s">
        <v>328</v>
      </c>
      <c r="L51" s="82">
        <f t="shared" si="3"/>
        <v>6772.5841229897123</v>
      </c>
      <c r="O51" s="429" t="s">
        <v>89</v>
      </c>
      <c r="P51" s="430"/>
      <c r="Q51" s="430"/>
      <c r="R51" s="430"/>
      <c r="S51" s="109">
        <f>L584</f>
        <v>4.854050177050856E-2</v>
      </c>
      <c r="T51" s="349">
        <f>S51*S49</f>
        <v>5.150792755882138E-2</v>
      </c>
      <c r="V51" s="119"/>
    </row>
    <row r="52" spans="7:22" ht="14.25" customHeight="1" thickBot="1" x14ac:dyDescent="0.35">
      <c r="G52" s="62"/>
      <c r="H52" s="409"/>
      <c r="J52" s="411"/>
      <c r="K52" s="69" t="s">
        <v>330</v>
      </c>
      <c r="L52" s="82">
        <f t="shared" si="3"/>
        <v>6895.5922855545459</v>
      </c>
      <c r="O52" s="112" t="s">
        <v>90</v>
      </c>
      <c r="P52" s="113"/>
      <c r="Q52" s="113"/>
      <c r="R52" s="113"/>
      <c r="S52" s="114">
        <f>S40+0.02</f>
        <v>0.12000000000000001</v>
      </c>
      <c r="T52" s="63"/>
    </row>
    <row r="53" spans="7:22" ht="14.25" customHeight="1" x14ac:dyDescent="0.25">
      <c r="G53" s="62"/>
      <c r="H53" s="409"/>
      <c r="J53" s="411"/>
      <c r="K53" s="69" t="s">
        <v>332</v>
      </c>
      <c r="L53" s="82">
        <f t="shared" si="3"/>
        <v>7047.5180262960339</v>
      </c>
      <c r="O53" s="431" t="s">
        <v>95</v>
      </c>
      <c r="P53" s="432"/>
      <c r="Q53" s="123">
        <v>6</v>
      </c>
      <c r="R53" s="121"/>
      <c r="S53" s="106"/>
      <c r="T53" s="63"/>
    </row>
    <row r="54" spans="7:22" ht="14.25" customHeight="1" x14ac:dyDescent="0.25">
      <c r="G54" s="62"/>
      <c r="H54" s="409"/>
      <c r="J54" s="412"/>
      <c r="K54" s="69" t="s">
        <v>334</v>
      </c>
      <c r="L54" s="82">
        <f t="shared" si="3"/>
        <v>7545.3594271054835</v>
      </c>
      <c r="O54" s="124" t="s">
        <v>22</v>
      </c>
      <c r="P54" s="125" t="s">
        <v>96</v>
      </c>
      <c r="Q54" s="126" t="s">
        <v>97</v>
      </c>
      <c r="R54" s="422" t="s">
        <v>98</v>
      </c>
      <c r="S54" s="422" t="s">
        <v>99</v>
      </c>
      <c r="T54" s="275" t="s">
        <v>97</v>
      </c>
    </row>
    <row r="55" spans="7:22" ht="14.25" customHeight="1" x14ac:dyDescent="0.25">
      <c r="G55" s="62"/>
      <c r="H55" s="409"/>
      <c r="J55" s="412"/>
      <c r="K55" s="69" t="s">
        <v>336</v>
      </c>
      <c r="L55" s="82">
        <f t="shared" si="3"/>
        <v>7867.6482806882241</v>
      </c>
      <c r="O55" s="128" t="s">
        <v>100</v>
      </c>
      <c r="P55" s="75" t="s">
        <v>101</v>
      </c>
      <c r="Q55" s="129" t="s">
        <v>102</v>
      </c>
      <c r="R55" s="423"/>
      <c r="S55" s="423"/>
      <c r="T55" s="276" t="s">
        <v>103</v>
      </c>
    </row>
    <row r="56" spans="7:22" ht="14.25" customHeight="1" x14ac:dyDescent="0.25">
      <c r="G56" s="62"/>
      <c r="H56" s="409"/>
      <c r="J56" s="412"/>
      <c r="K56" s="69" t="s">
        <v>339</v>
      </c>
      <c r="L56" s="82">
        <f t="shared" si="3"/>
        <v>8077.9365144106578</v>
      </c>
      <c r="O56" s="132">
        <v>0</v>
      </c>
      <c r="P56" s="367">
        <v>0.01</v>
      </c>
      <c r="Q56" s="133">
        <f>1+((1+$S$39)^(O56+0.5)-1)</f>
        <v>1.019803902718557</v>
      </c>
      <c r="R56" s="277">
        <v>0.8</v>
      </c>
      <c r="S56" s="278">
        <f>1-R56</f>
        <v>0.19999999999999996</v>
      </c>
      <c r="T56" s="279">
        <f>1+((1+$S$52)^(O56+0.5)-1)</f>
        <v>1.0583005244258363</v>
      </c>
    </row>
    <row r="57" spans="7:22" ht="14.25" customHeight="1" x14ac:dyDescent="0.25">
      <c r="G57" s="62"/>
      <c r="H57" s="409"/>
      <c r="J57" s="412"/>
      <c r="K57" s="69" t="s">
        <v>341</v>
      </c>
      <c r="L57" s="82">
        <f t="shared" si="3"/>
        <v>8172.091127072471</v>
      </c>
      <c r="O57" s="134">
        <v>1</v>
      </c>
      <c r="P57" s="368">
        <v>7.0000000000000007E-2</v>
      </c>
      <c r="Q57" s="136">
        <f t="shared" ref="Q57:Q61" si="4">1+((1+$S$39)^(O57+0.5)-1)</f>
        <v>1.0605960588272993</v>
      </c>
      <c r="R57" s="280">
        <v>0.8</v>
      </c>
      <c r="S57" s="281">
        <f t="shared" ref="S57:S58" si="5">1-R57</f>
        <v>0.19999999999999996</v>
      </c>
      <c r="T57" s="279">
        <f>1+((1+$S$52)^(O57+0.5)-1)</f>
        <v>1.1852965873569368</v>
      </c>
    </row>
    <row r="58" spans="7:22" ht="14.25" customHeight="1" thickBot="1" x14ac:dyDescent="0.3">
      <c r="G58" s="62"/>
      <c r="H58" s="409"/>
      <c r="J58" s="412"/>
      <c r="O58" s="137">
        <v>2</v>
      </c>
      <c r="P58" s="369">
        <v>7.0000000000000007E-2</v>
      </c>
      <c r="Q58" s="138">
        <f t="shared" si="4"/>
        <v>1.1030199011803914</v>
      </c>
      <c r="R58" s="282">
        <v>0.8</v>
      </c>
      <c r="S58" s="283">
        <f t="shared" si="5"/>
        <v>0.19999999999999996</v>
      </c>
      <c r="T58" s="279">
        <f>1+((1+$S$52)^(O58+0.5)-1)</f>
        <v>1.3275321778397693</v>
      </c>
    </row>
    <row r="59" spans="7:22" ht="14.25" customHeight="1" thickBot="1" x14ac:dyDescent="0.3">
      <c r="G59" s="62"/>
      <c r="H59" s="409"/>
      <c r="O59" s="137">
        <v>3</v>
      </c>
      <c r="P59" s="369">
        <v>0.26</v>
      </c>
      <c r="Q59" s="138">
        <f t="shared" si="4"/>
        <v>1.147140697227607</v>
      </c>
      <c r="R59" s="282">
        <v>0.8</v>
      </c>
      <c r="S59" s="283">
        <f t="shared" ref="S59:S61" si="6">1-R59</f>
        <v>0.19999999999999996</v>
      </c>
      <c r="T59" s="279">
        <f>1+((1+$S$52)^(O59+0.5)-1)</f>
        <v>1.4868360391805417</v>
      </c>
    </row>
    <row r="60" spans="7:22" ht="14.25" customHeight="1" thickBot="1" x14ac:dyDescent="0.3">
      <c r="G60" s="62"/>
      <c r="H60" s="409"/>
      <c r="J60" s="410" t="s">
        <v>64</v>
      </c>
      <c r="K60" s="69" t="s">
        <v>307</v>
      </c>
      <c r="L60" s="82">
        <f t="shared" ref="L60:L73" si="7">(L76+L142)*($S$47-1)</f>
        <v>1065.3422020712367</v>
      </c>
      <c r="M60" s="99"/>
      <c r="O60" s="137">
        <v>4</v>
      </c>
      <c r="P60" s="369">
        <v>0.26</v>
      </c>
      <c r="Q60" s="138">
        <f t="shared" si="4"/>
        <v>1.1930263251167113</v>
      </c>
      <c r="R60" s="282">
        <v>0.8</v>
      </c>
      <c r="S60" s="283">
        <f t="shared" si="6"/>
        <v>0.19999999999999996</v>
      </c>
      <c r="T60" s="279">
        <f>1+((1+$S$52)^(O60+0.5)-1)</f>
        <v>1.6652563638822069</v>
      </c>
    </row>
    <row r="61" spans="7:22" ht="14.25" customHeight="1" thickBot="1" x14ac:dyDescent="0.3">
      <c r="G61" s="62"/>
      <c r="H61" s="409"/>
      <c r="J61" s="411"/>
      <c r="K61" s="69" t="s">
        <v>308</v>
      </c>
      <c r="L61" s="82">
        <f t="shared" si="7"/>
        <v>1077.9643921752152</v>
      </c>
      <c r="M61" s="99"/>
      <c r="O61" s="137">
        <v>5</v>
      </c>
      <c r="P61" s="369">
        <v>0.34</v>
      </c>
      <c r="Q61" s="138">
        <f t="shared" si="4"/>
        <v>1.2407473781213798</v>
      </c>
      <c r="R61" s="282">
        <v>0.8</v>
      </c>
      <c r="S61" s="283">
        <f t="shared" si="6"/>
        <v>0.19999999999999996</v>
      </c>
      <c r="T61" s="279">
        <f t="shared" ref="T61" si="8">1+((1+$S$52)^(O61+0.5)-1)</f>
        <v>1.8650871275480718</v>
      </c>
    </row>
    <row r="62" spans="7:22" ht="14.25" customHeight="1" x14ac:dyDescent="0.25">
      <c r="G62" s="62"/>
      <c r="H62" s="409"/>
      <c r="J62" s="411"/>
      <c r="K62" s="69" t="s">
        <v>309</v>
      </c>
      <c r="L62" s="82">
        <f t="shared" si="7"/>
        <v>1120.9441205451792</v>
      </c>
      <c r="M62" s="99"/>
      <c r="O62" s="121"/>
      <c r="P62" s="121"/>
      <c r="Q62" s="121"/>
      <c r="R62" s="121"/>
      <c r="S62" s="106"/>
      <c r="T62" s="63"/>
    </row>
    <row r="63" spans="7:22" ht="14.25" customHeight="1" x14ac:dyDescent="0.25">
      <c r="G63" s="62"/>
      <c r="H63" s="409"/>
      <c r="J63" s="411"/>
      <c r="K63" s="69" t="s">
        <v>311</v>
      </c>
      <c r="L63" s="82">
        <f t="shared" si="7"/>
        <v>1163.9901478762156</v>
      </c>
      <c r="M63" s="99"/>
      <c r="O63" s="121"/>
      <c r="P63" s="121"/>
      <c r="Q63" s="121"/>
      <c r="R63" s="121"/>
      <c r="S63" s="106"/>
      <c r="T63" s="63"/>
    </row>
    <row r="64" spans="7:22" ht="14.25" customHeight="1" x14ac:dyDescent="0.25">
      <c r="G64" s="62"/>
      <c r="H64" s="409"/>
      <c r="J64" s="411"/>
      <c r="K64" s="69" t="s">
        <v>321</v>
      </c>
      <c r="L64" s="82">
        <f t="shared" si="7"/>
        <v>1221.4037874126921</v>
      </c>
      <c r="M64" s="99"/>
      <c r="O64" s="121"/>
      <c r="P64" s="121"/>
      <c r="Q64" s="121"/>
      <c r="R64" s="121"/>
      <c r="S64" s="106"/>
      <c r="T64" s="63"/>
    </row>
    <row r="65" spans="7:20" ht="14.25" customHeight="1" x14ac:dyDescent="0.25">
      <c r="G65" s="62"/>
      <c r="H65" s="409"/>
      <c r="J65" s="411"/>
      <c r="K65" s="69" t="s">
        <v>324</v>
      </c>
      <c r="L65" s="82">
        <f t="shared" si="7"/>
        <v>1212.7530478266556</v>
      </c>
      <c r="M65" s="99"/>
      <c r="O65" s="121"/>
      <c r="P65" s="121"/>
      <c r="Q65" s="121"/>
      <c r="R65" s="121"/>
      <c r="S65" s="106"/>
      <c r="T65" s="63"/>
    </row>
    <row r="66" spans="7:20" ht="14.25" customHeight="1" x14ac:dyDescent="0.25">
      <c r="G66" s="62"/>
      <c r="H66" s="409"/>
      <c r="J66" s="411"/>
      <c r="K66" s="69" t="s">
        <v>326</v>
      </c>
      <c r="L66" s="82">
        <f t="shared" si="7"/>
        <v>1223.6748169117334</v>
      </c>
      <c r="M66" s="99"/>
      <c r="O66" s="121"/>
      <c r="P66" s="121"/>
      <c r="Q66" s="121"/>
      <c r="R66" s="121"/>
      <c r="S66" s="106"/>
      <c r="T66" s="63"/>
    </row>
    <row r="67" spans="7:20" ht="14.25" customHeight="1" x14ac:dyDescent="0.25">
      <c r="G67" s="62"/>
      <c r="H67" s="409"/>
      <c r="J67" s="411"/>
      <c r="K67" s="69" t="s">
        <v>328</v>
      </c>
      <c r="L67" s="82">
        <f t="shared" si="7"/>
        <v>1488.0666672541813</v>
      </c>
      <c r="M67" s="99"/>
      <c r="O67" s="121"/>
      <c r="P67" s="121"/>
      <c r="Q67" s="121"/>
      <c r="R67" s="121"/>
      <c r="S67" s="106"/>
      <c r="T67" s="63"/>
    </row>
    <row r="68" spans="7:20" ht="14.25" customHeight="1" x14ac:dyDescent="0.25">
      <c r="G68" s="62"/>
      <c r="H68" s="409"/>
      <c r="J68" s="411"/>
      <c r="K68" s="69" t="s">
        <v>330</v>
      </c>
      <c r="L68" s="82">
        <f t="shared" si="7"/>
        <v>1515.0939205431532</v>
      </c>
      <c r="M68" s="99"/>
      <c r="O68" s="121"/>
      <c r="P68" s="121"/>
      <c r="Q68" s="121"/>
      <c r="R68" s="121"/>
      <c r="S68" s="106"/>
      <c r="T68" s="63"/>
    </row>
    <row r="69" spans="7:20" ht="14.25" customHeight="1" x14ac:dyDescent="0.25">
      <c r="G69" s="62"/>
      <c r="H69" s="409"/>
      <c r="J69" s="411"/>
      <c r="K69" s="69" t="s">
        <v>332</v>
      </c>
      <c r="L69" s="82">
        <f t="shared" si="7"/>
        <v>1548.4749205558205</v>
      </c>
      <c r="M69" s="99"/>
      <c r="O69" s="121"/>
      <c r="P69" s="121"/>
      <c r="Q69" s="121"/>
      <c r="R69" s="121"/>
      <c r="S69" s="106"/>
      <c r="T69" s="63"/>
    </row>
    <row r="70" spans="7:20" ht="14.25" customHeight="1" x14ac:dyDescent="0.25">
      <c r="G70" s="62"/>
      <c r="H70" s="409"/>
      <c r="J70" s="412"/>
      <c r="K70" s="69" t="s">
        <v>334</v>
      </c>
      <c r="L70" s="82">
        <f t="shared" si="7"/>
        <v>1657.8602276513698</v>
      </c>
      <c r="M70" s="99"/>
      <c r="O70" s="121"/>
      <c r="P70" s="121"/>
      <c r="Q70" s="121"/>
      <c r="R70" s="121"/>
      <c r="S70" s="106"/>
    </row>
    <row r="71" spans="7:20" ht="14.25" customHeight="1" x14ac:dyDescent="0.25">
      <c r="G71" s="62"/>
      <c r="H71" s="409"/>
      <c r="J71" s="412"/>
      <c r="K71" s="69" t="s">
        <v>336</v>
      </c>
      <c r="L71" s="82">
        <f t="shared" si="7"/>
        <v>1728.6732720572807</v>
      </c>
      <c r="M71" s="99"/>
      <c r="O71" s="121"/>
      <c r="P71" s="121"/>
      <c r="Q71" s="121"/>
      <c r="R71" s="121"/>
      <c r="S71" s="106"/>
    </row>
    <row r="72" spans="7:20" ht="14.25" customHeight="1" x14ac:dyDescent="0.25">
      <c r="G72" s="62"/>
      <c r="H72" s="409"/>
      <c r="J72" s="412"/>
      <c r="K72" s="69" t="s">
        <v>339</v>
      </c>
      <c r="L72" s="82">
        <f t="shared" si="7"/>
        <v>1774.8776314916488</v>
      </c>
      <c r="M72" s="99"/>
      <c r="O72" s="121"/>
      <c r="P72" s="121"/>
      <c r="Q72" s="121"/>
      <c r="R72" s="121"/>
      <c r="S72" s="106"/>
    </row>
    <row r="73" spans="7:20" ht="14.25" customHeight="1" x14ac:dyDescent="0.25">
      <c r="G73" s="62"/>
      <c r="H73" s="409"/>
      <c r="J73" s="412"/>
      <c r="K73" s="69" t="s">
        <v>341</v>
      </c>
      <c r="L73" s="82">
        <f t="shared" si="7"/>
        <v>1795.5652062970573</v>
      </c>
      <c r="M73" s="99"/>
      <c r="O73" s="121"/>
      <c r="P73" s="121"/>
      <c r="Q73" s="121"/>
      <c r="R73" s="121"/>
      <c r="S73" s="106"/>
    </row>
    <row r="74" spans="7:20" ht="14.25" customHeight="1" thickBot="1" x14ac:dyDescent="0.3">
      <c r="G74" s="62"/>
      <c r="H74" s="409"/>
      <c r="J74" s="412"/>
      <c r="K74" s="99"/>
      <c r="L74" s="99"/>
      <c r="M74" s="99"/>
      <c r="O74" s="121"/>
      <c r="P74" s="121"/>
      <c r="Q74" s="121"/>
      <c r="R74" s="121"/>
      <c r="S74" s="106"/>
    </row>
    <row r="75" spans="7:20" ht="14.25" customHeight="1" x14ac:dyDescent="0.3">
      <c r="G75" s="62"/>
      <c r="H75" s="409"/>
      <c r="J75" s="350"/>
      <c r="M75"/>
      <c r="N75" s="139" t="s">
        <v>105</v>
      </c>
      <c r="O75" s="140">
        <v>1</v>
      </c>
      <c r="P75" s="140">
        <v>2</v>
      </c>
      <c r="Q75" s="140">
        <v>3</v>
      </c>
      <c r="R75" s="140">
        <v>4</v>
      </c>
      <c r="S75" s="140">
        <v>5</v>
      </c>
      <c r="T75" s="141">
        <v>6</v>
      </c>
    </row>
    <row r="76" spans="7:20" ht="14.25" customHeight="1" x14ac:dyDescent="0.25">
      <c r="G76" s="62"/>
      <c r="H76" s="409"/>
      <c r="J76" s="410" t="s">
        <v>70</v>
      </c>
      <c r="K76" s="69" t="s">
        <v>307</v>
      </c>
      <c r="L76" s="93">
        <v>2772.7814247662645</v>
      </c>
      <c r="M76" s="351"/>
      <c r="N76" s="124" t="s">
        <v>107</v>
      </c>
      <c r="O76" s="142">
        <v>0.2</v>
      </c>
      <c r="P76" s="143">
        <v>0.32</v>
      </c>
      <c r="Q76" s="143">
        <v>0.192</v>
      </c>
      <c r="R76" s="143">
        <v>0.1152</v>
      </c>
      <c r="S76" s="143">
        <v>0.1152</v>
      </c>
      <c r="T76" s="144">
        <v>5.7599999999999998E-2</v>
      </c>
    </row>
    <row r="77" spans="7:20" ht="14.25" customHeight="1" thickBot="1" x14ac:dyDescent="0.3">
      <c r="G77" s="62"/>
      <c r="H77" s="409"/>
      <c r="J77" s="411"/>
      <c r="K77" s="69" t="s">
        <v>308</v>
      </c>
      <c r="L77" s="93">
        <v>2781.2744534403719</v>
      </c>
      <c r="M77" s="351"/>
      <c r="N77" s="145" t="s">
        <v>101</v>
      </c>
      <c r="O77" s="146"/>
      <c r="P77" s="146"/>
      <c r="Q77" s="146"/>
      <c r="R77" s="146"/>
      <c r="S77" s="146"/>
      <c r="T77" s="147"/>
    </row>
    <row r="78" spans="7:20" ht="14.25" customHeight="1" x14ac:dyDescent="0.25">
      <c r="G78" s="62"/>
      <c r="H78" s="409"/>
      <c r="J78" s="411"/>
      <c r="K78" s="69" t="s">
        <v>309</v>
      </c>
      <c r="L78" s="93">
        <v>2925.9390610111823</v>
      </c>
      <c r="M78" s="351"/>
      <c r="N78" s="148" t="s">
        <v>107</v>
      </c>
      <c r="O78" s="149">
        <f>1/((1+S45)*(1+S35))^O75</f>
        <v>0.93222709051925046</v>
      </c>
      <c r="P78" s="149">
        <f>1/((1+S45)*(1+S35))^P75</f>
        <v>0.86904734829798691</v>
      </c>
      <c r="Q78" s="149">
        <f>1/((1+S45)*(1+S35))^Q75</f>
        <v>0.81014948102730211</v>
      </c>
      <c r="R78" s="149">
        <f>1/((1+S45)*(1+S35))^R75</f>
        <v>0.75524329358376252</v>
      </c>
      <c r="S78" s="149">
        <f>1/((1+S45)*(1+S35))^S75</f>
        <v>0.70405825821176715</v>
      </c>
      <c r="T78" s="286">
        <f>1/((1+S45)*(1+S35))^T75</f>
        <v>0.65634218160880686</v>
      </c>
    </row>
    <row r="79" spans="7:20" ht="14.25" customHeight="1" thickBot="1" x14ac:dyDescent="0.3">
      <c r="G79" s="62"/>
      <c r="H79" s="409"/>
      <c r="J79" s="411"/>
      <c r="K79" s="69" t="s">
        <v>311</v>
      </c>
      <c r="L79" s="93">
        <v>3055.2367670576587</v>
      </c>
      <c r="M79" s="351"/>
      <c r="N79" s="153" t="s">
        <v>108</v>
      </c>
      <c r="O79" s="154"/>
      <c r="P79" s="154"/>
      <c r="Q79" s="154"/>
      <c r="R79" s="154"/>
      <c r="S79" s="154"/>
      <c r="T79" s="155"/>
    </row>
    <row r="80" spans="7:20" ht="14.25" customHeight="1" x14ac:dyDescent="0.25">
      <c r="G80" s="62"/>
      <c r="H80" s="409"/>
      <c r="J80" s="411"/>
      <c r="K80" s="69" t="s">
        <v>321</v>
      </c>
      <c r="L80" s="93">
        <v>3109.1512206215316</v>
      </c>
      <c r="M80" s="351"/>
      <c r="T80" s="63"/>
    </row>
    <row r="81" spans="7:20" ht="14.25" customHeight="1" x14ac:dyDescent="0.3">
      <c r="G81" s="62"/>
      <c r="H81" s="409"/>
      <c r="J81" s="411"/>
      <c r="K81" s="69" t="s">
        <v>324</v>
      </c>
      <c r="L81" s="93">
        <v>3137.9345709943595</v>
      </c>
      <c r="M81" s="351"/>
      <c r="O81"/>
      <c r="P81"/>
      <c r="Q81"/>
      <c r="R81"/>
      <c r="S81"/>
      <c r="T81" s="63"/>
    </row>
    <row r="82" spans="7:20" ht="14.25" customHeight="1" x14ac:dyDescent="0.3">
      <c r="G82" s="62"/>
      <c r="H82" s="409"/>
      <c r="J82" s="411"/>
      <c r="K82" s="69" t="s">
        <v>326</v>
      </c>
      <c r="L82" s="93">
        <v>3424.57292701093</v>
      </c>
      <c r="M82" s="351"/>
      <c r="O82"/>
      <c r="P82"/>
      <c r="Q82"/>
      <c r="R82"/>
      <c r="S82"/>
      <c r="T82" s="63"/>
    </row>
    <row r="83" spans="7:20" ht="14.25" customHeight="1" x14ac:dyDescent="0.3">
      <c r="G83" s="62"/>
      <c r="H83" s="409"/>
      <c r="J83" s="411"/>
      <c r="K83" s="69" t="s">
        <v>328</v>
      </c>
      <c r="L83" s="93">
        <v>4122.7018244313676</v>
      </c>
      <c r="M83" s="351"/>
      <c r="O83"/>
      <c r="P83"/>
      <c r="Q83"/>
      <c r="R83"/>
      <c r="S83"/>
      <c r="T83" s="63"/>
    </row>
    <row r="84" spans="7:20" ht="14.25" customHeight="1" x14ac:dyDescent="0.3">
      <c r="G84" s="62"/>
      <c r="H84" s="409"/>
      <c r="J84" s="411"/>
      <c r="K84" s="69" t="s">
        <v>330</v>
      </c>
      <c r="L84" s="93">
        <v>4138.3403473493499</v>
      </c>
      <c r="M84" s="351"/>
      <c r="O84" s="287"/>
      <c r="T84" s="63"/>
    </row>
    <row r="85" spans="7:20" ht="14.25" customHeight="1" x14ac:dyDescent="0.3">
      <c r="G85" s="62"/>
      <c r="H85" s="409"/>
      <c r="J85" s="411"/>
      <c r="K85" s="69" t="s">
        <v>332</v>
      </c>
      <c r="L85" s="93">
        <v>4252.1895052292748</v>
      </c>
      <c r="M85" s="351"/>
      <c r="O85" s="287"/>
      <c r="T85" s="63"/>
    </row>
    <row r="86" spans="7:20" ht="14.25" customHeight="1" x14ac:dyDescent="0.3">
      <c r="G86" s="62"/>
      <c r="H86" s="409"/>
      <c r="J86" s="412"/>
      <c r="K86" s="69" t="s">
        <v>334</v>
      </c>
      <c r="L86" s="93">
        <v>4407.5584176898037</v>
      </c>
      <c r="M86" s="351"/>
      <c r="O86" s="287"/>
      <c r="T86" s="63"/>
    </row>
    <row r="87" spans="7:20" ht="14.25" customHeight="1" x14ac:dyDescent="0.3">
      <c r="G87" s="62"/>
      <c r="H87" s="409"/>
      <c r="J87" s="412"/>
      <c r="K87" s="69" t="s">
        <v>336</v>
      </c>
      <c r="L87" s="93">
        <v>4454.7343637759432</v>
      </c>
      <c r="M87" s="351"/>
      <c r="O87" s="287"/>
      <c r="T87" s="63"/>
    </row>
    <row r="88" spans="7:20" ht="14.25" customHeight="1" x14ac:dyDescent="0.3">
      <c r="G88" s="62"/>
      <c r="H88" s="409"/>
      <c r="J88" s="412"/>
      <c r="K88" s="69" t="s">
        <v>339</v>
      </c>
      <c r="L88" s="93">
        <v>4459.559727156502</v>
      </c>
      <c r="M88" s="351"/>
      <c r="O88" s="287"/>
      <c r="T88" s="63"/>
    </row>
    <row r="89" spans="7:20" ht="14.25" customHeight="1" x14ac:dyDescent="0.3">
      <c r="G89" s="62"/>
      <c r="H89" s="409"/>
      <c r="J89" s="412"/>
      <c r="K89" s="69" t="s">
        <v>341</v>
      </c>
      <c r="L89" s="93">
        <v>4898.9994776753401</v>
      </c>
      <c r="M89" s="351"/>
      <c r="O89" s="287"/>
      <c r="T89" s="63"/>
    </row>
    <row r="90" spans="7:20" ht="14.25" customHeight="1" x14ac:dyDescent="0.3">
      <c r="G90" s="62"/>
      <c r="H90" s="409"/>
      <c r="J90" s="412"/>
      <c r="K90" s="351"/>
      <c r="L90" s="351"/>
      <c r="M90" s="351"/>
      <c r="O90" s="287"/>
      <c r="T90" s="63"/>
    </row>
    <row r="91" spans="7:20" ht="14.25" customHeight="1" x14ac:dyDescent="0.3">
      <c r="G91" s="62"/>
      <c r="H91" s="409"/>
      <c r="M91"/>
      <c r="O91" s="287"/>
      <c r="T91" s="63"/>
    </row>
    <row r="92" spans="7:20" ht="14.25" customHeight="1" x14ac:dyDescent="0.3">
      <c r="G92" s="62"/>
      <c r="H92" s="409"/>
      <c r="J92" s="410" t="s">
        <v>77</v>
      </c>
      <c r="K92" s="69" t="s">
        <v>307</v>
      </c>
      <c r="L92" s="93">
        <v>123.52903854386287</v>
      </c>
      <c r="M92" s="351"/>
      <c r="O92" s="287"/>
      <c r="T92" s="63"/>
    </row>
    <row r="93" spans="7:20" ht="14.25" customHeight="1" x14ac:dyDescent="0.3">
      <c r="G93" s="62"/>
      <c r="H93" s="409"/>
      <c r="J93" s="411"/>
      <c r="K93" s="69" t="s">
        <v>308</v>
      </c>
      <c r="L93" s="93">
        <v>126.18476605415132</v>
      </c>
      <c r="M93" s="351"/>
      <c r="O93" s="287"/>
      <c r="T93" s="63"/>
    </row>
    <row r="94" spans="7:20" ht="14.25" customHeight="1" x14ac:dyDescent="0.3">
      <c r="G94" s="62"/>
      <c r="H94" s="409"/>
      <c r="J94" s="411"/>
      <c r="K94" s="69" t="s">
        <v>309</v>
      </c>
      <c r="L94" s="93">
        <v>128.44018537902633</v>
      </c>
      <c r="M94" s="351"/>
      <c r="O94" s="287"/>
      <c r="T94" s="63"/>
    </row>
    <row r="95" spans="7:20" ht="14.25" customHeight="1" x14ac:dyDescent="0.3">
      <c r="G95" s="62"/>
      <c r="H95" s="409"/>
      <c r="J95" s="411"/>
      <c r="K95" s="69" t="s">
        <v>311</v>
      </c>
      <c r="L95" s="93">
        <v>129.63653878822083</v>
      </c>
      <c r="M95" s="351"/>
      <c r="O95" s="287"/>
      <c r="T95" s="63"/>
    </row>
    <row r="96" spans="7:20" ht="14.25" customHeight="1" x14ac:dyDescent="0.3">
      <c r="G96" s="62"/>
      <c r="H96" s="409"/>
      <c r="J96" s="411"/>
      <c r="K96" s="69" t="s">
        <v>321</v>
      </c>
      <c r="L96" s="93">
        <v>133.21206594571589</v>
      </c>
      <c r="M96" s="351"/>
      <c r="O96" s="287"/>
      <c r="T96" s="63"/>
    </row>
    <row r="97" spans="7:20" ht="14.25" customHeight="1" x14ac:dyDescent="0.3">
      <c r="G97" s="62"/>
      <c r="H97" s="409"/>
      <c r="J97" s="411"/>
      <c r="K97" s="69" t="s">
        <v>324</v>
      </c>
      <c r="L97" s="93">
        <v>131.33122003306599</v>
      </c>
      <c r="M97" s="351"/>
      <c r="O97" s="287"/>
      <c r="T97" s="63"/>
    </row>
    <row r="98" spans="7:20" ht="14.25" customHeight="1" x14ac:dyDescent="0.3">
      <c r="G98" s="62"/>
      <c r="H98" s="409"/>
      <c r="J98" s="411"/>
      <c r="K98" s="69" t="s">
        <v>326</v>
      </c>
      <c r="L98" s="93">
        <v>125.50522249744894</v>
      </c>
      <c r="M98" s="351"/>
      <c r="O98" s="287"/>
      <c r="T98" s="63"/>
    </row>
    <row r="99" spans="7:20" ht="14.25" customHeight="1" x14ac:dyDescent="0.3">
      <c r="G99" s="62"/>
      <c r="H99" s="409"/>
      <c r="J99" s="411"/>
      <c r="K99" s="69" t="s">
        <v>328</v>
      </c>
      <c r="L99" s="93">
        <v>89.243424892781135</v>
      </c>
      <c r="M99" s="351"/>
      <c r="O99" s="287"/>
      <c r="T99" s="63"/>
    </row>
    <row r="100" spans="7:20" ht="14.25" customHeight="1" x14ac:dyDescent="0.3">
      <c r="G100" s="62"/>
      <c r="H100" s="409"/>
      <c r="J100" s="411"/>
      <c r="K100" s="69" t="s">
        <v>330</v>
      </c>
      <c r="L100" s="93">
        <v>90.252206749784378</v>
      </c>
      <c r="M100" s="351"/>
      <c r="O100" s="287"/>
      <c r="T100" s="63"/>
    </row>
    <row r="101" spans="7:20" ht="14.25" customHeight="1" x14ac:dyDescent="0.3">
      <c r="G101" s="62"/>
      <c r="H101" s="409"/>
      <c r="J101" s="411"/>
      <c r="K101" s="69" t="s">
        <v>332</v>
      </c>
      <c r="L101" s="93">
        <v>93.90867852100223</v>
      </c>
      <c r="M101" s="351"/>
      <c r="O101" s="287"/>
      <c r="T101" s="63"/>
    </row>
    <row r="102" spans="7:20" ht="14.25" customHeight="1" x14ac:dyDescent="0.3">
      <c r="G102" s="62"/>
      <c r="H102" s="409"/>
      <c r="J102" s="412"/>
      <c r="K102" s="69" t="s">
        <v>334</v>
      </c>
      <c r="L102" s="93">
        <v>101.61594889408234</v>
      </c>
      <c r="M102" s="351"/>
      <c r="O102" s="287"/>
      <c r="T102" s="63"/>
    </row>
    <row r="103" spans="7:20" ht="14.25" customHeight="1" x14ac:dyDescent="0.3">
      <c r="G103" s="62"/>
      <c r="H103" s="409"/>
      <c r="J103" s="412"/>
      <c r="K103" s="69" t="s">
        <v>336</v>
      </c>
      <c r="L103" s="93">
        <v>108.09840332205989</v>
      </c>
      <c r="M103" s="351"/>
      <c r="O103" s="287"/>
      <c r="T103" s="63"/>
    </row>
    <row r="104" spans="7:20" ht="14.25" customHeight="1" x14ac:dyDescent="0.3">
      <c r="G104" s="62"/>
      <c r="H104" s="409"/>
      <c r="J104" s="412"/>
      <c r="K104" s="69" t="s">
        <v>339</v>
      </c>
      <c r="L104" s="93">
        <v>110.80267835555087</v>
      </c>
      <c r="M104" s="351"/>
      <c r="O104" s="287"/>
      <c r="T104" s="63"/>
    </row>
    <row r="105" spans="7:20" ht="14.25" customHeight="1" x14ac:dyDescent="0.3">
      <c r="G105" s="62"/>
      <c r="H105" s="409"/>
      <c r="J105" s="412"/>
      <c r="K105" s="69" t="s">
        <v>341</v>
      </c>
      <c r="L105" s="93">
        <v>100.02746756932777</v>
      </c>
      <c r="M105" s="351"/>
      <c r="O105" s="287"/>
      <c r="T105" s="63"/>
    </row>
    <row r="106" spans="7:20" ht="14.25" customHeight="1" x14ac:dyDescent="0.3">
      <c r="G106" s="62"/>
      <c r="H106" s="409"/>
      <c r="J106" s="412"/>
      <c r="K106" s="351"/>
      <c r="L106" s="351"/>
      <c r="M106" s="351"/>
      <c r="O106" s="287"/>
      <c r="T106" s="63"/>
    </row>
    <row r="107" spans="7:20" ht="14.25" customHeight="1" x14ac:dyDescent="0.3">
      <c r="G107" s="62"/>
      <c r="H107" s="409"/>
      <c r="O107" s="287"/>
      <c r="T107" s="63"/>
    </row>
    <row r="108" spans="7:20" ht="14.25" customHeight="1" x14ac:dyDescent="0.3">
      <c r="G108" s="62"/>
      <c r="H108" s="409"/>
      <c r="J108" s="410" t="s">
        <v>84</v>
      </c>
      <c r="K108" s="69" t="s">
        <v>307</v>
      </c>
      <c r="L108" s="93">
        <f>L512</f>
        <v>0</v>
      </c>
      <c r="O108" s="287"/>
      <c r="T108" s="63"/>
    </row>
    <row r="109" spans="7:20" ht="14.25" customHeight="1" x14ac:dyDescent="0.3">
      <c r="G109" s="62"/>
      <c r="H109" s="409"/>
      <c r="J109" s="411"/>
      <c r="K109" s="69" t="s">
        <v>308</v>
      </c>
      <c r="L109" s="93">
        <v>0</v>
      </c>
      <c r="O109" s="287"/>
      <c r="T109" s="63"/>
    </row>
    <row r="110" spans="7:20" ht="14.25" customHeight="1" x14ac:dyDescent="0.3">
      <c r="G110" s="62"/>
      <c r="H110" s="409"/>
      <c r="J110" s="411"/>
      <c r="K110" s="69" t="s">
        <v>309</v>
      </c>
      <c r="L110" s="93">
        <v>0</v>
      </c>
      <c r="O110" s="287"/>
      <c r="T110" s="63"/>
    </row>
    <row r="111" spans="7:20" ht="14.25" customHeight="1" x14ac:dyDescent="0.3">
      <c r="G111" s="62"/>
      <c r="H111" s="409"/>
      <c r="J111" s="411"/>
      <c r="K111" s="69" t="s">
        <v>311</v>
      </c>
      <c r="L111" s="93">
        <v>0</v>
      </c>
      <c r="O111" s="287"/>
      <c r="T111" s="63"/>
    </row>
    <row r="112" spans="7:20" ht="14.25" customHeight="1" x14ac:dyDescent="0.3">
      <c r="G112" s="62"/>
      <c r="H112" s="409"/>
      <c r="J112" s="411"/>
      <c r="K112" s="69" t="s">
        <v>321</v>
      </c>
      <c r="L112" s="93">
        <v>0</v>
      </c>
      <c r="O112" s="287"/>
      <c r="T112" s="63"/>
    </row>
    <row r="113" spans="7:59" ht="14.25" customHeight="1" x14ac:dyDescent="0.3">
      <c r="G113" s="62"/>
      <c r="H113" s="409"/>
      <c r="J113" s="411"/>
      <c r="K113" s="69" t="s">
        <v>324</v>
      </c>
      <c r="L113" s="93">
        <v>0</v>
      </c>
      <c r="O113" s="287"/>
      <c r="T113" s="63"/>
    </row>
    <row r="114" spans="7:59" ht="14.25" customHeight="1" x14ac:dyDescent="0.3">
      <c r="G114" s="62"/>
      <c r="H114" s="409"/>
      <c r="J114" s="411"/>
      <c r="K114" s="69" t="s">
        <v>326</v>
      </c>
      <c r="L114" s="93">
        <v>0</v>
      </c>
      <c r="O114" s="287"/>
      <c r="T114" s="63"/>
    </row>
    <row r="115" spans="7:59" ht="14.25" customHeight="1" x14ac:dyDescent="0.3">
      <c r="G115" s="62"/>
      <c r="H115" s="409"/>
      <c r="J115" s="411"/>
      <c r="K115" s="69" t="s">
        <v>328</v>
      </c>
      <c r="L115" s="93">
        <v>0</v>
      </c>
      <c r="O115" s="287"/>
      <c r="T115" s="63"/>
    </row>
    <row r="116" spans="7:59" ht="14.25" customHeight="1" x14ac:dyDescent="0.3">
      <c r="G116" s="62"/>
      <c r="H116" s="409"/>
      <c r="J116" s="411"/>
      <c r="K116" s="69" t="s">
        <v>330</v>
      </c>
      <c r="L116" s="93">
        <v>0</v>
      </c>
      <c r="O116" s="287"/>
      <c r="T116" s="63"/>
    </row>
    <row r="117" spans="7:59" ht="14.25" customHeight="1" x14ac:dyDescent="0.3">
      <c r="G117" s="62"/>
      <c r="H117" s="409"/>
      <c r="J117" s="411"/>
      <c r="K117" s="69" t="s">
        <v>332</v>
      </c>
      <c r="L117" s="93">
        <v>0</v>
      </c>
      <c r="O117" s="287"/>
      <c r="T117" s="63"/>
    </row>
    <row r="118" spans="7:59" ht="14.25" customHeight="1" x14ac:dyDescent="0.3">
      <c r="H118" s="163"/>
      <c r="J118" s="412"/>
      <c r="K118" s="69" t="s">
        <v>334</v>
      </c>
      <c r="L118" s="93">
        <v>0</v>
      </c>
      <c r="O118" s="287"/>
      <c r="T118" s="63"/>
    </row>
    <row r="119" spans="7:59" ht="14.25" customHeight="1" x14ac:dyDescent="0.3">
      <c r="H119" s="163"/>
      <c r="J119" s="412"/>
      <c r="K119" s="69" t="s">
        <v>336</v>
      </c>
      <c r="L119" s="93">
        <v>0</v>
      </c>
      <c r="O119" s="287"/>
      <c r="T119" s="63"/>
    </row>
    <row r="120" spans="7:59" ht="14.25" customHeight="1" x14ac:dyDescent="0.3">
      <c r="H120" s="163"/>
      <c r="J120" s="412"/>
      <c r="K120" s="69" t="s">
        <v>339</v>
      </c>
      <c r="L120" s="93">
        <v>0</v>
      </c>
      <c r="O120" s="287"/>
      <c r="T120" s="63"/>
    </row>
    <row r="121" spans="7:59" ht="14.25" customHeight="1" x14ac:dyDescent="0.3">
      <c r="H121" s="163"/>
      <c r="J121" s="412"/>
      <c r="K121" s="69" t="s">
        <v>341</v>
      </c>
      <c r="L121" s="93">
        <v>0</v>
      </c>
      <c r="O121" s="287"/>
      <c r="T121" s="63"/>
    </row>
    <row r="122" spans="7:59" ht="14.25" customHeight="1" x14ac:dyDescent="0.3">
      <c r="H122" s="163"/>
      <c r="J122" s="412"/>
      <c r="O122" s="287"/>
      <c r="T122" s="63"/>
    </row>
    <row r="123" spans="7:59" ht="14.25" customHeight="1" thickBot="1" x14ac:dyDescent="0.3">
      <c r="G123" s="111"/>
      <c r="H123" s="111"/>
      <c r="I123" s="111"/>
      <c r="J123" s="111"/>
      <c r="K123" s="111"/>
      <c r="L123" s="111"/>
      <c r="M123" s="111"/>
      <c r="N123" s="111"/>
      <c r="P123" s="111"/>
      <c r="Q123" s="111"/>
      <c r="R123" s="111"/>
      <c r="S123" s="111"/>
      <c r="T123" s="120"/>
    </row>
    <row r="124" spans="7:59" ht="14.25" customHeight="1" x14ac:dyDescent="0.25"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Q124" s="116"/>
      <c r="R124" s="116"/>
      <c r="S124" s="116"/>
      <c r="T124" s="291"/>
    </row>
    <row r="125" spans="7:59" ht="14.25" customHeight="1" x14ac:dyDescent="0.3">
      <c r="G125" s="62"/>
      <c r="H125" s="433" t="s">
        <v>91</v>
      </c>
      <c r="J125" s="410" t="s">
        <v>92</v>
      </c>
      <c r="K125" s="69" t="s">
        <v>307</v>
      </c>
      <c r="L125" s="292">
        <f>L590</f>
        <v>7.2700000000000001E-2</v>
      </c>
      <c r="N125" s="287"/>
      <c r="S125"/>
      <c r="T125" s="63"/>
    </row>
    <row r="126" spans="7:59" ht="14.25" customHeight="1" x14ac:dyDescent="0.3">
      <c r="G126" s="62"/>
      <c r="H126" s="433"/>
      <c r="J126" s="411"/>
      <c r="K126" s="69" t="s">
        <v>308</v>
      </c>
      <c r="L126" s="118">
        <f>L593</f>
        <v>7.2700000000000001E-2</v>
      </c>
      <c r="N126" s="287"/>
      <c r="O126" s="287"/>
      <c r="P126" s="287"/>
      <c r="Q126" s="287"/>
      <c r="R126" s="287"/>
      <c r="S126"/>
      <c r="T126" s="63"/>
    </row>
    <row r="127" spans="7:59" ht="14.25" customHeight="1" x14ac:dyDescent="0.3">
      <c r="G127" s="62"/>
      <c r="H127" s="433"/>
      <c r="J127" s="411"/>
      <c r="K127" s="69" t="s">
        <v>309</v>
      </c>
      <c r="L127" s="118">
        <f>L596</f>
        <v>7.2700000000000001E-2</v>
      </c>
      <c r="N127" s="287"/>
      <c r="O127" s="287"/>
      <c r="P127" s="287"/>
      <c r="Q127" s="287"/>
      <c r="R127" s="287"/>
      <c r="S127" s="287"/>
      <c r="T127" s="63"/>
    </row>
    <row r="128" spans="7:59" ht="14.25" customHeight="1" x14ac:dyDescent="0.3">
      <c r="G128" s="62"/>
      <c r="H128" s="433"/>
      <c r="J128" s="411"/>
      <c r="K128" s="69" t="s">
        <v>311</v>
      </c>
      <c r="L128" s="118">
        <f>L599</f>
        <v>7.2700000000000001E-2</v>
      </c>
      <c r="N128" s="287"/>
      <c r="O128" s="287"/>
      <c r="P128" s="287"/>
      <c r="Q128" s="287"/>
      <c r="R128" s="287"/>
      <c r="S128" s="287"/>
      <c r="T128" s="63"/>
      <c r="U128" s="287"/>
      <c r="V128" s="287"/>
      <c r="W128" s="287"/>
      <c r="X128" s="287"/>
      <c r="Y128" s="287"/>
      <c r="Z128" s="287"/>
      <c r="AA128" s="287"/>
      <c r="AB128" s="287"/>
      <c r="AC128" s="287"/>
      <c r="AD128" s="287"/>
      <c r="AE128" s="287"/>
      <c r="AF128" s="287"/>
      <c r="AG128" s="287"/>
      <c r="AH128" s="287"/>
      <c r="AI128" s="287"/>
      <c r="AW128" s="287"/>
      <c r="AX128" s="287"/>
      <c r="AY128" s="287"/>
      <c r="AZ128" s="287"/>
      <c r="BA128" s="287"/>
      <c r="BB128" s="287"/>
      <c r="BC128" s="287"/>
      <c r="BD128" s="287"/>
      <c r="BE128" s="287"/>
      <c r="BF128" s="287"/>
      <c r="BG128" s="287"/>
    </row>
    <row r="129" spans="7:48" ht="14.25" customHeight="1" x14ac:dyDescent="0.3">
      <c r="G129" s="62"/>
      <c r="H129" s="433"/>
      <c r="J129" s="411"/>
      <c r="K129" s="69" t="s">
        <v>321</v>
      </c>
      <c r="L129" s="293">
        <f>L602</f>
        <v>7.2700000000000001E-2</v>
      </c>
      <c r="N129" s="287"/>
      <c r="O129" s="287"/>
      <c r="P129" s="287"/>
      <c r="Q129" s="287"/>
      <c r="R129" s="287"/>
      <c r="S129" s="287"/>
      <c r="T129" s="63"/>
      <c r="U129" s="287"/>
      <c r="V129" s="287"/>
      <c r="W129" s="287"/>
      <c r="X129" s="287"/>
      <c r="Y129" s="287"/>
      <c r="Z129" s="287"/>
      <c r="AA129" s="287"/>
      <c r="AB129" s="287"/>
      <c r="AC129" s="287"/>
      <c r="AD129" s="287"/>
      <c r="AE129" s="287"/>
      <c r="AF129" s="287"/>
      <c r="AG129" s="287"/>
      <c r="AH129" s="287"/>
      <c r="AI129" s="287"/>
      <c r="AJ129" s="287"/>
      <c r="AK129" s="287"/>
      <c r="AL129" s="287"/>
      <c r="AM129" s="287"/>
      <c r="AN129" s="287"/>
      <c r="AO129" s="287"/>
      <c r="AP129" s="287"/>
      <c r="AQ129" s="287"/>
      <c r="AR129" s="287"/>
      <c r="AS129" s="287"/>
      <c r="AT129" s="287"/>
      <c r="AU129" s="287"/>
      <c r="AV129" s="287"/>
    </row>
    <row r="130" spans="7:48" ht="14.25" customHeight="1" x14ac:dyDescent="0.3">
      <c r="G130" s="62"/>
      <c r="H130" s="433"/>
      <c r="J130" s="411"/>
      <c r="K130" s="69" t="s">
        <v>324</v>
      </c>
      <c r="L130" s="292">
        <f>L605</f>
        <v>7.2700000000000001E-2</v>
      </c>
      <c r="O130" s="287"/>
      <c r="T130" s="63"/>
      <c r="U130" s="287"/>
      <c r="V130" s="287"/>
      <c r="W130" s="287"/>
      <c r="X130" s="287"/>
    </row>
    <row r="131" spans="7:48" ht="14.25" customHeight="1" x14ac:dyDescent="0.3">
      <c r="G131" s="62"/>
      <c r="H131" s="433"/>
      <c r="J131" s="411"/>
      <c r="K131" s="69" t="s">
        <v>326</v>
      </c>
      <c r="L131" s="118">
        <f>L608</f>
        <v>7.2700000000000001E-2</v>
      </c>
      <c r="O131" s="287"/>
      <c r="T131" s="63"/>
    </row>
    <row r="132" spans="7:48" ht="14.25" customHeight="1" x14ac:dyDescent="0.3">
      <c r="G132" s="62"/>
      <c r="H132" s="433"/>
      <c r="J132" s="411"/>
      <c r="K132" s="69" t="s">
        <v>328</v>
      </c>
      <c r="L132" s="118">
        <f>L611</f>
        <v>7.2700000000000001E-2</v>
      </c>
      <c r="O132" s="287"/>
      <c r="T132" s="63"/>
    </row>
    <row r="133" spans="7:48" ht="14.25" customHeight="1" x14ac:dyDescent="0.3">
      <c r="G133" s="62"/>
      <c r="H133" s="433"/>
      <c r="J133" s="411"/>
      <c r="K133" s="69" t="s">
        <v>330</v>
      </c>
      <c r="L133" s="118">
        <f>L614</f>
        <v>7.2700000000000001E-2</v>
      </c>
      <c r="O133" s="287"/>
      <c r="T133" s="63"/>
    </row>
    <row r="134" spans="7:48" ht="14.25" customHeight="1" x14ac:dyDescent="0.25">
      <c r="G134" s="62"/>
      <c r="H134" s="433"/>
      <c r="J134" s="411"/>
      <c r="K134" s="69" t="s">
        <v>332</v>
      </c>
      <c r="L134" s="118">
        <f>L617</f>
        <v>7.2700000000000001E-2</v>
      </c>
      <c r="T134" s="63"/>
    </row>
    <row r="135" spans="7:48" ht="14.25" customHeight="1" x14ac:dyDescent="0.25">
      <c r="H135" s="117"/>
      <c r="J135" s="412"/>
      <c r="K135" s="69" t="s">
        <v>334</v>
      </c>
      <c r="L135" s="118">
        <f>L620</f>
        <v>7.2700000000000001E-2</v>
      </c>
      <c r="T135" s="63"/>
    </row>
    <row r="136" spans="7:48" ht="14.25" customHeight="1" x14ac:dyDescent="0.25">
      <c r="H136" s="117"/>
      <c r="J136" s="412"/>
      <c r="K136" s="69" t="s">
        <v>336</v>
      </c>
      <c r="L136" s="118">
        <f>L623</f>
        <v>7.2700000000000001E-2</v>
      </c>
      <c r="T136" s="63"/>
    </row>
    <row r="137" spans="7:48" ht="14.25" customHeight="1" x14ac:dyDescent="0.25">
      <c r="H137" s="117"/>
      <c r="J137" s="412"/>
      <c r="K137" s="69" t="s">
        <v>339</v>
      </c>
      <c r="L137" s="118">
        <f>L626</f>
        <v>7.2700000000000001E-2</v>
      </c>
      <c r="T137" s="63"/>
    </row>
    <row r="138" spans="7:48" ht="14.25" customHeight="1" x14ac:dyDescent="0.25">
      <c r="H138" s="117"/>
      <c r="J138" s="412"/>
      <c r="K138" s="69" t="s">
        <v>341</v>
      </c>
      <c r="L138" s="118">
        <f>L629</f>
        <v>7.2700000000000001E-2</v>
      </c>
      <c r="T138" s="63"/>
    </row>
    <row r="139" spans="7:48" ht="14.25" customHeight="1" x14ac:dyDescent="0.25">
      <c r="H139" s="117"/>
      <c r="J139" s="412"/>
      <c r="T139" s="63"/>
    </row>
    <row r="140" spans="7:48" ht="14.25" customHeight="1" thickBot="1" x14ac:dyDescent="0.3"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20"/>
    </row>
    <row r="141" spans="7:48" ht="14.25" customHeight="1" x14ac:dyDescent="0.3">
      <c r="G141" s="116"/>
      <c r="H141" s="116"/>
      <c r="I141" s="116"/>
      <c r="J141" s="116"/>
      <c r="K141" s="116"/>
      <c r="L141" s="116"/>
      <c r="M141"/>
      <c r="N141" s="116"/>
      <c r="O141" s="116"/>
      <c r="P141" s="116"/>
      <c r="Q141" s="116"/>
      <c r="R141" s="116"/>
      <c r="S141" s="116"/>
      <c r="T141" s="291"/>
    </row>
    <row r="142" spans="7:48" ht="14.25" customHeight="1" x14ac:dyDescent="0.25">
      <c r="G142" s="62"/>
      <c r="H142" s="434" t="s">
        <v>93</v>
      </c>
      <c r="J142" s="410" t="s">
        <v>94</v>
      </c>
      <c r="K142" s="69" t="s">
        <v>307</v>
      </c>
      <c r="L142" s="82">
        <f>L158+L174+L190</f>
        <v>1010.5298925724044</v>
      </c>
      <c r="M142" s="351"/>
      <c r="T142" s="63"/>
    </row>
    <row r="143" spans="7:48" ht="14.25" customHeight="1" x14ac:dyDescent="0.25">
      <c r="G143" s="62"/>
      <c r="H143" s="434"/>
      <c r="J143" s="411"/>
      <c r="K143" s="69" t="s">
        <v>308</v>
      </c>
      <c r="L143" s="82">
        <f t="shared" ref="L143:L155" si="9">L159+L175+L191</f>
        <v>1046.8615921190878</v>
      </c>
      <c r="M143" s="351"/>
      <c r="T143" s="63"/>
    </row>
    <row r="144" spans="7:48" ht="14.25" customHeight="1" x14ac:dyDescent="0.25">
      <c r="G144" s="62"/>
      <c r="H144" s="434"/>
      <c r="J144" s="411"/>
      <c r="K144" s="69" t="s">
        <v>309</v>
      </c>
      <c r="L144" s="82">
        <f t="shared" si="9"/>
        <v>1054.8293429042023</v>
      </c>
      <c r="M144" s="351"/>
      <c r="T144" s="63"/>
    </row>
    <row r="145" spans="7:20" ht="14.25" customHeight="1" x14ac:dyDescent="0.25">
      <c r="G145" s="62"/>
      <c r="H145" s="434"/>
      <c r="J145" s="411"/>
      <c r="K145" s="69" t="s">
        <v>311</v>
      </c>
      <c r="L145" s="82">
        <f t="shared" si="9"/>
        <v>1078.3994403215841</v>
      </c>
      <c r="M145" s="351"/>
      <c r="T145" s="63"/>
    </row>
    <row r="146" spans="7:20" ht="14.25" customHeight="1" x14ac:dyDescent="0.25">
      <c r="G146" s="62"/>
      <c r="H146" s="434"/>
      <c r="J146" s="411"/>
      <c r="K146" s="69" t="s">
        <v>321</v>
      </c>
      <c r="L146" s="82">
        <f t="shared" si="9"/>
        <v>1228.375972964441</v>
      </c>
      <c r="M146" s="351"/>
      <c r="T146" s="63"/>
    </row>
    <row r="147" spans="7:20" ht="14.25" customHeight="1" x14ac:dyDescent="0.25">
      <c r="G147" s="62"/>
      <c r="H147" s="434"/>
      <c r="J147" s="411"/>
      <c r="K147" s="69" t="s">
        <v>324</v>
      </c>
      <c r="L147" s="82">
        <f t="shared" si="9"/>
        <v>1168.8715632779285</v>
      </c>
      <c r="M147" s="351"/>
      <c r="T147" s="63"/>
    </row>
    <row r="148" spans="7:20" ht="14.25" customHeight="1" x14ac:dyDescent="0.25">
      <c r="G148" s="62"/>
      <c r="H148" s="434"/>
      <c r="J148" s="411"/>
      <c r="K148" s="69" t="s">
        <v>326</v>
      </c>
      <c r="L148" s="82">
        <f t="shared" si="9"/>
        <v>921.0192916806177</v>
      </c>
      <c r="M148" s="351"/>
      <c r="T148" s="63"/>
    </row>
    <row r="149" spans="7:20" ht="14.25" customHeight="1" x14ac:dyDescent="0.25">
      <c r="G149" s="62"/>
      <c r="H149" s="434"/>
      <c r="J149" s="411"/>
      <c r="K149" s="69" t="s">
        <v>328</v>
      </c>
      <c r="L149" s="82">
        <f t="shared" si="9"/>
        <v>1161.8156313041641</v>
      </c>
      <c r="M149" s="351"/>
      <c r="T149" s="63"/>
    </row>
    <row r="150" spans="7:20" ht="14.25" customHeight="1" x14ac:dyDescent="0.25">
      <c r="G150" s="62"/>
      <c r="H150" s="434"/>
      <c r="J150" s="411"/>
      <c r="K150" s="69" t="s">
        <v>330</v>
      </c>
      <c r="L150" s="82">
        <f t="shared" si="9"/>
        <v>1242.1580176620428</v>
      </c>
      <c r="M150" s="351"/>
      <c r="T150" s="63"/>
    </row>
    <row r="151" spans="7:20" ht="14.25" customHeight="1" x14ac:dyDescent="0.25">
      <c r="G151" s="62"/>
      <c r="H151" s="434"/>
      <c r="J151" s="411"/>
      <c r="K151" s="69" t="s">
        <v>332</v>
      </c>
      <c r="L151" s="82">
        <f t="shared" si="9"/>
        <v>1246.8536005109393</v>
      </c>
      <c r="M151" s="351"/>
      <c r="T151" s="63"/>
    </row>
    <row r="152" spans="7:20" ht="14.25" customHeight="1" x14ac:dyDescent="0.25">
      <c r="G152" s="62"/>
      <c r="H152" s="434"/>
      <c r="J152" s="412"/>
      <c r="K152" s="69" t="s">
        <v>334</v>
      </c>
      <c r="L152" s="82">
        <f t="shared" si="9"/>
        <v>1479.9407817643103</v>
      </c>
      <c r="M152" s="351"/>
      <c r="T152" s="63"/>
    </row>
    <row r="153" spans="7:20" ht="14.25" customHeight="1" x14ac:dyDescent="0.25">
      <c r="G153" s="62"/>
      <c r="H153" s="434"/>
      <c r="J153" s="412"/>
      <c r="K153" s="69" t="s">
        <v>336</v>
      </c>
      <c r="L153" s="82">
        <f t="shared" si="9"/>
        <v>1684.2406448549996</v>
      </c>
      <c r="M153" s="351"/>
      <c r="T153" s="63"/>
    </row>
    <row r="154" spans="7:20" ht="14.25" customHeight="1" x14ac:dyDescent="0.25">
      <c r="G154" s="62"/>
      <c r="H154" s="434"/>
      <c r="J154" s="412"/>
      <c r="K154" s="69" t="s">
        <v>339</v>
      </c>
      <c r="L154" s="82">
        <f t="shared" si="9"/>
        <v>1843.4991557625071</v>
      </c>
      <c r="M154" s="351"/>
      <c r="T154" s="63"/>
    </row>
    <row r="155" spans="7:20" ht="14.25" customHeight="1" x14ac:dyDescent="0.25">
      <c r="G155" s="62"/>
      <c r="H155" s="434"/>
      <c r="J155" s="412"/>
      <c r="K155" s="69" t="s">
        <v>341</v>
      </c>
      <c r="L155" s="82">
        <f t="shared" si="9"/>
        <v>1477.5264431000737</v>
      </c>
      <c r="M155" s="351"/>
      <c r="T155" s="63"/>
    </row>
    <row r="156" spans="7:20" ht="14.25" customHeight="1" x14ac:dyDescent="0.25">
      <c r="G156" s="62"/>
      <c r="H156" s="434"/>
      <c r="J156" s="412"/>
      <c r="K156" s="351"/>
      <c r="L156" s="351"/>
      <c r="M156" s="351"/>
      <c r="T156" s="63"/>
    </row>
    <row r="157" spans="7:20" ht="14.25" customHeight="1" x14ac:dyDescent="0.25">
      <c r="G157" s="62"/>
      <c r="H157" s="434"/>
      <c r="T157" s="63"/>
    </row>
    <row r="158" spans="7:20" ht="14.25" customHeight="1" x14ac:dyDescent="0.25">
      <c r="G158" s="62"/>
      <c r="H158" s="434"/>
      <c r="J158" s="410" t="s">
        <v>104</v>
      </c>
      <c r="K158" s="69" t="s">
        <v>307</v>
      </c>
      <c r="L158" s="93">
        <v>0</v>
      </c>
      <c r="T158" s="63"/>
    </row>
    <row r="159" spans="7:20" ht="14.25" customHeight="1" x14ac:dyDescent="0.25">
      <c r="G159" s="62"/>
      <c r="H159" s="434"/>
      <c r="J159" s="411"/>
      <c r="K159" s="69" t="s">
        <v>308</v>
      </c>
      <c r="L159" s="93">
        <v>0</v>
      </c>
      <c r="T159" s="63"/>
    </row>
    <row r="160" spans="7:20" ht="14.25" customHeight="1" x14ac:dyDescent="0.25">
      <c r="G160" s="62"/>
      <c r="H160" s="434"/>
      <c r="J160" s="411"/>
      <c r="K160" s="69" t="s">
        <v>309</v>
      </c>
      <c r="L160" s="93">
        <v>0</v>
      </c>
      <c r="T160" s="63"/>
    </row>
    <row r="161" spans="7:22" ht="14.25" customHeight="1" x14ac:dyDescent="0.25">
      <c r="G161" s="62"/>
      <c r="H161" s="434"/>
      <c r="J161" s="411"/>
      <c r="K161" s="69" t="s">
        <v>311</v>
      </c>
      <c r="L161" s="93">
        <v>0</v>
      </c>
      <c r="T161" s="63"/>
    </row>
    <row r="162" spans="7:22" ht="14.25" customHeight="1" x14ac:dyDescent="0.25">
      <c r="G162" s="62"/>
      <c r="H162" s="434"/>
      <c r="J162" s="411"/>
      <c r="K162" s="69" t="s">
        <v>321</v>
      </c>
      <c r="L162" s="93">
        <v>0</v>
      </c>
      <c r="T162" s="63"/>
    </row>
    <row r="163" spans="7:22" ht="14.25" customHeight="1" x14ac:dyDescent="0.25">
      <c r="G163" s="62"/>
      <c r="H163" s="434"/>
      <c r="J163" s="411"/>
      <c r="K163" s="69" t="s">
        <v>324</v>
      </c>
      <c r="L163" s="93">
        <v>0</v>
      </c>
      <c r="T163" s="63"/>
    </row>
    <row r="164" spans="7:22" ht="14.25" customHeight="1" x14ac:dyDescent="0.25">
      <c r="G164" s="62"/>
      <c r="H164" s="434"/>
      <c r="J164" s="411"/>
      <c r="K164" s="69" t="s">
        <v>326</v>
      </c>
      <c r="L164" s="93">
        <v>0</v>
      </c>
      <c r="T164" s="63"/>
    </row>
    <row r="165" spans="7:22" ht="14.25" customHeight="1" x14ac:dyDescent="0.25">
      <c r="G165" s="62"/>
      <c r="H165" s="434"/>
      <c r="J165" s="411"/>
      <c r="K165" s="69" t="s">
        <v>328</v>
      </c>
      <c r="L165" s="93">
        <v>0</v>
      </c>
      <c r="T165" s="63"/>
    </row>
    <row r="166" spans="7:22" ht="14.25" customHeight="1" x14ac:dyDescent="0.25">
      <c r="G166" s="62"/>
      <c r="H166" s="434"/>
      <c r="J166" s="411"/>
      <c r="K166" s="69" t="s">
        <v>330</v>
      </c>
      <c r="L166" s="93">
        <v>0</v>
      </c>
      <c r="T166" s="63"/>
    </row>
    <row r="167" spans="7:22" ht="14.25" customHeight="1" x14ac:dyDescent="0.25">
      <c r="G167" s="62"/>
      <c r="H167" s="434"/>
      <c r="J167" s="411"/>
      <c r="K167" s="69" t="s">
        <v>332</v>
      </c>
      <c r="L167" s="93">
        <v>0</v>
      </c>
      <c r="T167" s="63"/>
    </row>
    <row r="168" spans="7:22" ht="14.25" customHeight="1" x14ac:dyDescent="0.25">
      <c r="G168" s="62"/>
      <c r="H168" s="434"/>
      <c r="J168" s="412"/>
      <c r="K168" s="69" t="s">
        <v>334</v>
      </c>
      <c r="L168" s="93">
        <v>0</v>
      </c>
      <c r="T168" s="63"/>
    </row>
    <row r="169" spans="7:22" ht="14.25" customHeight="1" x14ac:dyDescent="0.25">
      <c r="G169" s="62"/>
      <c r="H169" s="434"/>
      <c r="J169" s="412"/>
      <c r="K169" s="69" t="s">
        <v>336</v>
      </c>
      <c r="L169" s="93">
        <v>0</v>
      </c>
      <c r="T169" s="63"/>
    </row>
    <row r="170" spans="7:22" ht="14.25" customHeight="1" x14ac:dyDescent="0.25">
      <c r="G170" s="62"/>
      <c r="H170" s="434"/>
      <c r="J170" s="412"/>
      <c r="K170" s="69" t="s">
        <v>339</v>
      </c>
      <c r="L170" s="93">
        <v>0</v>
      </c>
      <c r="T170" s="63"/>
    </row>
    <row r="171" spans="7:22" ht="14.25" customHeight="1" x14ac:dyDescent="0.25">
      <c r="G171" s="62"/>
      <c r="H171" s="434"/>
      <c r="J171" s="412"/>
      <c r="K171" s="69" t="s">
        <v>341</v>
      </c>
      <c r="L171" s="93">
        <v>0</v>
      </c>
      <c r="T171" s="63"/>
    </row>
    <row r="172" spans="7:22" ht="14.25" customHeight="1" x14ac:dyDescent="0.25">
      <c r="G172" s="62"/>
      <c r="H172" s="434"/>
      <c r="J172" s="412"/>
      <c r="T172" s="63"/>
    </row>
    <row r="173" spans="7:22" ht="14.25" customHeight="1" x14ac:dyDescent="0.25">
      <c r="G173" s="62"/>
      <c r="H173" s="434"/>
      <c r="K173" s="71"/>
      <c r="T173" s="63"/>
      <c r="V173" s="194"/>
    </row>
    <row r="174" spans="7:22" ht="14.25" customHeight="1" x14ac:dyDescent="0.25">
      <c r="G174" s="62"/>
      <c r="H174" s="434"/>
      <c r="J174" s="410" t="s">
        <v>106</v>
      </c>
      <c r="K174" s="69" t="s">
        <v>307</v>
      </c>
      <c r="L174" s="93">
        <v>0</v>
      </c>
      <c r="T174" s="63"/>
      <c r="V174" s="194"/>
    </row>
    <row r="175" spans="7:22" ht="14.25" customHeight="1" x14ac:dyDescent="0.25">
      <c r="G175" s="62"/>
      <c r="H175" s="434"/>
      <c r="J175" s="411"/>
      <c r="K175" s="69" t="s">
        <v>308</v>
      </c>
      <c r="L175" s="93">
        <v>0</v>
      </c>
      <c r="T175" s="294"/>
      <c r="V175" s="194"/>
    </row>
    <row r="176" spans="7:22" ht="14.25" customHeight="1" x14ac:dyDescent="0.25">
      <c r="G176" s="62"/>
      <c r="H176" s="434"/>
      <c r="J176" s="411"/>
      <c r="K176" s="69" t="s">
        <v>309</v>
      </c>
      <c r="L176" s="93">
        <v>0</v>
      </c>
      <c r="T176" s="63"/>
      <c r="V176" s="194"/>
    </row>
    <row r="177" spans="7:22" ht="14.25" customHeight="1" x14ac:dyDescent="0.25">
      <c r="G177" s="62"/>
      <c r="H177" s="434"/>
      <c r="J177" s="411"/>
      <c r="K177" s="69" t="s">
        <v>311</v>
      </c>
      <c r="L177" s="93">
        <v>0</v>
      </c>
      <c r="T177" s="63"/>
      <c r="V177" s="194"/>
    </row>
    <row r="178" spans="7:22" ht="14.25" customHeight="1" x14ac:dyDescent="0.25">
      <c r="G178" s="62"/>
      <c r="H178" s="434"/>
      <c r="J178" s="411"/>
      <c r="K178" s="69" t="s">
        <v>321</v>
      </c>
      <c r="L178" s="93">
        <v>0</v>
      </c>
      <c r="T178" s="63"/>
      <c r="V178" s="194"/>
    </row>
    <row r="179" spans="7:22" ht="14.25" customHeight="1" x14ac:dyDescent="0.25">
      <c r="G179" s="62"/>
      <c r="H179" s="434"/>
      <c r="J179" s="411"/>
      <c r="K179" s="69" t="s">
        <v>324</v>
      </c>
      <c r="L179" s="93">
        <v>0</v>
      </c>
      <c r="T179" s="63"/>
      <c r="V179" s="194"/>
    </row>
    <row r="180" spans="7:22" ht="14.25" customHeight="1" x14ac:dyDescent="0.25">
      <c r="G180" s="62"/>
      <c r="H180" s="434"/>
      <c r="J180" s="411"/>
      <c r="K180" s="69" t="s">
        <v>326</v>
      </c>
      <c r="L180" s="93">
        <v>0</v>
      </c>
      <c r="T180" s="63"/>
      <c r="V180" s="194"/>
    </row>
    <row r="181" spans="7:22" ht="14.25" customHeight="1" x14ac:dyDescent="0.25">
      <c r="G181" s="62"/>
      <c r="H181" s="434"/>
      <c r="J181" s="411"/>
      <c r="K181" s="69" t="s">
        <v>328</v>
      </c>
      <c r="L181" s="93">
        <v>0</v>
      </c>
      <c r="T181" s="63"/>
      <c r="V181" s="194"/>
    </row>
    <row r="182" spans="7:22" ht="14.25" customHeight="1" x14ac:dyDescent="0.25">
      <c r="G182" s="62"/>
      <c r="H182" s="434"/>
      <c r="J182" s="411"/>
      <c r="K182" s="69" t="s">
        <v>330</v>
      </c>
      <c r="L182" s="93">
        <v>0</v>
      </c>
      <c r="T182" s="63"/>
      <c r="V182" s="194"/>
    </row>
    <row r="183" spans="7:22" ht="14.25" customHeight="1" x14ac:dyDescent="0.25">
      <c r="G183" s="62"/>
      <c r="H183" s="434"/>
      <c r="J183" s="411"/>
      <c r="K183" s="69" t="s">
        <v>332</v>
      </c>
      <c r="L183" s="93">
        <v>0</v>
      </c>
      <c r="T183" s="63"/>
      <c r="V183" s="194"/>
    </row>
    <row r="184" spans="7:22" ht="14.25" customHeight="1" x14ac:dyDescent="0.25">
      <c r="G184" s="62"/>
      <c r="H184" s="434"/>
      <c r="J184" s="412"/>
      <c r="K184" s="69" t="s">
        <v>334</v>
      </c>
      <c r="L184" s="93">
        <v>0</v>
      </c>
      <c r="T184" s="63"/>
      <c r="V184" s="194"/>
    </row>
    <row r="185" spans="7:22" ht="14.25" customHeight="1" x14ac:dyDescent="0.25">
      <c r="G185" s="62"/>
      <c r="H185" s="434"/>
      <c r="J185" s="412"/>
      <c r="K185" s="69" t="s">
        <v>336</v>
      </c>
      <c r="L185" s="93">
        <v>0</v>
      </c>
      <c r="T185" s="63"/>
      <c r="V185" s="194"/>
    </row>
    <row r="186" spans="7:22" ht="14.25" customHeight="1" x14ac:dyDescent="0.25">
      <c r="G186" s="62"/>
      <c r="H186" s="434"/>
      <c r="J186" s="412"/>
      <c r="K186" s="69" t="s">
        <v>339</v>
      </c>
      <c r="L186" s="93">
        <v>0</v>
      </c>
      <c r="T186" s="63"/>
      <c r="V186" s="194"/>
    </row>
    <row r="187" spans="7:22" ht="14.25" customHeight="1" x14ac:dyDescent="0.25">
      <c r="G187" s="62"/>
      <c r="H187" s="434"/>
      <c r="J187" s="412"/>
      <c r="K187" s="69" t="s">
        <v>341</v>
      </c>
      <c r="L187" s="93">
        <v>0</v>
      </c>
      <c r="T187" s="63"/>
      <c r="V187" s="194"/>
    </row>
    <row r="188" spans="7:22" ht="14.25" customHeight="1" x14ac:dyDescent="0.25">
      <c r="G188" s="62"/>
      <c r="H188" s="434"/>
      <c r="J188" s="412"/>
      <c r="T188" s="63"/>
      <c r="V188" s="194"/>
    </row>
    <row r="189" spans="7:22" ht="14.25" customHeight="1" x14ac:dyDescent="0.3">
      <c r="G189" s="62"/>
      <c r="H189" s="434"/>
      <c r="M189"/>
      <c r="T189" s="63"/>
      <c r="V189" s="194"/>
    </row>
    <row r="190" spans="7:22" ht="14.25" customHeight="1" x14ac:dyDescent="0.25">
      <c r="G190" s="62"/>
      <c r="H190" s="434"/>
      <c r="J190" s="410" t="s">
        <v>347</v>
      </c>
      <c r="K190" s="69" t="s">
        <v>307</v>
      </c>
      <c r="L190" s="93">
        <v>1010.5298925724044</v>
      </c>
      <c r="M190" s="351"/>
      <c r="O190" s="352"/>
      <c r="T190" s="63"/>
      <c r="V190" s="194"/>
    </row>
    <row r="191" spans="7:22" ht="14.25" customHeight="1" x14ac:dyDescent="0.25">
      <c r="G191" s="62"/>
      <c r="H191" s="434"/>
      <c r="J191" s="411"/>
      <c r="K191" s="69" t="s">
        <v>308</v>
      </c>
      <c r="L191" s="93">
        <v>1046.8615921190878</v>
      </c>
      <c r="M191" s="351"/>
      <c r="T191" s="63"/>
      <c r="V191" s="194"/>
    </row>
    <row r="192" spans="7:22" ht="14.25" customHeight="1" x14ac:dyDescent="0.25">
      <c r="G192" s="62"/>
      <c r="H192" s="434"/>
      <c r="J192" s="411"/>
      <c r="K192" s="69" t="s">
        <v>309</v>
      </c>
      <c r="L192" s="93">
        <v>1054.8293429042023</v>
      </c>
      <c r="M192" s="351"/>
      <c r="T192" s="63"/>
      <c r="V192" s="194"/>
    </row>
    <row r="193" spans="7:22" ht="14.25" customHeight="1" x14ac:dyDescent="0.25">
      <c r="G193" s="62"/>
      <c r="H193" s="434"/>
      <c r="J193" s="411"/>
      <c r="K193" s="69" t="s">
        <v>311</v>
      </c>
      <c r="L193" s="93">
        <v>1078.3994403215841</v>
      </c>
      <c r="M193" s="351"/>
      <c r="T193" s="63"/>
      <c r="V193" s="194"/>
    </row>
    <row r="194" spans="7:22" ht="14.25" customHeight="1" x14ac:dyDescent="0.25">
      <c r="G194" s="62"/>
      <c r="H194" s="434"/>
      <c r="J194" s="411"/>
      <c r="K194" s="69" t="s">
        <v>321</v>
      </c>
      <c r="L194" s="93">
        <v>1228.375972964441</v>
      </c>
      <c r="M194" s="351"/>
      <c r="T194" s="63"/>
      <c r="V194" s="194"/>
    </row>
    <row r="195" spans="7:22" ht="14.25" customHeight="1" x14ac:dyDescent="0.25">
      <c r="G195" s="62"/>
      <c r="H195" s="434"/>
      <c r="J195" s="411"/>
      <c r="K195" s="69" t="s">
        <v>324</v>
      </c>
      <c r="L195" s="93">
        <v>1168.8715632779285</v>
      </c>
      <c r="M195" s="351"/>
      <c r="T195" s="63"/>
      <c r="V195" s="194"/>
    </row>
    <row r="196" spans="7:22" ht="14.25" customHeight="1" x14ac:dyDescent="0.25">
      <c r="G196" s="62"/>
      <c r="H196" s="434"/>
      <c r="J196" s="411"/>
      <c r="K196" s="69" t="s">
        <v>326</v>
      </c>
      <c r="L196" s="93">
        <v>921.0192916806177</v>
      </c>
      <c r="M196" s="351"/>
      <c r="T196" s="63"/>
      <c r="V196" s="194"/>
    </row>
    <row r="197" spans="7:22" ht="14.25" customHeight="1" x14ac:dyDescent="0.25">
      <c r="G197" s="62"/>
      <c r="H197" s="434"/>
      <c r="J197" s="411"/>
      <c r="K197" s="69" t="s">
        <v>328</v>
      </c>
      <c r="L197" s="93">
        <v>1161.8156313041641</v>
      </c>
      <c r="M197" s="351"/>
      <c r="T197" s="63"/>
      <c r="V197" s="194"/>
    </row>
    <row r="198" spans="7:22" ht="14.25" customHeight="1" x14ac:dyDescent="0.25">
      <c r="G198" s="62"/>
      <c r="H198" s="434"/>
      <c r="J198" s="411"/>
      <c r="K198" s="69" t="s">
        <v>330</v>
      </c>
      <c r="L198" s="93">
        <v>1242.1580176620428</v>
      </c>
      <c r="M198" s="351"/>
      <c r="T198" s="63"/>
      <c r="V198" s="194"/>
    </row>
    <row r="199" spans="7:22" ht="14.25" customHeight="1" x14ac:dyDescent="0.25">
      <c r="G199" s="62"/>
      <c r="H199" s="434"/>
      <c r="J199" s="411"/>
      <c r="K199" s="69" t="s">
        <v>332</v>
      </c>
      <c r="L199" s="93">
        <v>1246.8536005109393</v>
      </c>
      <c r="M199" s="351"/>
      <c r="T199" s="63"/>
    </row>
    <row r="200" spans="7:22" ht="14.25" customHeight="1" x14ac:dyDescent="0.25">
      <c r="H200" s="122"/>
      <c r="J200" s="412"/>
      <c r="K200" s="69" t="s">
        <v>334</v>
      </c>
      <c r="L200" s="93">
        <v>1479.9407817643103</v>
      </c>
      <c r="M200" s="351"/>
      <c r="T200" s="63"/>
    </row>
    <row r="201" spans="7:22" ht="14.25" customHeight="1" x14ac:dyDescent="0.25">
      <c r="H201" s="122"/>
      <c r="J201" s="412"/>
      <c r="K201" s="69" t="s">
        <v>336</v>
      </c>
      <c r="L201" s="93">
        <v>1684.2406448549996</v>
      </c>
      <c r="M201" s="351"/>
      <c r="T201" s="63"/>
    </row>
    <row r="202" spans="7:22" ht="14.25" customHeight="1" x14ac:dyDescent="0.25">
      <c r="H202" s="122"/>
      <c r="J202" s="412"/>
      <c r="K202" s="69" t="s">
        <v>339</v>
      </c>
      <c r="L202" s="93">
        <v>1843.4991557625071</v>
      </c>
      <c r="M202" s="351"/>
      <c r="T202" s="63"/>
    </row>
    <row r="203" spans="7:22" ht="14.25" customHeight="1" x14ac:dyDescent="0.25">
      <c r="H203" s="122"/>
      <c r="J203" s="412"/>
      <c r="K203" s="69" t="s">
        <v>341</v>
      </c>
      <c r="L203" s="93">
        <v>1477.5264431000737</v>
      </c>
      <c r="M203" s="351"/>
      <c r="T203" s="63"/>
    </row>
    <row r="204" spans="7:22" ht="14.25" customHeight="1" x14ac:dyDescent="0.25">
      <c r="H204" s="122"/>
      <c r="J204" s="412"/>
      <c r="K204" s="351"/>
      <c r="L204" s="351"/>
      <c r="M204" s="351"/>
      <c r="T204" s="63"/>
    </row>
    <row r="205" spans="7:22" ht="14.25" customHeight="1" thickBot="1" x14ac:dyDescent="0.3"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20"/>
    </row>
    <row r="206" spans="7:22" ht="14.25" customHeight="1" x14ac:dyDescent="0.25">
      <c r="G206" s="116"/>
      <c r="H206" s="116"/>
      <c r="I206" s="116"/>
      <c r="J206" s="116"/>
      <c r="K206" s="116"/>
      <c r="L206" s="116"/>
      <c r="M206" s="116"/>
      <c r="N206" s="116"/>
      <c r="O206" s="116"/>
      <c r="P206" s="116"/>
      <c r="Q206" s="116"/>
      <c r="R206" s="116"/>
      <c r="S206" s="116"/>
      <c r="T206" s="291"/>
    </row>
    <row r="207" spans="7:22" ht="14.25" customHeight="1" x14ac:dyDescent="0.25">
      <c r="G207" s="62"/>
      <c r="L207" s="218"/>
      <c r="M207" s="218"/>
      <c r="T207" s="63"/>
    </row>
    <row r="208" spans="7:22" ht="14.25" customHeight="1" x14ac:dyDescent="0.3">
      <c r="G208" s="62"/>
      <c r="H208" s="435" t="s">
        <v>109</v>
      </c>
      <c r="J208" s="410" t="s">
        <v>110</v>
      </c>
      <c r="K208" s="69" t="s">
        <v>307</v>
      </c>
      <c r="L208" s="82">
        <f t="shared" ref="L208:L221" si="10" xml:space="preserve"> (($S$51 * $S$49 * $S$47 * (L76 * 1 + L142) +L92) * 1000 / (L12 * 8760)) + L108 + 0</f>
        <v>97.091505518333136</v>
      </c>
      <c r="M208"/>
      <c r="N208" s="158"/>
      <c r="O208" s="158"/>
      <c r="P208" s="158"/>
      <c r="Q208" s="158"/>
      <c r="R208" s="158"/>
      <c r="T208" s="63"/>
    </row>
    <row r="209" spans="7:28" ht="14.25" customHeight="1" x14ac:dyDescent="0.3">
      <c r="G209" s="62"/>
      <c r="H209" s="435"/>
      <c r="J209" s="411"/>
      <c r="K209" s="69" t="s">
        <v>308</v>
      </c>
      <c r="L209" s="82">
        <f t="shared" si="10"/>
        <v>101.13013525467119</v>
      </c>
      <c r="M209"/>
      <c r="T209" s="63"/>
    </row>
    <row r="210" spans="7:28" ht="14.25" customHeight="1" x14ac:dyDescent="0.3">
      <c r="G210" s="62"/>
      <c r="H210" s="435"/>
      <c r="J210" s="411"/>
      <c r="K210" s="69" t="s">
        <v>309</v>
      </c>
      <c r="L210" s="82">
        <f t="shared" si="10"/>
        <v>103.64669630575852</v>
      </c>
      <c r="M210"/>
      <c r="T210" s="63"/>
      <c r="V210" s="436"/>
      <c r="W210" s="436"/>
      <c r="X210" s="436"/>
      <c r="Y210" s="436"/>
      <c r="Z210" s="436"/>
      <c r="AA210" s="436"/>
      <c r="AB210" s="436"/>
    </row>
    <row r="211" spans="7:28" ht="14.25" customHeight="1" x14ac:dyDescent="0.3">
      <c r="G211" s="62"/>
      <c r="H211" s="435"/>
      <c r="J211" s="411"/>
      <c r="K211" s="69" t="s">
        <v>311</v>
      </c>
      <c r="L211" s="82">
        <f t="shared" si="10"/>
        <v>107.12442953033828</v>
      </c>
      <c r="M211"/>
      <c r="T211" s="63"/>
      <c r="V211" s="436"/>
      <c r="W211" s="436"/>
    </row>
    <row r="212" spans="7:28" ht="14.25" customHeight="1" x14ac:dyDescent="0.3">
      <c r="G212" s="62"/>
      <c r="H212" s="435"/>
      <c r="J212" s="411"/>
      <c r="K212" s="69" t="s">
        <v>321</v>
      </c>
      <c r="L212" s="82">
        <f t="shared" si="10"/>
        <v>113.48692716142037</v>
      </c>
      <c r="M212"/>
      <c r="N212" s="127"/>
      <c r="T212" s="63"/>
      <c r="V212" s="436"/>
      <c r="W212" s="436"/>
    </row>
    <row r="213" spans="7:28" ht="14.25" customHeight="1" x14ac:dyDescent="0.3">
      <c r="G213" s="62"/>
      <c r="H213" s="435"/>
      <c r="J213" s="411"/>
      <c r="K213" s="69" t="s">
        <v>324</v>
      </c>
      <c r="L213" s="82">
        <f t="shared" si="10"/>
        <v>130.95321028510054</v>
      </c>
      <c r="M213"/>
      <c r="T213" s="63"/>
    </row>
    <row r="214" spans="7:28" ht="14.25" customHeight="1" x14ac:dyDescent="0.3">
      <c r="G214" s="62"/>
      <c r="H214" s="435"/>
      <c r="J214" s="411"/>
      <c r="K214" s="69" t="s">
        <v>326</v>
      </c>
      <c r="L214" s="82">
        <f t="shared" si="10"/>
        <v>168.18032840215969</v>
      </c>
      <c r="M214"/>
      <c r="T214" s="63"/>
    </row>
    <row r="215" spans="7:28" ht="14.25" customHeight="1" x14ac:dyDescent="0.3">
      <c r="G215" s="62"/>
      <c r="H215" s="435"/>
      <c r="J215" s="411"/>
      <c r="K215" s="69" t="s">
        <v>328</v>
      </c>
      <c r="L215" s="82">
        <f t="shared" si="10"/>
        <v>98.013386538012611</v>
      </c>
      <c r="M215"/>
      <c r="T215" s="63"/>
    </row>
    <row r="216" spans="7:28" ht="14.25" customHeight="1" x14ac:dyDescent="0.3">
      <c r="G216" s="62"/>
      <c r="H216" s="435"/>
      <c r="J216" s="411"/>
      <c r="K216" s="69" t="s">
        <v>330</v>
      </c>
      <c r="L216" s="82">
        <f t="shared" si="10"/>
        <v>102.15362529037007</v>
      </c>
      <c r="M216"/>
      <c r="T216" s="63"/>
    </row>
    <row r="217" spans="7:28" ht="14.25" customHeight="1" x14ac:dyDescent="0.3">
      <c r="G217" s="62"/>
      <c r="H217" s="435"/>
      <c r="J217" s="411"/>
      <c r="K217" s="69" t="s">
        <v>332</v>
      </c>
      <c r="L217" s="82">
        <f t="shared" si="10"/>
        <v>106.67730186700122</v>
      </c>
      <c r="M217"/>
      <c r="T217" s="63"/>
    </row>
    <row r="218" spans="7:28" ht="14.25" customHeight="1" x14ac:dyDescent="0.3">
      <c r="G218" s="62"/>
      <c r="H218" s="435"/>
      <c r="J218" s="412"/>
      <c r="K218" s="69" t="s">
        <v>334</v>
      </c>
      <c r="L218" s="82">
        <f t="shared" si="10"/>
        <v>116.03387752163877</v>
      </c>
      <c r="M218"/>
      <c r="T218" s="63"/>
    </row>
    <row r="219" spans="7:28" ht="14.25" customHeight="1" x14ac:dyDescent="0.3">
      <c r="G219" s="62"/>
      <c r="H219" s="435"/>
      <c r="J219" s="412"/>
      <c r="K219" s="69" t="s">
        <v>336</v>
      </c>
      <c r="L219" s="82">
        <f t="shared" si="10"/>
        <v>128.95098970987991</v>
      </c>
      <c r="M219"/>
      <c r="T219" s="63"/>
    </row>
    <row r="220" spans="7:28" ht="14.25" customHeight="1" x14ac:dyDescent="0.3">
      <c r="G220" s="62"/>
      <c r="H220" s="435"/>
      <c r="J220" s="412"/>
      <c r="K220" s="69" t="s">
        <v>339</v>
      </c>
      <c r="L220" s="82">
        <f t="shared" si="10"/>
        <v>165.96800990999421</v>
      </c>
      <c r="M220"/>
      <c r="T220" s="63"/>
    </row>
    <row r="221" spans="7:28" ht="14.25" customHeight="1" x14ac:dyDescent="0.3">
      <c r="G221" s="62"/>
      <c r="H221" s="435"/>
      <c r="J221" s="412"/>
      <c r="K221" s="69" t="s">
        <v>341</v>
      </c>
      <c r="L221" s="82">
        <f t="shared" si="10"/>
        <v>199.65352040843726</v>
      </c>
      <c r="M221"/>
      <c r="T221" s="63"/>
    </row>
    <row r="222" spans="7:28" ht="14.25" customHeight="1" x14ac:dyDescent="0.3">
      <c r="G222" s="62"/>
      <c r="H222" s="435"/>
      <c r="J222" s="412"/>
      <c r="K222"/>
      <c r="L222"/>
      <c r="M222"/>
      <c r="T222" s="63"/>
    </row>
    <row r="223" spans="7:28" ht="14.25" customHeight="1" x14ac:dyDescent="0.3">
      <c r="G223" s="62"/>
      <c r="H223" s="435"/>
      <c r="L223" s="194"/>
      <c r="M223"/>
      <c r="T223" s="63"/>
    </row>
    <row r="224" spans="7:28" ht="14.25" customHeight="1" x14ac:dyDescent="0.3">
      <c r="G224" s="62"/>
      <c r="H224" s="435"/>
      <c r="J224" s="410" t="s">
        <v>111</v>
      </c>
      <c r="K224" s="69" t="s">
        <v>307</v>
      </c>
      <c r="L224" s="82">
        <f t="shared" ref="L224:L237" si="11">(((L76*$S$51*(1-$S$43*$S$48))/(8760*L12*(1-$S$43))+L92/(8760*L12))*1000)+L108</f>
        <v>69.279700833629079</v>
      </c>
      <c r="M224" t="s">
        <v>112</v>
      </c>
      <c r="N224"/>
      <c r="O224"/>
      <c r="P224"/>
      <c r="Q224"/>
      <c r="R224"/>
      <c r="S224"/>
      <c r="T224" s="63"/>
    </row>
    <row r="225" spans="7:20" ht="14.25" customHeight="1" x14ac:dyDescent="0.3">
      <c r="G225" s="62"/>
      <c r="H225" s="435"/>
      <c r="J225" s="411"/>
      <c r="K225" s="69" t="s">
        <v>308</v>
      </c>
      <c r="L225" s="82">
        <f t="shared" si="11"/>
        <v>71.917726097283918</v>
      </c>
      <c r="M225"/>
      <c r="T225" s="63"/>
    </row>
    <row r="226" spans="7:20" ht="14.25" customHeight="1" x14ac:dyDescent="0.3">
      <c r="G226" s="62"/>
      <c r="H226" s="435"/>
      <c r="J226" s="411"/>
      <c r="K226" s="69" t="s">
        <v>309</v>
      </c>
      <c r="L226" s="82">
        <f t="shared" si="11"/>
        <v>73.955788822389991</v>
      </c>
      <c r="M226"/>
      <c r="T226" s="63"/>
    </row>
    <row r="227" spans="7:20" ht="14.25" customHeight="1" x14ac:dyDescent="0.3">
      <c r="G227" s="62"/>
      <c r="H227" s="435"/>
      <c r="J227" s="411"/>
      <c r="K227" s="69" t="s">
        <v>311</v>
      </c>
      <c r="L227" s="82">
        <f t="shared" si="11"/>
        <v>76.384632785682115</v>
      </c>
      <c r="M227"/>
      <c r="T227" s="63"/>
    </row>
    <row r="228" spans="7:20" ht="14.25" customHeight="1" x14ac:dyDescent="0.3">
      <c r="G228" s="62"/>
      <c r="H228" s="435"/>
      <c r="J228" s="411"/>
      <c r="K228" s="69" t="s">
        <v>321</v>
      </c>
      <c r="L228" s="82">
        <f t="shared" si="11"/>
        <v>79.354084142592427</v>
      </c>
      <c r="M228"/>
      <c r="T228" s="63"/>
    </row>
    <row r="229" spans="7:20" ht="14.25" customHeight="1" x14ac:dyDescent="0.3">
      <c r="G229" s="62"/>
      <c r="H229" s="435"/>
      <c r="J229" s="411"/>
      <c r="K229" s="69" t="s">
        <v>324</v>
      </c>
      <c r="L229" s="82">
        <f t="shared" si="11"/>
        <v>92.30278549682221</v>
      </c>
      <c r="M229"/>
      <c r="T229" s="63"/>
    </row>
    <row r="230" spans="7:20" ht="14.25" customHeight="1" x14ac:dyDescent="0.3">
      <c r="G230" s="62"/>
      <c r="H230" s="435"/>
      <c r="J230" s="411"/>
      <c r="K230" s="69" t="s">
        <v>326</v>
      </c>
      <c r="L230" s="82">
        <f t="shared" si="11"/>
        <v>123.12655998762277</v>
      </c>
      <c r="M230"/>
      <c r="T230" s="63"/>
    </row>
    <row r="231" spans="7:20" ht="14.25" customHeight="1" x14ac:dyDescent="0.3">
      <c r="G231" s="62"/>
      <c r="H231" s="435"/>
      <c r="J231" s="411"/>
      <c r="K231" s="69" t="s">
        <v>328</v>
      </c>
      <c r="L231" s="82">
        <f t="shared" si="11"/>
        <v>67.476308665635372</v>
      </c>
      <c r="M231"/>
      <c r="T231" s="63"/>
    </row>
    <row r="232" spans="7:20" ht="14.25" customHeight="1" x14ac:dyDescent="0.3">
      <c r="G232" s="62"/>
      <c r="H232" s="435"/>
      <c r="J232" s="411"/>
      <c r="K232" s="69" t="s">
        <v>330</v>
      </c>
      <c r="L232" s="82">
        <f t="shared" si="11"/>
        <v>69.583084526081166</v>
      </c>
      <c r="M232"/>
      <c r="T232" s="63"/>
    </row>
    <row r="233" spans="7:20" ht="14.25" customHeight="1" x14ac:dyDescent="0.3">
      <c r="G233" s="62"/>
      <c r="H233" s="435"/>
      <c r="J233" s="411"/>
      <c r="K233" s="69" t="s">
        <v>332</v>
      </c>
      <c r="L233" s="82">
        <f t="shared" si="11"/>
        <v>73.061254231949178</v>
      </c>
      <c r="M233"/>
      <c r="T233" s="63"/>
    </row>
    <row r="234" spans="7:20" ht="14.25" customHeight="1" x14ac:dyDescent="0.3">
      <c r="G234" s="62"/>
      <c r="H234" s="156"/>
      <c r="J234" s="412"/>
      <c r="K234" s="69" t="s">
        <v>334</v>
      </c>
      <c r="L234" s="82">
        <f t="shared" si="11"/>
        <v>77.78169264223888</v>
      </c>
      <c r="M234"/>
      <c r="T234" s="63"/>
    </row>
    <row r="235" spans="7:20" ht="14.25" customHeight="1" x14ac:dyDescent="0.3">
      <c r="G235" s="62"/>
      <c r="H235" s="156"/>
      <c r="J235" s="412"/>
      <c r="K235" s="69" t="s">
        <v>336</v>
      </c>
      <c r="L235" s="82">
        <f t="shared" si="11"/>
        <v>84.792415677536894</v>
      </c>
      <c r="M235"/>
      <c r="T235" s="63"/>
    </row>
    <row r="236" spans="7:20" ht="14.25" customHeight="1" x14ac:dyDescent="0.3">
      <c r="G236" s="62"/>
      <c r="H236" s="156"/>
      <c r="J236" s="412"/>
      <c r="K236" s="69" t="s">
        <v>339</v>
      </c>
      <c r="L236" s="82">
        <f t="shared" si="11"/>
        <v>107.25962007060448</v>
      </c>
      <c r="M236"/>
      <c r="T236" s="63"/>
    </row>
    <row r="237" spans="7:20" ht="14.25" customHeight="1" x14ac:dyDescent="0.3">
      <c r="G237" s="62"/>
      <c r="H237" s="156"/>
      <c r="J237" s="412"/>
      <c r="K237" s="69" t="s">
        <v>341</v>
      </c>
      <c r="L237" s="82">
        <f t="shared" si="11"/>
        <v>135.04213556150702</v>
      </c>
      <c r="M237"/>
      <c r="T237" s="63"/>
    </row>
    <row r="238" spans="7:20" ht="14.25" customHeight="1" x14ac:dyDescent="0.3">
      <c r="G238" s="62"/>
      <c r="H238" s="156"/>
      <c r="J238" s="412"/>
      <c r="K238"/>
      <c r="L238"/>
      <c r="M238"/>
      <c r="T238" s="63"/>
    </row>
    <row r="239" spans="7:20" ht="14.25" customHeight="1" x14ac:dyDescent="0.25">
      <c r="G239" s="222"/>
      <c r="H239" s="223"/>
      <c r="I239" s="223"/>
      <c r="J239" s="223"/>
      <c r="K239" s="223"/>
      <c r="L239" s="223"/>
      <c r="M239" s="223"/>
      <c r="N239" s="223"/>
      <c r="O239" s="223"/>
      <c r="P239" s="223"/>
      <c r="Q239" s="223"/>
      <c r="R239" s="223"/>
      <c r="S239" s="223"/>
      <c r="T239" s="295"/>
    </row>
    <row r="241" spans="4:46" ht="14.25" customHeight="1" x14ac:dyDescent="0.25">
      <c r="H241" s="89" t="s">
        <v>113</v>
      </c>
    </row>
    <row r="243" spans="4:46" ht="14.25" customHeight="1" x14ac:dyDescent="0.25">
      <c r="G243" s="55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</row>
    <row r="244" spans="4:46" ht="14.25" customHeight="1" x14ac:dyDescent="0.25">
      <c r="D244" s="58" t="s">
        <v>41</v>
      </c>
      <c r="G244" s="353" t="s">
        <v>114</v>
      </c>
      <c r="H244" s="160"/>
      <c r="I244" s="160"/>
      <c r="J244" s="160"/>
      <c r="K244" s="160"/>
      <c r="L244" s="160"/>
      <c r="M244" s="160"/>
      <c r="N244" s="160"/>
      <c r="O244" s="160"/>
      <c r="P244" s="160"/>
      <c r="Q244" s="160"/>
      <c r="R244" s="160"/>
      <c r="S244" s="160"/>
      <c r="T244" s="160"/>
      <c r="U244" s="160"/>
      <c r="V244" s="160"/>
      <c r="W244" s="160"/>
      <c r="X244" s="160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  <c r="AS244" s="161"/>
      <c r="AT244" s="161"/>
    </row>
    <row r="245" spans="4:46" ht="14.25" customHeight="1" x14ac:dyDescent="0.25">
      <c r="G245" s="62"/>
      <c r="L245" s="89" t="s">
        <v>115</v>
      </c>
    </row>
    <row r="246" spans="4:46" ht="14.25" customHeight="1" thickBot="1" x14ac:dyDescent="0.3">
      <c r="G246" s="62"/>
      <c r="L246" s="162">
        <v>2018</v>
      </c>
      <c r="M246" s="162">
        <v>2019</v>
      </c>
      <c r="N246" s="162">
        <v>2020</v>
      </c>
      <c r="O246" s="162">
        <v>2021</v>
      </c>
      <c r="P246" s="162">
        <v>2022</v>
      </c>
      <c r="Q246" s="162">
        <v>2023</v>
      </c>
      <c r="R246" s="162">
        <v>2024</v>
      </c>
      <c r="S246" s="162">
        <v>2025</v>
      </c>
      <c r="T246" s="162">
        <v>2026</v>
      </c>
      <c r="U246" s="162">
        <v>2027</v>
      </c>
      <c r="V246" s="162">
        <v>2028</v>
      </c>
      <c r="W246" s="162">
        <v>2029</v>
      </c>
      <c r="X246" s="162">
        <v>2030</v>
      </c>
      <c r="Y246" s="162">
        <v>2031</v>
      </c>
      <c r="Z246" s="162">
        <v>2032</v>
      </c>
      <c r="AA246" s="162">
        <v>2033</v>
      </c>
      <c r="AB246" s="162">
        <v>2034</v>
      </c>
      <c r="AC246" s="162">
        <v>2035</v>
      </c>
      <c r="AD246" s="162">
        <v>2036</v>
      </c>
      <c r="AE246" s="162">
        <v>2037</v>
      </c>
      <c r="AF246" s="162">
        <v>2038</v>
      </c>
      <c r="AG246" s="162">
        <v>2039</v>
      </c>
      <c r="AH246" s="162">
        <v>2040</v>
      </c>
      <c r="AI246" s="162">
        <v>2041</v>
      </c>
      <c r="AJ246" s="162">
        <v>2042</v>
      </c>
      <c r="AK246" s="162">
        <v>2043</v>
      </c>
      <c r="AL246" s="162">
        <v>2044</v>
      </c>
      <c r="AM246" s="162">
        <v>2045</v>
      </c>
      <c r="AN246" s="162">
        <v>2046</v>
      </c>
      <c r="AO246" s="162">
        <v>2047</v>
      </c>
      <c r="AP246" s="162">
        <v>2048</v>
      </c>
      <c r="AQ246" s="162">
        <v>2049</v>
      </c>
      <c r="AR246" s="162">
        <v>2050</v>
      </c>
    </row>
    <row r="247" spans="4:46" ht="14.25" customHeight="1" thickTop="1" x14ac:dyDescent="0.25">
      <c r="G247" s="62"/>
      <c r="H247" s="409" t="s">
        <v>43</v>
      </c>
      <c r="J247" s="410" t="s">
        <v>44</v>
      </c>
      <c r="K247" s="164" t="s">
        <v>262</v>
      </c>
      <c r="L247" s="296">
        <v>0.43887555342095841</v>
      </c>
      <c r="M247" s="296">
        <v>0.45186209770770747</v>
      </c>
      <c r="N247" s="296">
        <v>0.45949530225690388</v>
      </c>
      <c r="O247" s="296">
        <v>0.46492618350875636</v>
      </c>
      <c r="P247" s="296">
        <v>0.46914691946458048</v>
      </c>
      <c r="Q247" s="296">
        <v>0.47260069055293891</v>
      </c>
      <c r="R247" s="296">
        <v>0.47552437345147086</v>
      </c>
      <c r="S247" s="296">
        <v>0.47805958065912968</v>
      </c>
      <c r="T247" s="296">
        <v>0.48029777012918601</v>
      </c>
      <c r="U247" s="296">
        <v>0.4823014550312244</v>
      </c>
      <c r="V247" s="296">
        <v>0.48411526439044628</v>
      </c>
      <c r="W247" s="296">
        <v>0.48577217724538629</v>
      </c>
      <c r="X247" s="296">
        <v>0.48729725629641746</v>
      </c>
      <c r="Y247" s="296">
        <v>0.48870999585380476</v>
      </c>
      <c r="Z247" s="296">
        <v>0.49002585888849554</v>
      </c>
      <c r="AA247" s="296">
        <v>0.49125731769051295</v>
      </c>
      <c r="AB247" s="296">
        <v>0.49241457891714446</v>
      </c>
      <c r="AC247" s="296">
        <v>0.49350610136939949</v>
      </c>
      <c r="AD247" s="296">
        <v>0.49453897378187711</v>
      </c>
      <c r="AE247" s="296">
        <v>0.49551919572867614</v>
      </c>
      <c r="AF247" s="296">
        <v>0.49645189001583612</v>
      </c>
      <c r="AG247" s="296">
        <v>0.49734146568681781</v>
      </c>
      <c r="AH247" s="296">
        <v>0.49819174481350548</v>
      </c>
      <c r="AI247" s="296">
        <v>0.49900606231971184</v>
      </c>
      <c r="AJ247" s="296">
        <v>0.49978734544130526</v>
      </c>
      <c r="AK247" s="296">
        <v>0.50053817761378694</v>
      </c>
      <c r="AL247" s="296">
        <v>0.5012608503124828</v>
      </c>
      <c r="AM247" s="296">
        <v>0.50195740547316914</v>
      </c>
      <c r="AN247" s="296">
        <v>0.50262967047554719</v>
      </c>
      <c r="AO247" s="296">
        <v>0.50327928720161708</v>
      </c>
      <c r="AP247" s="296">
        <v>0.50390773633404118</v>
      </c>
      <c r="AQ247" s="296">
        <v>0.50451635780072701</v>
      </c>
      <c r="AR247" s="296">
        <v>0.50510636807672415</v>
      </c>
    </row>
    <row r="248" spans="4:46" ht="14.25" customHeight="1" x14ac:dyDescent="0.25">
      <c r="G248" s="62"/>
      <c r="H248" s="409"/>
      <c r="J248" s="411"/>
      <c r="K248" s="52" t="s">
        <v>263</v>
      </c>
      <c r="L248" s="135">
        <v>0.43887555342095841</v>
      </c>
      <c r="M248" s="135">
        <v>0.44969767365991592</v>
      </c>
      <c r="N248" s="135">
        <v>0.4560282081780016</v>
      </c>
      <c r="O248" s="135">
        <v>0.4605197938988736</v>
      </c>
      <c r="P248" s="135">
        <v>0.46400373845004322</v>
      </c>
      <c r="Q248" s="135">
        <v>0.46685032841695934</v>
      </c>
      <c r="R248" s="135">
        <v>0.46925708594089527</v>
      </c>
      <c r="S248" s="135">
        <v>0.47134191413783127</v>
      </c>
      <c r="T248" s="135">
        <v>0.47318086293504497</v>
      </c>
      <c r="U248" s="135">
        <v>0.4748258586890009</v>
      </c>
      <c r="V248" s="135">
        <v>0.47631393835630303</v>
      </c>
      <c r="W248" s="135">
        <v>0.47767244865591696</v>
      </c>
      <c r="X248" s="135">
        <v>0.47892215698769575</v>
      </c>
      <c r="Y248" s="135">
        <v>0.48007920617985284</v>
      </c>
      <c r="Z248" s="135">
        <v>0.48115639320708647</v>
      </c>
      <c r="AA248" s="135">
        <v>0.4821640343767889</v>
      </c>
      <c r="AB248" s="135">
        <v>0.48311056776124089</v>
      </c>
      <c r="AC248" s="135">
        <v>0.48400298317400264</v>
      </c>
      <c r="AD248" s="135">
        <v>0.48484713573782118</v>
      </c>
      <c r="AE248" s="135">
        <v>0.48564797892795847</v>
      </c>
      <c r="AF248" s="135">
        <v>0.48640974069793869</v>
      </c>
      <c r="AG248" s="135">
        <v>0.48713605859526066</v>
      </c>
      <c r="AH248" s="135">
        <v>0.48783008481778167</v>
      </c>
      <c r="AI248" s="135">
        <v>0.48849456889487458</v>
      </c>
      <c r="AJ248" s="135">
        <v>0.48913192347912804</v>
      </c>
      <c r="AK248" s="135">
        <v>0.48974427722665331</v>
      </c>
      <c r="AL248" s="135">
        <v>0.49033351769208833</v>
      </c>
      <c r="AM248" s="135">
        <v>0.49090132641881051</v>
      </c>
      <c r="AN248" s="135">
        <v>0.49144920786879998</v>
      </c>
      <c r="AO248" s="135">
        <v>0.49197851344604421</v>
      </c>
      <c r="AP248" s="135">
        <v>0.49249046157936538</v>
      </c>
      <c r="AQ248" s="135">
        <v>0.49298615461574652</v>
      </c>
      <c r="AR248" s="135">
        <v>0.4934665931133464</v>
      </c>
    </row>
    <row r="249" spans="4:46" ht="14.25" customHeight="1" thickBot="1" x14ac:dyDescent="0.3">
      <c r="G249" s="62"/>
      <c r="H249" s="409"/>
      <c r="J249" s="411"/>
      <c r="K249" s="167" t="s">
        <v>264</v>
      </c>
      <c r="L249" s="297">
        <v>0.43887555342095841</v>
      </c>
      <c r="M249" s="297">
        <v>0.44428661354043714</v>
      </c>
      <c r="N249" s="297">
        <v>0.44741379420834088</v>
      </c>
      <c r="O249" s="297">
        <v>0.4496171638391544</v>
      </c>
      <c r="P249" s="297">
        <v>0.45131789558708629</v>
      </c>
      <c r="Q249" s="297">
        <v>0.45270227774503968</v>
      </c>
      <c r="R249" s="297">
        <v>0.45386918772319079</v>
      </c>
      <c r="S249" s="297">
        <v>0.45487741893443456</v>
      </c>
      <c r="T249" s="297">
        <v>0.45576477507372382</v>
      </c>
      <c r="U249" s="297">
        <v>0.45655699975832809</v>
      </c>
      <c r="V249" s="297">
        <v>0.4572724127627722</v>
      </c>
      <c r="W249" s="297">
        <v>0.4579245134388632</v>
      </c>
      <c r="X249" s="297">
        <v>0.45852353488272135</v>
      </c>
      <c r="Y249" s="297">
        <v>0.45907741851274381</v>
      </c>
      <c r="Z249" s="297">
        <v>0.45959245044221736</v>
      </c>
      <c r="AA249" s="297">
        <v>0.46007369134526688</v>
      </c>
      <c r="AB249" s="297">
        <v>0.46052527532615123</v>
      </c>
      <c r="AC249" s="297">
        <v>0.46095062293919542</v>
      </c>
      <c r="AD249" s="297">
        <v>0.4613525963398511</v>
      </c>
      <c r="AE249" s="297">
        <v>0.46173361445648764</v>
      </c>
      <c r="AF249" s="297">
        <v>0.46209573993694797</v>
      </c>
      <c r="AG249" s="297">
        <v>0.4624407457809005</v>
      </c>
      <c r="AH249" s="297">
        <v>0.46277016709787261</v>
      </c>
      <c r="AI249" s="297">
        <v>0.46308534180414868</v>
      </c>
      <c r="AJ249" s="297">
        <v>0.46338744297813628</v>
      </c>
      <c r="AK249" s="297">
        <v>0.46367750484451936</v>
      </c>
      <c r="AL249" s="297">
        <v>0.46395644383520401</v>
      </c>
      <c r="AM249" s="297">
        <v>0.46422507580520328</v>
      </c>
      <c r="AN249" s="297">
        <v>0.4644841302159024</v>
      </c>
      <c r="AO249" s="297">
        <v>0.46473426190472011</v>
      </c>
      <c r="AP249" s="297">
        <v>0.46497606091765464</v>
      </c>
      <c r="AQ249" s="297">
        <v>0.46521006077497323</v>
      </c>
      <c r="AR249" s="297">
        <v>0.46543674546030817</v>
      </c>
    </row>
    <row r="250" spans="4:46" ht="14.25" customHeight="1" thickTop="1" x14ac:dyDescent="0.25">
      <c r="G250" s="62"/>
      <c r="H250" s="409"/>
      <c r="J250" s="411"/>
      <c r="K250" s="164" t="s">
        <v>265</v>
      </c>
      <c r="L250" s="296">
        <v>0.42768691554905519</v>
      </c>
      <c r="M250" s="296">
        <v>0.44034238251764596</v>
      </c>
      <c r="N250" s="296">
        <v>0.44778098711513076</v>
      </c>
      <c r="O250" s="296">
        <v>0.45307341416697455</v>
      </c>
      <c r="P250" s="296">
        <v>0.45718654721396829</v>
      </c>
      <c r="Q250" s="296">
        <v>0.46055226829886009</v>
      </c>
      <c r="R250" s="296">
        <v>0.46340141519521794</v>
      </c>
      <c r="S250" s="296">
        <v>0.46587199015085079</v>
      </c>
      <c r="T250" s="296">
        <v>0.46805311950153167</v>
      </c>
      <c r="U250" s="296">
        <v>0.47000572271400326</v>
      </c>
      <c r="V250" s="296">
        <v>0.47177329104674087</v>
      </c>
      <c r="W250" s="296">
        <v>0.47338796277484047</v>
      </c>
      <c r="X250" s="296">
        <v>0.47487416165336033</v>
      </c>
      <c r="Y250" s="296">
        <v>0.47625088500708418</v>
      </c>
      <c r="Z250" s="296">
        <v>0.47753320159593304</v>
      </c>
      <c r="AA250" s="296">
        <v>0.478733265742945</v>
      </c>
      <c r="AB250" s="296">
        <v>0.47986102389817731</v>
      </c>
      <c r="AC250" s="296">
        <v>0.48092471921503577</v>
      </c>
      <c r="AD250" s="296">
        <v>0.48193125970881562</v>
      </c>
      <c r="AE250" s="296">
        <v>0.48288649200123235</v>
      </c>
      <c r="AF250" s="296">
        <v>0.48379540829815593</v>
      </c>
      <c r="AG250" s="296">
        <v>0.48466230523945059</v>
      </c>
      <c r="AH250" s="296">
        <v>0.48549090745758322</v>
      </c>
      <c r="AI250" s="296">
        <v>0.48628446485624049</v>
      </c>
      <c r="AJ250" s="296">
        <v>0.48704583004470958</v>
      </c>
      <c r="AK250" s="296">
        <v>0.4877775205967137</v>
      </c>
      <c r="AL250" s="296">
        <v>0.48848176956899642</v>
      </c>
      <c r="AM250" s="296">
        <v>0.48916056684048165</v>
      </c>
      <c r="AN250" s="296">
        <v>0.48981569320388346</v>
      </c>
      <c r="AO250" s="296">
        <v>0.49044874868326988</v>
      </c>
      <c r="AP250" s="296">
        <v>0.4910611762129668</v>
      </c>
      <c r="AQ250" s="296">
        <v>0.49165428156092894</v>
      </c>
      <c r="AR250" s="296">
        <v>0.49222925018954478</v>
      </c>
    </row>
    <row r="251" spans="4:46" ht="14.25" customHeight="1" x14ac:dyDescent="0.25">
      <c r="G251" s="62"/>
      <c r="H251" s="409"/>
      <c r="J251" s="411"/>
      <c r="K251" s="52" t="s">
        <v>266</v>
      </c>
      <c r="L251" s="135">
        <v>0.42768691554905519</v>
      </c>
      <c r="M251" s="135">
        <v>0.43823313802288077</v>
      </c>
      <c r="N251" s="135">
        <v>0.44440228269433152</v>
      </c>
      <c r="O251" s="135">
        <v>0.44877936049670653</v>
      </c>
      <c r="P251" s="135">
        <v>0.45217448580596353</v>
      </c>
      <c r="Q251" s="135">
        <v>0.45494850516815727</v>
      </c>
      <c r="R251" s="135">
        <v>0.45729390512006418</v>
      </c>
      <c r="S251" s="135">
        <v>0.45932558297053216</v>
      </c>
      <c r="T251" s="135">
        <v>0.4611176498396079</v>
      </c>
      <c r="U251" s="135">
        <v>0.46272070827978917</v>
      </c>
      <c r="V251" s="135">
        <v>0.46417085103219091</v>
      </c>
      <c r="W251" s="135">
        <v>0.46549472764198285</v>
      </c>
      <c r="X251" s="135">
        <v>0.46671257606755184</v>
      </c>
      <c r="Y251" s="135">
        <v>0.46784012759388977</v>
      </c>
      <c r="Z251" s="135">
        <v>0.46888985295123981</v>
      </c>
      <c r="AA251" s="135">
        <v>0.4698718054443578</v>
      </c>
      <c r="AB251" s="135">
        <v>0.47079420802637678</v>
      </c>
      <c r="AC251" s="135">
        <v>0.47166387231343365</v>
      </c>
      <c r="AD251" s="135">
        <v>0.47248650415851634</v>
      </c>
      <c r="AE251" s="135">
        <v>0.47326693075361481</v>
      </c>
      <c r="AF251" s="135">
        <v>0.47400927226534062</v>
      </c>
      <c r="AG251" s="135">
        <v>0.47471707350601661</v>
      </c>
      <c r="AH251" s="135">
        <v>0.47539340631176635</v>
      </c>
      <c r="AI251" s="135">
        <v>0.47604095011580855</v>
      </c>
      <c r="AJ251" s="135">
        <v>0.47666205606287171</v>
      </c>
      <c r="AK251" s="135">
        <v>0.47725879854137743</v>
      </c>
      <c r="AL251" s="135">
        <v>0.47783301698488428</v>
      </c>
      <c r="AM251" s="135">
        <v>0.4783863500677154</v>
      </c>
      <c r="AN251" s="135">
        <v>0.47892026389728742</v>
      </c>
      <c r="AO251" s="135">
        <v>0.47943607542506544</v>
      </c>
      <c r="AP251" s="135">
        <v>0.47993497201740132</v>
      </c>
      <c r="AQ251" s="135">
        <v>0.48041802791818344</v>
      </c>
      <c r="AR251" s="135">
        <v>0.4808862181774673</v>
      </c>
    </row>
    <row r="252" spans="4:46" ht="14.25" customHeight="1" thickBot="1" x14ac:dyDescent="0.3">
      <c r="G252" s="62"/>
      <c r="H252" s="409"/>
      <c r="J252" s="411"/>
      <c r="K252" s="167" t="s">
        <v>267</v>
      </c>
      <c r="L252" s="297">
        <v>0.42768691554905519</v>
      </c>
      <c r="M252" s="297">
        <v>0.43296002678596796</v>
      </c>
      <c r="N252" s="297">
        <v>0.4360074835052935</v>
      </c>
      <c r="O252" s="297">
        <v>0.43815468070931091</v>
      </c>
      <c r="P252" s="297">
        <v>0.43981205421708447</v>
      </c>
      <c r="Q252" s="297">
        <v>0.44116114311133031</v>
      </c>
      <c r="R252" s="297">
        <v>0.44229830403403081</v>
      </c>
      <c r="S252" s="297">
        <v>0.4432808315262457</v>
      </c>
      <c r="T252" s="297">
        <v>0.44414556552030832</v>
      </c>
      <c r="U252" s="297">
        <v>0.44491759332896413</v>
      </c>
      <c r="V252" s="297">
        <v>0.44561476768472258</v>
      </c>
      <c r="W252" s="297">
        <v>0.44625024378862238</v>
      </c>
      <c r="X252" s="297">
        <v>0.44683399385552508</v>
      </c>
      <c r="Y252" s="297">
        <v>0.4473737568463112</v>
      </c>
      <c r="Z252" s="297">
        <v>0.44787565861689027</v>
      </c>
      <c r="AA252" s="297">
        <v>0.4483446308252006</v>
      </c>
      <c r="AB252" s="297">
        <v>0.44878470218117011</v>
      </c>
      <c r="AC252" s="297">
        <v>0.44919920603594404</v>
      </c>
      <c r="AD252" s="297">
        <v>0.44959093157754487</v>
      </c>
      <c r="AE252" s="297">
        <v>0.44996223606648794</v>
      </c>
      <c r="AF252" s="297">
        <v>0.45031512956573289</v>
      </c>
      <c r="AG252" s="297">
        <v>0.45065133987431882</v>
      </c>
      <c r="AH252" s="297">
        <v>0.45097236296588472</v>
      </c>
      <c r="AI252" s="297">
        <v>0.4512795026480465</v>
      </c>
      <c r="AJ252" s="297">
        <v>0.45157390209289905</v>
      </c>
      <c r="AK252" s="297">
        <v>0.45185656915873307</v>
      </c>
      <c r="AL252" s="297">
        <v>0.45212839691405549</v>
      </c>
      <c r="AM252" s="297">
        <v>0.45239018041457468</v>
      </c>
      <c r="AN252" s="297">
        <v>0.45264263052487963</v>
      </c>
      <c r="AO252" s="297">
        <v>0.45288638538804676</v>
      </c>
      <c r="AP252" s="297">
        <v>0.45312202000751617</v>
      </c>
      <c r="AQ252" s="297">
        <v>0.45335005430205694</v>
      </c>
      <c r="AR252" s="297">
        <v>0.45357095991668361</v>
      </c>
    </row>
    <row r="253" spans="4:46" ht="14.25" customHeight="1" thickTop="1" x14ac:dyDescent="0.25">
      <c r="G253" s="62"/>
      <c r="H253" s="409"/>
      <c r="J253" s="411"/>
      <c r="K253" s="164" t="s">
        <v>268</v>
      </c>
      <c r="L253" s="296">
        <v>0.43088380773905111</v>
      </c>
      <c r="M253" s="296">
        <v>0.44363387232576323</v>
      </c>
      <c r="N253" s="296">
        <v>0.45112807931854609</v>
      </c>
      <c r="O253" s="296">
        <v>0.4564600664272751</v>
      </c>
      <c r="P253" s="296">
        <v>0.46060394449460096</v>
      </c>
      <c r="Q253" s="296">
        <v>0.46399482381337559</v>
      </c>
      <c r="R253" s="296">
        <v>0.46686526763309022</v>
      </c>
      <c r="S253" s="296">
        <v>0.46935430974657455</v>
      </c>
      <c r="T253" s="296">
        <v>0.47155174269489436</v>
      </c>
      <c r="U253" s="296">
        <v>0.47351894130819105</v>
      </c>
      <c r="V253" s="296">
        <v>0.47529972193523273</v>
      </c>
      <c r="W253" s="296">
        <v>0.47692646307964909</v>
      </c>
      <c r="X253" s="354">
        <v>0.47842377106021244</v>
      </c>
      <c r="Y253" s="296">
        <v>0.47981078520371101</v>
      </c>
      <c r="Z253" s="296">
        <v>0.48110268690666774</v>
      </c>
      <c r="AA253" s="296">
        <v>0.48231172134376715</v>
      </c>
      <c r="AB253" s="296">
        <v>0.48344790931321069</v>
      </c>
      <c r="AC253" s="296">
        <v>0.48451955558467485</v>
      </c>
      <c r="AD253" s="296">
        <v>0.48553361980977899</v>
      </c>
      <c r="AE253" s="296">
        <v>0.48649599231281293</v>
      </c>
      <c r="AF253" s="296">
        <v>0.48741170261559774</v>
      </c>
      <c r="AG253" s="296">
        <v>0.4882850794747024</v>
      </c>
      <c r="AH253" s="296">
        <v>0.48911987536363355</v>
      </c>
      <c r="AI253" s="296">
        <v>0.48991936447859508</v>
      </c>
      <c r="AJ253" s="296">
        <v>0.49068642075167834</v>
      </c>
      <c r="AK253" s="296">
        <v>0.49142358057507274</v>
      </c>
      <c r="AL253" s="296">
        <v>0.49213309369726849</v>
      </c>
      <c r="AM253" s="296">
        <v>0.49281696487122051</v>
      </c>
      <c r="AN253" s="296">
        <v>0.49347698820078723</v>
      </c>
      <c r="AO253" s="296">
        <v>0.49411477566996415</v>
      </c>
      <c r="AP253" s="296">
        <v>0.49473178099878334</v>
      </c>
      <c r="AQ253" s="296">
        <v>0.49532931971560912</v>
      </c>
      <c r="AR253" s="296">
        <v>0.49590858614397398</v>
      </c>
    </row>
    <row r="254" spans="4:46" ht="14.25" customHeight="1" x14ac:dyDescent="0.25">
      <c r="G254" s="62"/>
      <c r="H254" s="409"/>
      <c r="J254" s="411"/>
      <c r="K254" s="52" t="s">
        <v>269</v>
      </c>
      <c r="L254" s="135">
        <v>0.43088380773905111</v>
      </c>
      <c r="M254" s="135">
        <v>0.44150886156131119</v>
      </c>
      <c r="N254" s="135">
        <v>0.44772411961547742</v>
      </c>
      <c r="O254" s="135">
        <v>0.45213391538357145</v>
      </c>
      <c r="P254" s="135">
        <v>0.45555441871864738</v>
      </c>
      <c r="Q254" s="135">
        <v>0.45834917343773768</v>
      </c>
      <c r="R254" s="135">
        <v>0.46071210488410019</v>
      </c>
      <c r="S254" s="135">
        <v>0.46275896920583165</v>
      </c>
      <c r="T254" s="135">
        <v>0.4645644314919038</v>
      </c>
      <c r="U254" s="135">
        <v>0.46617947254090758</v>
      </c>
      <c r="V254" s="135">
        <v>0.46764045488150102</v>
      </c>
      <c r="W254" s="135">
        <v>0.46897422725999782</v>
      </c>
      <c r="X254" s="355">
        <v>0.47020117891032948</v>
      </c>
      <c r="Y254" s="135">
        <v>0.47133715870636028</v>
      </c>
      <c r="Z254" s="135">
        <v>0.47239473059507364</v>
      </c>
      <c r="AA254" s="135">
        <v>0.47338402302809179</v>
      </c>
      <c r="AB254" s="135">
        <v>0.47431332042382446</v>
      </c>
      <c r="AC254" s="135">
        <v>0.47518948531416405</v>
      </c>
      <c r="AD254" s="135">
        <v>0.47601826620244908</v>
      </c>
      <c r="AE254" s="135">
        <v>0.47680452636316772</v>
      </c>
      <c r="AF254" s="135">
        <v>0.47755241676052662</v>
      </c>
      <c r="AG254" s="135">
        <v>0.47826550870376122</v>
      </c>
      <c r="AH254" s="135">
        <v>0.47894689699048532</v>
      </c>
      <c r="AI254" s="135">
        <v>0.47959928108225802</v>
      </c>
      <c r="AJ254" s="135">
        <v>0.4802250296982436</v>
      </c>
      <c r="AK254" s="135">
        <v>0.48082623273258962</v>
      </c>
      <c r="AL254" s="135">
        <v>0.48140474336833022</v>
      </c>
      <c r="AM254" s="135">
        <v>0.48196221252862048</v>
      </c>
      <c r="AN254" s="135">
        <v>0.48250011727979858</v>
      </c>
      <c r="AO254" s="135">
        <v>0.48301978441733395</v>
      </c>
      <c r="AP254" s="135">
        <v>0.48352241018295444</v>
      </c>
      <c r="AQ254" s="135">
        <v>0.48400907685035205</v>
      </c>
      <c r="AR254" s="135">
        <v>0.48448076675792751</v>
      </c>
    </row>
    <row r="255" spans="4:46" ht="14.25" customHeight="1" thickBot="1" x14ac:dyDescent="0.3">
      <c r="G255" s="62"/>
      <c r="H255" s="409"/>
      <c r="J255" s="411"/>
      <c r="K255" s="167" t="s">
        <v>270</v>
      </c>
      <c r="L255" s="297">
        <v>0.43088380773905111</v>
      </c>
      <c r="M255" s="297">
        <v>0.43619633465018115</v>
      </c>
      <c r="N255" s="297">
        <v>0.43926657062748992</v>
      </c>
      <c r="O255" s="297">
        <v>0.44142981779170565</v>
      </c>
      <c r="P255" s="297">
        <v>0.44309957990485915</v>
      </c>
      <c r="Q255" s="297">
        <v>0.44445875302565679</v>
      </c>
      <c r="R255" s="297">
        <v>0.44560441404677131</v>
      </c>
      <c r="S255" s="297">
        <v>0.44659428577691379</v>
      </c>
      <c r="T255" s="297">
        <v>0.44746548352109722</v>
      </c>
      <c r="U255" s="297">
        <v>0.44824328211577019</v>
      </c>
      <c r="V255" s="297">
        <v>0.44894566773979971</v>
      </c>
      <c r="W255" s="297">
        <v>0.44958589392727621</v>
      </c>
      <c r="X255" s="356">
        <v>0.4501740074337931</v>
      </c>
      <c r="Y255" s="297">
        <v>0.45071780506774217</v>
      </c>
      <c r="Z255" s="297">
        <v>0.45122345847483886</v>
      </c>
      <c r="AA255" s="297">
        <v>0.45169593617638637</v>
      </c>
      <c r="AB255" s="297">
        <v>0.4521392969962833</v>
      </c>
      <c r="AC255" s="297">
        <v>0.45255689920194869</v>
      </c>
      <c r="AD255" s="297">
        <v>0.45295155283014515</v>
      </c>
      <c r="AE255" s="297">
        <v>0.45332563276153848</v>
      </c>
      <c r="AF255" s="297">
        <v>0.45368116408399156</v>
      </c>
      <c r="AG255" s="297">
        <v>0.45401988751156852</v>
      </c>
      <c r="AH255" s="297">
        <v>0.4543433102000754</v>
      </c>
      <c r="AI255" s="297">
        <v>0.45465274570288416</v>
      </c>
      <c r="AJ255" s="297">
        <v>0.45494934573712065</v>
      </c>
      <c r="AK255" s="297">
        <v>0.45523412569465715</v>
      </c>
      <c r="AL255" s="297">
        <v>0.45550798531954678</v>
      </c>
      <c r="AM255" s="297">
        <v>0.4557717256104139</v>
      </c>
      <c r="AN255" s="297">
        <v>0.4560260627454481</v>
      </c>
      <c r="AO255" s="297">
        <v>0.45627163963774453</v>
      </c>
      <c r="AP255" s="297">
        <v>0.45650903558880318</v>
      </c>
      <c r="AQ255" s="297">
        <v>0.45673877440370397</v>
      </c>
      <c r="AR255" s="297">
        <v>0.45696133125293353</v>
      </c>
    </row>
    <row r="256" spans="4:46" ht="14.25" customHeight="1" thickTop="1" x14ac:dyDescent="0.25">
      <c r="G256" s="62"/>
      <c r="H256" s="409"/>
      <c r="J256" s="411"/>
      <c r="K256" s="164" t="s">
        <v>271</v>
      </c>
      <c r="L256" s="296">
        <v>0.42892370304710564</v>
      </c>
      <c r="M256" s="296">
        <v>0.44161576716833228</v>
      </c>
      <c r="N256" s="296">
        <v>0.44907588276565047</v>
      </c>
      <c r="O256" s="296">
        <v>0.45438361448867798</v>
      </c>
      <c r="P256" s="296">
        <v>0.45850864191762586</v>
      </c>
      <c r="Q256" s="296">
        <v>0.46188409601423347</v>
      </c>
      <c r="R256" s="296">
        <v>0.46474148209007854</v>
      </c>
      <c r="S256" s="296">
        <v>0.46721920146866897</v>
      </c>
      <c r="T256" s="296">
        <v>0.46940663822183165</v>
      </c>
      <c r="U256" s="296">
        <v>0.47136488798357573</v>
      </c>
      <c r="V256" s="296">
        <v>0.47313756778064958</v>
      </c>
      <c r="W256" s="296">
        <v>0.47475690882579902</v>
      </c>
      <c r="X256" s="296">
        <v>0.47624740550283856</v>
      </c>
      <c r="Y256" s="296">
        <v>0.47762811007312589</v>
      </c>
      <c r="Z256" s="296">
        <v>0.47891413487250911</v>
      </c>
      <c r="AA256" s="296">
        <v>0.48011766937196798</v>
      </c>
      <c r="AB256" s="296">
        <v>0.48124868878476162</v>
      </c>
      <c r="AC256" s="296">
        <v>0.48231546010189452</v>
      </c>
      <c r="AD256" s="296">
        <v>0.4833249113153007</v>
      </c>
      <c r="AE256" s="296">
        <v>0.48428290595398998</v>
      </c>
      <c r="AF256" s="296">
        <v>0.4851944506603223</v>
      </c>
      <c r="AG256" s="296">
        <v>0.48606385449920986</v>
      </c>
      <c r="AH256" s="296">
        <v>0.48689485287403322</v>
      </c>
      <c r="AI256" s="296">
        <v>0.48769070508656942</v>
      </c>
      <c r="AJ256" s="296">
        <v>0.48845427199529767</v>
      </c>
      <c r="AK256" s="296">
        <v>0.48918807845427553</v>
      </c>
      <c r="AL256" s="296">
        <v>0.48989436397781289</v>
      </c>
      <c r="AM256" s="296">
        <v>0.49057512419917698</v>
      </c>
      <c r="AN256" s="296">
        <v>0.49123214506078866</v>
      </c>
      <c r="AO256" s="296">
        <v>0.49186703121367487</v>
      </c>
      <c r="AP256" s="296">
        <v>0.49248122976484721</v>
      </c>
      <c r="AQ256" s="296">
        <v>0.49307605025828771</v>
      </c>
      <c r="AR256" s="296">
        <v>0.49365268158451198</v>
      </c>
    </row>
    <row r="257" spans="7:73" ht="14.25" customHeight="1" x14ac:dyDescent="0.25">
      <c r="G257" s="62"/>
      <c r="H257" s="409"/>
      <c r="J257" s="411"/>
      <c r="K257" s="52" t="s">
        <v>272</v>
      </c>
      <c r="L257" s="135">
        <v>0.42892370304710564</v>
      </c>
      <c r="M257" s="135">
        <v>0.43950042314812782</v>
      </c>
      <c r="N257" s="135">
        <v>0.44568740778784954</v>
      </c>
      <c r="O257" s="135">
        <v>0.45007714324915016</v>
      </c>
      <c r="P257" s="135">
        <v>0.45348208660142914</v>
      </c>
      <c r="Q257" s="135">
        <v>0.45626412788887188</v>
      </c>
      <c r="R257" s="135">
        <v>0.45861631028193611</v>
      </c>
      <c r="S257" s="135">
        <v>0.46065386335017244</v>
      </c>
      <c r="T257" s="135">
        <v>0.46245111252859356</v>
      </c>
      <c r="U257" s="135">
        <v>0.46405880670245148</v>
      </c>
      <c r="V257" s="135">
        <v>0.46551314298605878</v>
      </c>
      <c r="W257" s="135">
        <v>0.46684084798989417</v>
      </c>
      <c r="X257" s="135">
        <v>0.46806221819658972</v>
      </c>
      <c r="Y257" s="135">
        <v>0.46919303038295834</v>
      </c>
      <c r="Z257" s="135">
        <v>0.47024579134217309</v>
      </c>
      <c r="AA257" s="135">
        <v>0.47123058345119473</v>
      </c>
      <c r="AB257" s="135">
        <v>0.47215565344233973</v>
      </c>
      <c r="AC257" s="135">
        <v>0.47302783262961595</v>
      </c>
      <c r="AD257" s="135">
        <v>0.47385284336623007</v>
      </c>
      <c r="AE257" s="135">
        <v>0.47463552680347376</v>
      </c>
      <c r="AF257" s="135">
        <v>0.47538001502268024</v>
      </c>
      <c r="AG257" s="135">
        <v>0.47608986308708112</v>
      </c>
      <c r="AH257" s="135">
        <v>0.47676815171595349</v>
      </c>
      <c r="AI257" s="135">
        <v>0.47741756809091651</v>
      </c>
      <c r="AJ257" s="135">
        <v>0.47804047015575268</v>
      </c>
      <c r="AK257" s="135">
        <v>0.478638938297612</v>
      </c>
      <c r="AL257" s="135">
        <v>0.47921481726933768</v>
      </c>
      <c r="AM257" s="135">
        <v>0.47976975048398068</v>
      </c>
      <c r="AN257" s="135">
        <v>0.48030520828865564</v>
      </c>
      <c r="AO257" s="135">
        <v>0.48082251144319549</v>
      </c>
      <c r="AP257" s="135">
        <v>0.48132285074758491</v>
      </c>
      <c r="AQ257" s="135">
        <v>0.48180730355221707</v>
      </c>
      <c r="AR257" s="135">
        <v>0.48227684772680285</v>
      </c>
    </row>
    <row r="258" spans="7:73" ht="14.25" customHeight="1" thickBot="1" x14ac:dyDescent="0.3">
      <c r="G258" s="62"/>
      <c r="H258" s="409"/>
      <c r="J258" s="411"/>
      <c r="K258" s="167" t="s">
        <v>273</v>
      </c>
      <c r="L258" s="297">
        <v>0.42892370304710564</v>
      </c>
      <c r="M258" s="297">
        <v>0.43421206309761673</v>
      </c>
      <c r="N258" s="297">
        <v>0.43726833246992336</v>
      </c>
      <c r="O258" s="297">
        <v>0.43942173895124442</v>
      </c>
      <c r="P258" s="297">
        <v>0.44108390526132141</v>
      </c>
      <c r="Q258" s="297">
        <v>0.44243689545864084</v>
      </c>
      <c r="R258" s="297">
        <v>0.44357734482988009</v>
      </c>
      <c r="S258" s="297">
        <v>0.44456271360078431</v>
      </c>
      <c r="T258" s="297">
        <v>0.4454299482376165</v>
      </c>
      <c r="U258" s="297">
        <v>0.44620420860075832</v>
      </c>
      <c r="V258" s="297">
        <v>0.44690339904935433</v>
      </c>
      <c r="W258" s="297">
        <v>0.44754071282672986</v>
      </c>
      <c r="X258" s="297">
        <v>0.44812615098545505</v>
      </c>
      <c r="Y258" s="297">
        <v>0.44866747486598235</v>
      </c>
      <c r="Z258" s="297">
        <v>0.44917082803900682</v>
      </c>
      <c r="AA258" s="297">
        <v>0.44964115642386382</v>
      </c>
      <c r="AB258" s="297">
        <v>0.45008250038072783</v>
      </c>
      <c r="AC258" s="297">
        <v>0.45049820290014836</v>
      </c>
      <c r="AD258" s="297">
        <v>0.45089106123593792</v>
      </c>
      <c r="AE258" s="297">
        <v>0.45126343946535141</v>
      </c>
      <c r="AF258" s="297">
        <v>0.45161735346406023</v>
      </c>
      <c r="AG258" s="297">
        <v>0.45195453602756269</v>
      </c>
      <c r="AH258" s="297">
        <v>0.45227648745556304</v>
      </c>
      <c r="AI258" s="297">
        <v>0.45258451532603555</v>
      </c>
      <c r="AJ258" s="297">
        <v>0.45287976611690689</v>
      </c>
      <c r="AK258" s="297">
        <v>0.4531632506009981</v>
      </c>
      <c r="AL258" s="297">
        <v>0.45343586442939682</v>
      </c>
      <c r="AM258" s="297">
        <v>0.45369840495695818</v>
      </c>
      <c r="AN258" s="297">
        <v>0.45395158510395345</v>
      </c>
      <c r="AO258" s="297">
        <v>0.45419604485884485</v>
      </c>
      <c r="AP258" s="297">
        <v>0.45443236088787081</v>
      </c>
      <c r="AQ258" s="297">
        <v>0.45466105461330447</v>
      </c>
      <c r="AR258" s="297">
        <v>0.4548825990440663</v>
      </c>
    </row>
    <row r="259" spans="7:73" ht="14.25" customHeight="1" thickTop="1" x14ac:dyDescent="0.25">
      <c r="G259" s="62"/>
      <c r="H259" s="409"/>
      <c r="J259" s="411"/>
      <c r="K259" s="164" t="s">
        <v>274</v>
      </c>
      <c r="L259" s="296">
        <v>0.42201175566708238</v>
      </c>
      <c r="M259" s="296">
        <v>0.43449929185309216</v>
      </c>
      <c r="N259" s="296">
        <v>0.44183919043724174</v>
      </c>
      <c r="O259" s="296">
        <v>0.44706139001989964</v>
      </c>
      <c r="P259" s="296">
        <v>0.45111994415225071</v>
      </c>
      <c r="Q259" s="296">
        <v>0.45444100405023119</v>
      </c>
      <c r="R259" s="296">
        <v>0.45725234440265189</v>
      </c>
      <c r="S259" s="296">
        <v>0.45969013624670507</v>
      </c>
      <c r="T259" s="296">
        <v>0.46184232326284552</v>
      </c>
      <c r="U259" s="296">
        <v>0.46376901655145936</v>
      </c>
      <c r="V259" s="296">
        <v>0.46551313026698543</v>
      </c>
      <c r="W259" s="296">
        <v>0.46710637622805612</v>
      </c>
      <c r="X259" s="296">
        <v>0.46857285410051902</v>
      </c>
      <c r="Y259" s="296">
        <v>0.4699313091255623</v>
      </c>
      <c r="Z259" s="296">
        <v>0.47119661010931208</v>
      </c>
      <c r="AA259" s="296">
        <v>0.47238075009391617</v>
      </c>
      <c r="AB259" s="296">
        <v>0.47349354354574874</v>
      </c>
      <c r="AC259" s="296">
        <v>0.47454312423630129</v>
      </c>
      <c r="AD259" s="296">
        <v>0.47553630851547141</v>
      </c>
      <c r="AE259" s="296">
        <v>0.47647886542366003</v>
      </c>
      <c r="AF259" s="296">
        <v>0.47737572092303093</v>
      </c>
      <c r="AG259" s="296">
        <v>0.47823111463950352</v>
      </c>
      <c r="AH259" s="296">
        <v>0.47904872178180968</v>
      </c>
      <c r="AI259" s="296">
        <v>0.47983174912927951</v>
      </c>
      <c r="AJ259" s="296">
        <v>0.48058301143871252</v>
      </c>
      <c r="AK259" s="296">
        <v>0.48130499287707351</v>
      </c>
      <c r="AL259" s="296">
        <v>0.48199989686972483</v>
      </c>
      <c r="AM259" s="296">
        <v>0.48266968689103928</v>
      </c>
      <c r="AN259" s="296">
        <v>0.48331612010363373</v>
      </c>
      <c r="AO259" s="296">
        <v>0.48394077530017526</v>
      </c>
      <c r="AP259" s="296">
        <v>0.48454507626807947</v>
      </c>
      <c r="AQ259" s="296">
        <v>0.48513031144850977</v>
      </c>
      <c r="AR259" s="296">
        <v>0.48569765057344921</v>
      </c>
    </row>
    <row r="260" spans="7:73" ht="14.25" customHeight="1" x14ac:dyDescent="0.25">
      <c r="G260" s="62"/>
      <c r="H260" s="409"/>
      <c r="J260" s="411"/>
      <c r="K260" s="52" t="s">
        <v>275</v>
      </c>
      <c r="L260" s="135">
        <v>0.42201175566708238</v>
      </c>
      <c r="M260" s="135">
        <v>0.43241803582209049</v>
      </c>
      <c r="N260" s="135">
        <v>0.43850531948476906</v>
      </c>
      <c r="O260" s="135">
        <v>0.44282431597709876</v>
      </c>
      <c r="P260" s="135">
        <v>0.44617438992226471</v>
      </c>
      <c r="Q260" s="135">
        <v>0.44891159963977728</v>
      </c>
      <c r="R260" s="135">
        <v>0.45122587748055498</v>
      </c>
      <c r="S260" s="135">
        <v>0.45323059613210698</v>
      </c>
      <c r="T260" s="135">
        <v>0.4549988833024558</v>
      </c>
      <c r="U260" s="135">
        <v>0.45658067007727293</v>
      </c>
      <c r="V260" s="135">
        <v>0.45801157026771555</v>
      </c>
      <c r="W260" s="135">
        <v>0.45931787979478544</v>
      </c>
      <c r="X260" s="135">
        <v>0.4605195680707781</v>
      </c>
      <c r="Y260" s="135">
        <v>0.46163215763556309</v>
      </c>
      <c r="Z260" s="135">
        <v>0.46266795373995134</v>
      </c>
      <c r="AA260" s="135">
        <v>0.46363687628711509</v>
      </c>
      <c r="AB260" s="135">
        <v>0.46454703911631912</v>
      </c>
      <c r="AC260" s="135">
        <v>0.46540516345746402</v>
      </c>
      <c r="AD260" s="135">
        <v>0.46621687945014367</v>
      </c>
      <c r="AE260" s="135">
        <v>0.46698695023228104</v>
      </c>
      <c r="AF260" s="135">
        <v>0.46771944129824172</v>
      </c>
      <c r="AG260" s="135">
        <v>0.46841785042272371</v>
      </c>
      <c r="AH260" s="135">
        <v>0.46908520868034842</v>
      </c>
      <c r="AI260" s="135">
        <v>0.46972415994979366</v>
      </c>
      <c r="AJ260" s="135">
        <v>0.47033702417744699</v>
      </c>
      <c r="AK260" s="135">
        <v>0.47092584822578626</v>
      </c>
      <c r="AL260" s="135">
        <v>0.47149244712014254</v>
      </c>
      <c r="AM260" s="135">
        <v>0.47203843779057131</v>
      </c>
      <c r="AN260" s="135">
        <v>0.47256526689008532</v>
      </c>
      <c r="AO260" s="135">
        <v>0.47307423389495962</v>
      </c>
      <c r="AP260" s="135">
        <v>0.47356651041587605</v>
      </c>
      <c r="AQ260" s="135">
        <v>0.4740431564421233</v>
      </c>
      <c r="AR260" s="135">
        <v>0.47450513408540229</v>
      </c>
    </row>
    <row r="261" spans="7:73" ht="14.25" customHeight="1" thickBot="1" x14ac:dyDescent="0.3">
      <c r="G261" s="62"/>
      <c r="H261" s="409"/>
      <c r="J261" s="411"/>
      <c r="K261" s="167" t="s">
        <v>276</v>
      </c>
      <c r="L261" s="297">
        <v>0.42201175566708238</v>
      </c>
      <c r="M261" s="297">
        <v>0.42721489574458643</v>
      </c>
      <c r="N261" s="297">
        <v>0.4302219144624515</v>
      </c>
      <c r="O261" s="297">
        <v>0.43234061959203807</v>
      </c>
      <c r="P261" s="297">
        <v>0.43397600070467673</v>
      </c>
      <c r="Q261" s="297">
        <v>0.43530718796365742</v>
      </c>
      <c r="R261" s="297">
        <v>0.43642925941363098</v>
      </c>
      <c r="S261" s="297">
        <v>0.43739874932998368</v>
      </c>
      <c r="T261" s="297">
        <v>0.43825200880029241</v>
      </c>
      <c r="U261" s="297">
        <v>0.43901379224306247</v>
      </c>
      <c r="V261" s="297">
        <v>0.43970171549529002</v>
      </c>
      <c r="W261" s="297">
        <v>0.44032875919604703</v>
      </c>
      <c r="X261" s="297">
        <v>0.44090476323462768</v>
      </c>
      <c r="Y261" s="297">
        <v>0.44143736388034382</v>
      </c>
      <c r="Z261" s="297">
        <v>0.44193260570251314</v>
      </c>
      <c r="AA261" s="297">
        <v>0.44239535491880383</v>
      </c>
      <c r="AB261" s="297">
        <v>0.44282958678047546</v>
      </c>
      <c r="AC261" s="297">
        <v>0.44323859040701702</v>
      </c>
      <c r="AD261" s="297">
        <v>0.44362511797552673</v>
      </c>
      <c r="AE261" s="297">
        <v>0.44399149546702604</v>
      </c>
      <c r="AF261" s="297">
        <v>0.44433970627209285</v>
      </c>
      <c r="AG261" s="297">
        <v>0.44467145526286467</v>
      </c>
      <c r="AH261" s="297">
        <v>0.44498821856226906</v>
      </c>
      <c r="AI261" s="297">
        <v>0.44529128267714324</v>
      </c>
      <c r="AJ261" s="297">
        <v>0.44558177561034451</v>
      </c>
      <c r="AK261" s="297">
        <v>0.44586069184646254</v>
      </c>
      <c r="AL261" s="297">
        <v>0.4461289126034978</v>
      </c>
      <c r="AM261" s="297">
        <v>0.44638722238722583</v>
      </c>
      <c r="AN261" s="297">
        <v>0.44663632262947051</v>
      </c>
      <c r="AO261" s="297">
        <v>0.44687684300551589</v>
      </c>
      <c r="AP261" s="297">
        <v>0.44710935088883647</v>
      </c>
      <c r="AQ261" s="297">
        <v>0.4473343592991777</v>
      </c>
      <c r="AR261" s="297">
        <v>0.44755233362309566</v>
      </c>
    </row>
    <row r="262" spans="7:73" ht="14.25" customHeight="1" thickTop="1" x14ac:dyDescent="0.25">
      <c r="G262" s="62"/>
      <c r="H262" s="409"/>
      <c r="J262" s="411"/>
      <c r="K262" s="164" t="s">
        <v>277</v>
      </c>
      <c r="L262" s="296">
        <v>0.36231724735494286</v>
      </c>
      <c r="M262" s="296">
        <v>0.37303839357042784</v>
      </c>
      <c r="N262" s="296">
        <v>0.37934004705557728</v>
      </c>
      <c r="O262" s="296">
        <v>0.38382355480747837</v>
      </c>
      <c r="P262" s="296">
        <v>0.387308017365044</v>
      </c>
      <c r="Q262" s="296">
        <v>0.39015930589996917</v>
      </c>
      <c r="R262" s="296">
        <v>0.39257297586102702</v>
      </c>
      <c r="S262" s="296">
        <v>0.39466593658712223</v>
      </c>
      <c r="T262" s="296">
        <v>0.3965136919280805</v>
      </c>
      <c r="U262" s="296">
        <v>0.39816785013446587</v>
      </c>
      <c r="V262" s="296">
        <v>0.39966525505742717</v>
      </c>
      <c r="W262" s="296">
        <v>0.40103313280780412</v>
      </c>
      <c r="X262" s="296">
        <v>0.4022921740997174</v>
      </c>
      <c r="Y262" s="296">
        <v>0.4034584726179925</v>
      </c>
      <c r="Z262" s="296">
        <v>0.40454479394281689</v>
      </c>
      <c r="AA262" s="296">
        <v>0.40556143467365741</v>
      </c>
      <c r="AB262" s="296">
        <v>0.40651682099863135</v>
      </c>
      <c r="AC262" s="296">
        <v>0.40741793614902994</v>
      </c>
      <c r="AD262" s="296">
        <v>0.40827063228678634</v>
      </c>
      <c r="AE262" s="296">
        <v>0.40907986240861194</v>
      </c>
      <c r="AF262" s="296">
        <v>0.40984985568828619</v>
      </c>
      <c r="AG262" s="296">
        <v>0.41058425204714394</v>
      </c>
      <c r="AH262" s="296">
        <v>0.41128620682740791</v>
      </c>
      <c r="AI262" s="296">
        <v>0.41195847320228762</v>
      </c>
      <c r="AJ262" s="296">
        <v>0.41260346777492696</v>
      </c>
      <c r="AK262" s="296">
        <v>0.41322332332130818</v>
      </c>
      <c r="AL262" s="296">
        <v>0.41381993158733954</v>
      </c>
      <c r="AM262" s="296">
        <v>0.4143949783095448</v>
      </c>
      <c r="AN262" s="296">
        <v>0.41494997209595197</v>
      </c>
      <c r="AO262" s="296">
        <v>0.41548626841546832</v>
      </c>
      <c r="AP262" s="296">
        <v>0.41600508965758959</v>
      </c>
      <c r="AQ262" s="296">
        <v>0.41650754201059004</v>
      </c>
      <c r="AR262" s="296">
        <v>0.41699462974524309</v>
      </c>
    </row>
    <row r="263" spans="7:73" ht="14.25" customHeight="1" x14ac:dyDescent="0.25">
      <c r="G263" s="62"/>
      <c r="H263" s="409"/>
      <c r="J263" s="411"/>
      <c r="K263" s="52" t="s">
        <v>278</v>
      </c>
      <c r="L263" s="135">
        <v>0.36231724735494286</v>
      </c>
      <c r="M263" s="135">
        <v>0.37125153586784698</v>
      </c>
      <c r="N263" s="135">
        <v>0.3764777596185197</v>
      </c>
      <c r="O263" s="135">
        <v>0.38018582438075121</v>
      </c>
      <c r="P263" s="135">
        <v>0.38306202286088453</v>
      </c>
      <c r="Q263" s="135">
        <v>0.38541204813142399</v>
      </c>
      <c r="R263" s="135">
        <v>0.38739896618672715</v>
      </c>
      <c r="S263" s="135">
        <v>0.38912011289365545</v>
      </c>
      <c r="T263" s="135">
        <v>0.39063827188209665</v>
      </c>
      <c r="U263" s="135">
        <v>0.39199631137378871</v>
      </c>
      <c r="V263" s="135">
        <v>0.39322480752651157</v>
      </c>
      <c r="W263" s="135">
        <v>0.39434633664432811</v>
      </c>
      <c r="X263" s="135">
        <v>0.39537804342142518</v>
      </c>
      <c r="Y263" s="135">
        <v>0.39633325469963127</v>
      </c>
      <c r="Z263" s="135">
        <v>0.39722253512446137</v>
      </c>
      <c r="AA263" s="135">
        <v>0.39805440140655957</v>
      </c>
      <c r="AB263" s="135">
        <v>0.39883581966444842</v>
      </c>
      <c r="AC263" s="135">
        <v>0.39957256039500089</v>
      </c>
      <c r="AD263" s="135">
        <v>0.40026945734195157</v>
      </c>
      <c r="AE263" s="135">
        <v>0.40093059988669288</v>
      </c>
      <c r="AF263" s="135">
        <v>0.4015594784503041</v>
      </c>
      <c r="AG263" s="135">
        <v>0.4021590960394158</v>
      </c>
      <c r="AH263" s="135">
        <v>0.40273205497635339</v>
      </c>
      <c r="AI263" s="135">
        <v>0.40328062515723234</v>
      </c>
      <c r="AJ263" s="135">
        <v>0.40380679836682615</v>
      </c>
      <c r="AK263" s="135">
        <v>0.40431233193432936</v>
      </c>
      <c r="AL263" s="135">
        <v>0.40479878414567361</v>
      </c>
      <c r="AM263" s="135">
        <v>0.40526754321253544</v>
      </c>
      <c r="AN263" s="135">
        <v>0.40571985115561787</v>
      </c>
      <c r="AO263" s="135">
        <v>0.40615682363736555</v>
      </c>
      <c r="AP263" s="135">
        <v>0.40657946654150451</v>
      </c>
      <c r="AQ263" s="135">
        <v>0.40698868991946369</v>
      </c>
      <c r="AR263" s="135">
        <v>0.40738531979008846</v>
      </c>
    </row>
    <row r="264" spans="7:73" ht="14.25" customHeight="1" thickBot="1" x14ac:dyDescent="0.3">
      <c r="G264" s="62"/>
      <c r="H264" s="409"/>
      <c r="J264" s="411"/>
      <c r="K264" s="167" t="s">
        <v>279</v>
      </c>
      <c r="L264" s="297">
        <v>0.36231724735494286</v>
      </c>
      <c r="M264" s="297">
        <v>0.36678439161139492</v>
      </c>
      <c r="N264" s="297">
        <v>0.36936606079470824</v>
      </c>
      <c r="O264" s="297">
        <v>0.3711850703369784</v>
      </c>
      <c r="P264" s="297">
        <v>0.37258912312733472</v>
      </c>
      <c r="Q264" s="297">
        <v>0.37373201096614728</v>
      </c>
      <c r="R264" s="297">
        <v>0.37469536289563876</v>
      </c>
      <c r="S264" s="297">
        <v>0.37552771629128301</v>
      </c>
      <c r="T264" s="297">
        <v>0.37626028029787834</v>
      </c>
      <c r="U264" s="297">
        <v>0.37691430776597268</v>
      </c>
      <c r="V264" s="297">
        <v>0.37750492273295283</v>
      </c>
      <c r="W264" s="297">
        <v>0.3780432696974122</v>
      </c>
      <c r="X264" s="297">
        <v>0.37853779667425907</v>
      </c>
      <c r="Y264" s="297">
        <v>0.37899505976540288</v>
      </c>
      <c r="Z264" s="297">
        <v>0.37942024852228901</v>
      </c>
      <c r="AA264" s="297">
        <v>0.37981754082519437</v>
      </c>
      <c r="AB264" s="297">
        <v>0.38019034961718168</v>
      </c>
      <c r="AC264" s="297">
        <v>0.38054149876441923</v>
      </c>
      <c r="AD264" s="297">
        <v>0.38087335114238885</v>
      </c>
      <c r="AE264" s="297">
        <v>0.38118790371688527</v>
      </c>
      <c r="AF264" s="297">
        <v>0.38148685932344562</v>
      </c>
      <c r="AG264" s="297">
        <v>0.38177168167622394</v>
      </c>
      <c r="AH264" s="297">
        <v>0.38204363809725272</v>
      </c>
      <c r="AI264" s="297">
        <v>0.38230383311409455</v>
      </c>
      <c r="AJ264" s="297">
        <v>0.38255323517107559</v>
      </c>
      <c r="AK264" s="297">
        <v>0.3827926980807122</v>
      </c>
      <c r="AL264" s="297">
        <v>0.38302297841074434</v>
      </c>
      <c r="AM264" s="297">
        <v>0.38324474969684813</v>
      </c>
      <c r="AN264" s="297">
        <v>0.38345861415174431</v>
      </c>
      <c r="AO264" s="297">
        <v>0.38366511238173739</v>
      </c>
      <c r="AP264" s="297">
        <v>0.38386473150405281</v>
      </c>
      <c r="AQ264" s="297">
        <v>0.38405791197064354</v>
      </c>
      <c r="AR264" s="297">
        <v>0.38424505333809467</v>
      </c>
    </row>
    <row r="265" spans="7:73" ht="14.25" customHeight="1" thickTop="1" x14ac:dyDescent="0.25">
      <c r="G265" s="62"/>
      <c r="H265" s="409"/>
      <c r="J265" s="411"/>
      <c r="K265" s="164" t="s">
        <v>280</v>
      </c>
      <c r="L265" s="296">
        <v>0.27990084301899881</v>
      </c>
      <c r="M265" s="296">
        <v>0.28818324714342741</v>
      </c>
      <c r="N265" s="296">
        <v>0.29305146176965247</v>
      </c>
      <c r="O265" s="296">
        <v>0.29651510477478366</v>
      </c>
      <c r="P265" s="296">
        <v>0.29920695567189348</v>
      </c>
      <c r="Q265" s="296">
        <v>0.30140966081618958</v>
      </c>
      <c r="R265" s="296">
        <v>0.30327429260449612</v>
      </c>
      <c r="S265" s="296">
        <v>0.30489116697610391</v>
      </c>
      <c r="T265" s="296">
        <v>0.30631861289926315</v>
      </c>
      <c r="U265" s="296">
        <v>0.3075964992815266</v>
      </c>
      <c r="V265" s="296">
        <v>0.30875328909304517</v>
      </c>
      <c r="W265" s="296">
        <v>0.3098100153137055</v>
      </c>
      <c r="X265" s="296">
        <v>0.31078266213517197</v>
      </c>
      <c r="Y265" s="296">
        <v>0.3116836624073373</v>
      </c>
      <c r="Z265" s="296">
        <v>0.31252287792033773</v>
      </c>
      <c r="AA265" s="296">
        <v>0.31330826310331511</v>
      </c>
      <c r="AB265" s="296">
        <v>0.31404632743704819</v>
      </c>
      <c r="AC265" s="296">
        <v>0.31474246567527747</v>
      </c>
      <c r="AD265" s="296">
        <v>0.3154011987870447</v>
      </c>
      <c r="AE265" s="296">
        <v>0.31602635310953114</v>
      </c>
      <c r="AF265" s="296">
        <v>0.3166211958051886</v>
      </c>
      <c r="AG265" s="296">
        <v>0.31718853882144027</v>
      </c>
      <c r="AH265" s="296">
        <v>0.31773081975394202</v>
      </c>
      <c r="AI265" s="296">
        <v>0.31825016551083279</v>
      </c>
      <c r="AJ265" s="296">
        <v>0.31874844298987198</v>
      </c>
      <c r="AK265" s="296">
        <v>0.31922729982389997</v>
      </c>
      <c r="AL265" s="296">
        <v>0.31968819744286064</v>
      </c>
      <c r="AM265" s="296">
        <v>0.32013243812832515</v>
      </c>
      <c r="AN265" s="296">
        <v>0.32056118732483663</v>
      </c>
      <c r="AO265" s="296">
        <v>0.32097549217241561</v>
      </c>
      <c r="AP265" s="296">
        <v>0.32137629700328152</v>
      </c>
      <c r="AQ265" s="296">
        <v>0.3217644563807564</v>
      </c>
      <c r="AR265" s="296">
        <v>0.3221407461338634</v>
      </c>
    </row>
    <row r="266" spans="7:73" ht="14.25" customHeight="1" x14ac:dyDescent="0.25">
      <c r="G266" s="62"/>
      <c r="H266" s="409"/>
      <c r="J266" s="411"/>
      <c r="K266" s="52" t="s">
        <v>281</v>
      </c>
      <c r="L266" s="135">
        <v>0.27990084301899881</v>
      </c>
      <c r="M266" s="135">
        <v>0.28680284645602261</v>
      </c>
      <c r="N266" s="135">
        <v>0.2908402596465301</v>
      </c>
      <c r="O266" s="135">
        <v>0.29370484989304652</v>
      </c>
      <c r="P266" s="135">
        <v>0.29592679871043365</v>
      </c>
      <c r="Q266" s="135">
        <v>0.297742263083554</v>
      </c>
      <c r="R266" s="135">
        <v>0.29927721633998622</v>
      </c>
      <c r="S266" s="135">
        <v>0.30060685333007037</v>
      </c>
      <c r="T266" s="135">
        <v>0.30177967627406144</v>
      </c>
      <c r="U266" s="135">
        <v>0.3028288021474575</v>
      </c>
      <c r="V266" s="135">
        <v>0.30377785194098239</v>
      </c>
      <c r="W266" s="135">
        <v>0.3046442665205778</v>
      </c>
      <c r="X266" s="135">
        <v>0.30544129067210818</v>
      </c>
      <c r="Y266" s="135">
        <v>0.30617921977701001</v>
      </c>
      <c r="Z266" s="135">
        <v>0.30686621533796493</v>
      </c>
      <c r="AA266" s="135">
        <v>0.30750885676709422</v>
      </c>
      <c r="AB266" s="135">
        <v>0.30811252559801594</v>
      </c>
      <c r="AC266" s="135">
        <v>0.3086816797110854</v>
      </c>
      <c r="AD266" s="135">
        <v>0.30922005331701469</v>
      </c>
      <c r="AE266" s="135">
        <v>0.30973080558448135</v>
      </c>
      <c r="AF266" s="135">
        <v>0.31021663296751761</v>
      </c>
      <c r="AG266" s="135">
        <v>0.3106798553780063</v>
      </c>
      <c r="AH266" s="135">
        <v>0.31112248318729463</v>
      </c>
      <c r="AI266" s="135">
        <v>0.31154626995760171</v>
      </c>
      <c r="AJ266" s="135">
        <v>0.31195275440186843</v>
      </c>
      <c r="AK266" s="135">
        <v>0.31234329410913203</v>
      </c>
      <c r="AL266" s="135">
        <v>0.31271909290159283</v>
      </c>
      <c r="AM266" s="135">
        <v>0.31308122321403392</v>
      </c>
      <c r="AN266" s="135">
        <v>0.31343064454436587</v>
      </c>
      <c r="AO266" s="135">
        <v>0.31376821877498884</v>
      </c>
      <c r="AP266" s="135">
        <v>0.3140947229809799</v>
      </c>
      <c r="AQ266" s="135">
        <v>0.31441086020411807</v>
      </c>
      <c r="AR266" s="135">
        <v>0.31471726856851379</v>
      </c>
    </row>
    <row r="267" spans="7:73" ht="14.25" customHeight="1" thickBot="1" x14ac:dyDescent="0.3">
      <c r="G267" s="62"/>
      <c r="H267" s="409"/>
      <c r="J267" s="411"/>
      <c r="K267" s="167" t="s">
        <v>282</v>
      </c>
      <c r="L267" s="297">
        <v>0.27990084301899881</v>
      </c>
      <c r="M267" s="297">
        <v>0.28335184473751068</v>
      </c>
      <c r="N267" s="297">
        <v>0.28534626091858106</v>
      </c>
      <c r="O267" s="297">
        <v>0.28675149985782</v>
      </c>
      <c r="P267" s="297">
        <v>0.28783617237212317</v>
      </c>
      <c r="Q267" s="297">
        <v>0.28871908719854988</v>
      </c>
      <c r="R267" s="297">
        <v>0.28946330519854069</v>
      </c>
      <c r="S267" s="297">
        <v>0.2901063229373631</v>
      </c>
      <c r="T267" s="297">
        <v>0.2906722504070276</v>
      </c>
      <c r="U267" s="297">
        <v>0.29117750606629761</v>
      </c>
      <c r="V267" s="297">
        <v>0.29163377368359772</v>
      </c>
      <c r="W267" s="297">
        <v>0.29204966271534805</v>
      </c>
      <c r="X267" s="297">
        <v>0.29243169950417219</v>
      </c>
      <c r="Y267" s="297">
        <v>0.29278494883366724</v>
      </c>
      <c r="Z267" s="297">
        <v>0.29311341978657784</v>
      </c>
      <c r="AA267" s="297">
        <v>0.29342033989960037</v>
      </c>
      <c r="AB267" s="297">
        <v>0.29370834577269617</v>
      </c>
      <c r="AC267" s="297">
        <v>0.29397961892641639</v>
      </c>
      <c r="AD267" s="297">
        <v>0.29423598475230417</v>
      </c>
      <c r="AE267" s="297">
        <v>0.29447898596579347</v>
      </c>
      <c r="AF267" s="297">
        <v>0.29470993805795132</v>
      </c>
      <c r="AG267" s="297">
        <v>0.29492997179146885</v>
      </c>
      <c r="AH267" s="297">
        <v>0.29514006621028577</v>
      </c>
      <c r="AI267" s="297">
        <v>0.29534107459477493</v>
      </c>
      <c r="AJ267" s="297">
        <v>0.29553374509696406</v>
      </c>
      <c r="AK267" s="297">
        <v>0.29571873731240061</v>
      </c>
      <c r="AL267" s="297">
        <v>0.2958966357121518</v>
      </c>
      <c r="AM267" s="297">
        <v>0.29606796062254737</v>
      </c>
      <c r="AN267" s="297">
        <v>0.29623317727081422</v>
      </c>
      <c r="AO267" s="297">
        <v>0.29639270329139139</v>
      </c>
      <c r="AP267" s="297">
        <v>0.29654691499681446</v>
      </c>
      <c r="AQ267" s="297">
        <v>0.29669615264930904</v>
      </c>
      <c r="AR267" s="297">
        <v>0.29684072491821339</v>
      </c>
    </row>
    <row r="268" spans="7:73" ht="14.25" customHeight="1" thickTop="1" x14ac:dyDescent="0.25">
      <c r="G268" s="62"/>
      <c r="H268" s="409"/>
      <c r="J268" s="411"/>
      <c r="K268" s="164" t="s">
        <v>283</v>
      </c>
      <c r="L268" s="296">
        <v>0.51023362709906062</v>
      </c>
      <c r="M268" s="296">
        <v>0.51654851215547515</v>
      </c>
      <c r="N268" s="296">
        <v>0.52025002503728057</v>
      </c>
      <c r="O268" s="296">
        <v>0.52287940817654299</v>
      </c>
      <c r="P268" s="296">
        <v>0.52492062695391473</v>
      </c>
      <c r="Q268" s="296">
        <v>0.52658950573918406</v>
      </c>
      <c r="R268" s="296">
        <v>0.52800126834508432</v>
      </c>
      <c r="S268" s="296">
        <v>0.52922473795585512</v>
      </c>
      <c r="T268" s="296">
        <v>0.53030433060423943</v>
      </c>
      <c r="U268" s="296">
        <v>0.53127038691900075</v>
      </c>
      <c r="V268" s="296">
        <v>0.53214455608610112</v>
      </c>
      <c r="W268" s="296">
        <v>0.5329428285672223</v>
      </c>
      <c r="X268" s="296">
        <v>0.53367735143310946</v>
      </c>
      <c r="Y268" s="296">
        <v>0.53435756942145174</v>
      </c>
      <c r="Z268" s="296">
        <v>0.53499097160131104</v>
      </c>
      <c r="AA268" s="296">
        <v>0.53558359671020284</v>
      </c>
      <c r="AB268" s="296">
        <v>0.53614038511155937</v>
      </c>
      <c r="AC268" s="296">
        <v>0.53666543005753942</v>
      </c>
      <c r="AD268" s="296">
        <v>0.53716216096657521</v>
      </c>
      <c r="AE268" s="296">
        <v>0.53763347966250863</v>
      </c>
      <c r="AF268" s="296">
        <v>0.5380818633586345</v>
      </c>
      <c r="AG268" s="296">
        <v>0.53850944367639342</v>
      </c>
      <c r="AH268" s="296">
        <v>0.53891806809495202</v>
      </c>
      <c r="AI268" s="296">
        <v>0.53930934832069821</v>
      </c>
      <c r="AJ268" s="296">
        <v>0.53968469878195724</v>
      </c>
      <c r="AK268" s="296">
        <v>0.54004536757365673</v>
      </c>
      <c r="AL268" s="296">
        <v>0.54039246156216747</v>
      </c>
      <c r="AM268" s="296">
        <v>0.54072696692495104</v>
      </c>
      <c r="AN268" s="296">
        <v>0.54104976608642097</v>
      </c>
      <c r="AO268" s="296">
        <v>0.54136165178318085</v>
      </c>
      <c r="AP268" s="296">
        <v>0.54166333882347162</v>
      </c>
      <c r="AQ268" s="296">
        <v>0.54195547398010557</v>
      </c>
      <c r="AR268" s="296">
        <v>0.54223864436150893</v>
      </c>
    </row>
    <row r="269" spans="7:73" ht="14.25" customHeight="1" x14ac:dyDescent="0.25">
      <c r="G269" s="62"/>
      <c r="H269" s="409"/>
      <c r="J269" s="411"/>
      <c r="K269" s="52" t="s">
        <v>284</v>
      </c>
      <c r="L269" s="135">
        <v>0.51023362709906062</v>
      </c>
      <c r="M269" s="135">
        <v>0.51549603131273936</v>
      </c>
      <c r="N269" s="135">
        <v>0.51857434044137829</v>
      </c>
      <c r="O269" s="135">
        <v>0.52075843552641787</v>
      </c>
      <c r="P269" s="135">
        <v>0.52245255128945478</v>
      </c>
      <c r="Q269" s="135">
        <v>0.52383674465505703</v>
      </c>
      <c r="R269" s="135">
        <v>0.52500706347018811</v>
      </c>
      <c r="S269" s="135">
        <v>0.52602083974009661</v>
      </c>
      <c r="T269" s="135">
        <v>0.52691505378369596</v>
      </c>
      <c r="U269" s="135">
        <v>0.52771495550313341</v>
      </c>
      <c r="V269" s="135">
        <v>0.52843855462591072</v>
      </c>
      <c r="W269" s="135">
        <v>0.52909914886873566</v>
      </c>
      <c r="X269" s="135">
        <v>0.52970683666427021</v>
      </c>
      <c r="Y269" s="135">
        <v>0.53026946768386674</v>
      </c>
      <c r="Z269" s="135">
        <v>0.53079326463177234</v>
      </c>
      <c r="AA269" s="135">
        <v>0.53128324395377513</v>
      </c>
      <c r="AB269" s="135">
        <v>0.53174350877811127</v>
      </c>
      <c r="AC269" s="135">
        <v>0.53217745799737448</v>
      </c>
      <c r="AD269" s="135">
        <v>0.53258793874520749</v>
      </c>
      <c r="AE269" s="135">
        <v>0.53297735971681193</v>
      </c>
      <c r="AF269" s="135">
        <v>0.53334777681250567</v>
      </c>
      <c r="AG269" s="135">
        <v>0.53370095883958923</v>
      </c>
      <c r="AH269" s="135">
        <v>0.53403843859745126</v>
      </c>
      <c r="AI269" s="135">
        <v>0.53436155308241406</v>
      </c>
      <c r="AJ269" s="135">
        <v>0.53467147547984872</v>
      </c>
      <c r="AK269" s="135">
        <v>0.53496924087794873</v>
      </c>
      <c r="AL269" s="135">
        <v>0.53525576712601353</v>
      </c>
      <c r="AM269" s="135">
        <v>0.53553187189754525</v>
      </c>
      <c r="AN269" s="135">
        <v>0.53579828675779062</v>
      </c>
      <c r="AO269" s="135">
        <v>0.53605566884545097</v>
      </c>
      <c r="AP269" s="135">
        <v>0.53630461063823165</v>
      </c>
      <c r="AQ269" s="135">
        <v>0.53654564816745376</v>
      </c>
      <c r="AR269" s="135">
        <v>0.53677926796822828</v>
      </c>
    </row>
    <row r="270" spans="7:73" ht="14.25" customHeight="1" thickBot="1" x14ac:dyDescent="0.3">
      <c r="G270" s="62"/>
      <c r="H270" s="409"/>
      <c r="J270" s="411"/>
      <c r="K270" s="167" t="s">
        <v>285</v>
      </c>
      <c r="L270" s="297">
        <v>0.51023362709906062</v>
      </c>
      <c r="M270" s="297">
        <v>0.51286482920590004</v>
      </c>
      <c r="N270" s="297">
        <v>0.51439612759580422</v>
      </c>
      <c r="O270" s="297">
        <v>0.51547937638621788</v>
      </c>
      <c r="P270" s="297">
        <v>0.51631784742910514</v>
      </c>
      <c r="Q270" s="297">
        <v>0.51700181742522211</v>
      </c>
      <c r="R270" s="297">
        <v>0.51757934177852805</v>
      </c>
      <c r="S270" s="297">
        <v>0.51807905853569103</v>
      </c>
      <c r="T270" s="297">
        <v>0.51851941520489286</v>
      </c>
      <c r="U270" s="297">
        <v>0.51891299341907149</v>
      </c>
      <c r="V270" s="297">
        <v>0.51926875838548014</v>
      </c>
      <c r="W270" s="297">
        <v>0.51959332398470226</v>
      </c>
      <c r="X270" s="297">
        <v>0.51989170900601811</v>
      </c>
      <c r="Y270" s="297">
        <v>0.52016781191999961</v>
      </c>
      <c r="Z270" s="297">
        <v>0.52042472121695815</v>
      </c>
      <c r="AA270" s="297">
        <v>0.52066492523709795</v>
      </c>
      <c r="AB270" s="297">
        <v>0.52089045818311053</v>
      </c>
      <c r="AC270" s="297">
        <v>0.52110300427339529</v>
      </c>
      <c r="AD270" s="297">
        <v>0.52130397365651915</v>
      </c>
      <c r="AE270" s="297">
        <v>0.5214945588023272</v>
      </c>
      <c r="AF270" s="297">
        <v>0.52167577710022472</v>
      </c>
      <c r="AG270" s="297">
        <v>0.52184850352418943</v>
      </c>
      <c r="AH270" s="297">
        <v>0.52201349602016778</v>
      </c>
      <c r="AI270" s="297">
        <v>0.52217141547850598</v>
      </c>
      <c r="AJ270" s="297">
        <v>0.52232284162062215</v>
      </c>
      <c r="AK270" s="297">
        <v>0.52246828576343196</v>
      </c>
      <c r="AL270" s="297">
        <v>0.52260820116997664</v>
      </c>
      <c r="AM270" s="297">
        <v>0.52274299151400161</v>
      </c>
      <c r="AN270" s="297">
        <v>0.52287301785635087</v>
      </c>
      <c r="AO270" s="297">
        <v>0.52299860443645318</v>
      </c>
      <c r="AP270" s="297">
        <v>0.52312004351244568</v>
      </c>
      <c r="AQ270" s="297">
        <v>0.52323759943148274</v>
      </c>
      <c r="AR270" s="297">
        <v>0.52335151207261066</v>
      </c>
    </row>
    <row r="271" spans="7:73" ht="14.25" customHeight="1" thickTop="1" x14ac:dyDescent="0.25">
      <c r="G271" s="62"/>
      <c r="H271" s="409"/>
      <c r="J271" s="411"/>
      <c r="K271" s="164" t="s">
        <v>286</v>
      </c>
      <c r="L271" s="296">
        <v>0.49776167085885203</v>
      </c>
      <c r="M271" s="296">
        <v>0.50392219727267107</v>
      </c>
      <c r="N271" s="296">
        <v>0.50753323178489729</v>
      </c>
      <c r="O271" s="296">
        <v>0.5100983432852283</v>
      </c>
      <c r="P271" s="296">
        <v>0.51208966728907657</v>
      </c>
      <c r="Q271" s="296">
        <v>0.51371775263762465</v>
      </c>
      <c r="R271" s="296">
        <v>0.51509500665665964</v>
      </c>
      <c r="S271" s="296">
        <v>0.5162885702427461</v>
      </c>
      <c r="T271" s="296">
        <v>0.51734177374005774</v>
      </c>
      <c r="U271" s="296">
        <v>0.51828421614259657</v>
      </c>
      <c r="V271" s="296">
        <v>0.51913701745187746</v>
      </c>
      <c r="W271" s="296">
        <v>0.51991577726483351</v>
      </c>
      <c r="X271" s="296">
        <v>0.52063234573384398</v>
      </c>
      <c r="Y271" s="296">
        <v>0.52129593673303098</v>
      </c>
      <c r="Z271" s="296">
        <v>0.52191385627150788</v>
      </c>
      <c r="AA271" s="296">
        <v>0.52249199547819258</v>
      </c>
      <c r="AB271" s="296">
        <v>0.52303517395615728</v>
      </c>
      <c r="AC271" s="296">
        <v>0.52354738490366548</v>
      </c>
      <c r="AD271" s="296">
        <v>0.52403197391175305</v>
      </c>
      <c r="AE271" s="296">
        <v>0.5244917718731863</v>
      </c>
      <c r="AF271" s="296">
        <v>0.52492919544920269</v>
      </c>
      <c r="AG271" s="296">
        <v>0.52534632415670102</v>
      </c>
      <c r="AH271" s="296">
        <v>0.52574496031577178</v>
      </c>
      <c r="AI271" s="296">
        <v>0.52612667623686615</v>
      </c>
      <c r="AJ271" s="296">
        <v>0.52649285177456284</v>
      </c>
      <c r="AK271" s="296">
        <v>0.52684470451583287</v>
      </c>
      <c r="AL271" s="296">
        <v>0.52718331427122755</v>
      </c>
      <c r="AM271" s="296">
        <v>0.52750964311246262</v>
      </c>
      <c r="AN271" s="296">
        <v>0.52782455189430577</v>
      </c>
      <c r="AO271" s="296">
        <v>0.52812881397600897</v>
      </c>
      <c r="AP271" s="296">
        <v>0.52842312669331337</v>
      </c>
      <c r="AQ271" s="296">
        <v>0.5287081210095631</v>
      </c>
      <c r="AR271" s="296">
        <v>0.52898436968212981</v>
      </c>
    </row>
    <row r="272" spans="7:73" ht="14.25" customHeight="1" thickBot="1" x14ac:dyDescent="0.3">
      <c r="G272" s="62"/>
      <c r="H272" s="409"/>
      <c r="J272" s="411"/>
      <c r="K272" s="52" t="s">
        <v>287</v>
      </c>
      <c r="L272" s="135">
        <v>0.49776167085885203</v>
      </c>
      <c r="M272" s="135">
        <v>0.50289544287036791</v>
      </c>
      <c r="N272" s="135">
        <v>0.50589850698435646</v>
      </c>
      <c r="O272" s="135">
        <v>0.50802921488188368</v>
      </c>
      <c r="P272" s="135">
        <v>0.50968192032513704</v>
      </c>
      <c r="Q272" s="135">
        <v>0.51103227899587222</v>
      </c>
      <c r="R272" s="135">
        <v>0.51217399098410243</v>
      </c>
      <c r="S272" s="135">
        <v>0.51316298689339934</v>
      </c>
      <c r="T272" s="135">
        <v>0.51403534310986065</v>
      </c>
      <c r="U272" s="135">
        <v>0.5148156923366527</v>
      </c>
      <c r="V272" s="135">
        <v>0.515521604078365</v>
      </c>
      <c r="W272" s="135">
        <v>0.5161660510073881</v>
      </c>
      <c r="X272" s="135">
        <v>0.51675888471414622</v>
      </c>
      <c r="Y272" s="135">
        <v>0.51730776299561831</v>
      </c>
      <c r="Z272" s="135">
        <v>0.51781875645064135</v>
      </c>
      <c r="AA272" s="135">
        <v>0.51829675890491522</v>
      </c>
      <c r="AB272" s="135">
        <v>0.51874577319137394</v>
      </c>
      <c r="AC272" s="135">
        <v>0.51916911512137653</v>
      </c>
      <c r="AD272" s="135">
        <v>0.5195695622343165</v>
      </c>
      <c r="AE272" s="135">
        <v>0.51994946434816847</v>
      </c>
      <c r="AF272" s="135">
        <v>0.52031082710960674</v>
      </c>
      <c r="AG272" s="135">
        <v>0.52065537608988066</v>
      </c>
      <c r="AH272" s="135">
        <v>0.52098460662121504</v>
      </c>
      <c r="AI272" s="135">
        <v>0.52129982301890365</v>
      </c>
      <c r="AJ272" s="135">
        <v>0.52160216979142182</v>
      </c>
      <c r="AK272" s="135">
        <v>0.52189265672566187</v>
      </c>
      <c r="AL272" s="135">
        <v>0.52217217923536496</v>
      </c>
      <c r="AM272" s="135">
        <v>0.52244153500713397</v>
      </c>
      <c r="AN272" s="135">
        <v>0.52270143772411348</v>
      </c>
      <c r="AO272" s="135">
        <v>0.52295252846215701</v>
      </c>
      <c r="AP272" s="135">
        <v>0.52319538521667086</v>
      </c>
      <c r="AQ272" s="135">
        <v>0.52343053091643088</v>
      </c>
      <c r="AR272" s="135">
        <v>0.5236584402038692</v>
      </c>
      <c r="BD272" s="175"/>
      <c r="BE272" s="175"/>
      <c r="BF272" s="175"/>
      <c r="BG272" s="175"/>
      <c r="BH272" s="175"/>
      <c r="BI272" s="175"/>
      <c r="BJ272" s="175"/>
      <c r="BK272" s="175"/>
      <c r="BL272" s="175"/>
      <c r="BM272" s="175"/>
      <c r="BN272" s="175"/>
      <c r="BO272" s="175"/>
      <c r="BP272" s="175"/>
      <c r="BQ272" s="175"/>
      <c r="BR272" s="175"/>
      <c r="BS272" s="175"/>
      <c r="BT272" s="175"/>
      <c r="BU272" s="175"/>
    </row>
    <row r="273" spans="7:73" ht="14.25" customHeight="1" thickTop="1" thickBot="1" x14ac:dyDescent="0.3">
      <c r="G273" s="62"/>
      <c r="H273" s="409"/>
      <c r="J273" s="411"/>
      <c r="K273" s="167" t="s">
        <v>288</v>
      </c>
      <c r="L273" s="297">
        <v>0.49776167085885203</v>
      </c>
      <c r="M273" s="297">
        <v>0.50032855686461009</v>
      </c>
      <c r="N273" s="297">
        <v>0.50182242478052108</v>
      </c>
      <c r="O273" s="297">
        <v>0.50287919505052037</v>
      </c>
      <c r="P273" s="297">
        <v>0.50369717082692533</v>
      </c>
      <c r="Q273" s="297">
        <v>0.50436442212123944</v>
      </c>
      <c r="R273" s="297">
        <v>0.50492782968945016</v>
      </c>
      <c r="S273" s="297">
        <v>0.50541533156073182</v>
      </c>
      <c r="T273" s="297">
        <v>0.50584492431940975</v>
      </c>
      <c r="U273" s="297">
        <v>0.50622888205778349</v>
      </c>
      <c r="V273" s="297">
        <v>0.5065759508409986</v>
      </c>
      <c r="W273" s="297">
        <v>0.50689258288246286</v>
      </c>
      <c r="X273" s="297">
        <v>0.50718367429408517</v>
      </c>
      <c r="Y273" s="297">
        <v>0.50745302825370919</v>
      </c>
      <c r="Z273" s="297">
        <v>0.5077036577577666</v>
      </c>
      <c r="AA273" s="297">
        <v>0.50793799032242248</v>
      </c>
      <c r="AB273" s="297">
        <v>0.50815801042709341</v>
      </c>
      <c r="AC273" s="297">
        <v>0.50836536112178632</v>
      </c>
      <c r="AD273" s="297">
        <v>0.50856141808593402</v>
      </c>
      <c r="AE273" s="297">
        <v>0.50874734464110383</v>
      </c>
      <c r="AF273" s="297">
        <v>0.508924133308022</v>
      </c>
      <c r="AG273" s="297">
        <v>0.50909263767313595</v>
      </c>
      <c r="AH273" s="297">
        <v>0.50925359715545071</v>
      </c>
      <c r="AI273" s="297">
        <v>0.50940765649076036</v>
      </c>
      <c r="AJ273" s="297">
        <v>0.509555381229994</v>
      </c>
      <c r="AK273" s="297">
        <v>0.50969727019163147</v>
      </c>
      <c r="AL273" s="297">
        <v>0.50983376555932514</v>
      </c>
      <c r="AM273" s="297">
        <v>0.50996526113957341</v>
      </c>
      <c r="AN273" s="297">
        <v>0.51009210916758629</v>
      </c>
      <c r="AO273" s="297">
        <v>0.5102146259572079</v>
      </c>
      <c r="AP273" s="297">
        <v>0.51033309662272885</v>
      </c>
      <c r="AQ273" s="297">
        <v>0.5104477790497024</v>
      </c>
      <c r="AR273" s="297">
        <v>0.51055890725366293</v>
      </c>
      <c r="BD273" s="182"/>
      <c r="BE273" s="182"/>
      <c r="BF273" s="182"/>
      <c r="BG273" s="182"/>
      <c r="BH273" s="182"/>
      <c r="BI273" s="182"/>
      <c r="BJ273" s="182"/>
      <c r="BK273" s="182"/>
      <c r="BL273" s="182"/>
      <c r="BM273" s="182"/>
      <c r="BN273" s="182"/>
      <c r="BO273" s="182"/>
      <c r="BP273" s="182"/>
      <c r="BQ273" s="182"/>
      <c r="BR273" s="182"/>
      <c r="BS273" s="182"/>
      <c r="BT273" s="182"/>
      <c r="BU273" s="182"/>
    </row>
    <row r="274" spans="7:73" ht="14.25" customHeight="1" thickTop="1" x14ac:dyDescent="0.25">
      <c r="G274" s="62"/>
      <c r="H274" s="409"/>
      <c r="J274" s="411"/>
      <c r="K274" s="164" t="s">
        <v>289</v>
      </c>
      <c r="L274" s="296">
        <v>0.48894068348198877</v>
      </c>
      <c r="M274" s="296">
        <v>0.49499203731601199</v>
      </c>
      <c r="N274" s="296">
        <v>0.49853907957709759</v>
      </c>
      <c r="O274" s="296">
        <v>0.50105873394906908</v>
      </c>
      <c r="P274" s="296">
        <v>0.50301476908892973</v>
      </c>
      <c r="Q274" s="296">
        <v>0.50461400263721123</v>
      </c>
      <c r="R274" s="296">
        <v>0.50596684991497243</v>
      </c>
      <c r="S274" s="296">
        <v>0.50713926199433845</v>
      </c>
      <c r="T274" s="296">
        <v>0.50817380134915191</v>
      </c>
      <c r="U274" s="296">
        <v>0.50909954244055544</v>
      </c>
      <c r="V274" s="296">
        <v>0.5099372309960335</v>
      </c>
      <c r="W274" s="296">
        <v>0.51070219016727303</v>
      </c>
      <c r="X274" s="296">
        <v>0.51140606010646528</v>
      </c>
      <c r="Y274" s="296">
        <v>0.51205789140584035</v>
      </c>
      <c r="Z274" s="296">
        <v>0.51266486060248107</v>
      </c>
      <c r="AA274" s="296">
        <v>0.51323275442680139</v>
      </c>
      <c r="AB274" s="296">
        <v>0.51376630707220805</v>
      </c>
      <c r="AC274" s="296">
        <v>0.51426944097227223</v>
      </c>
      <c r="AD274" s="296">
        <v>0.51474544242978371</v>
      </c>
      <c r="AE274" s="296">
        <v>0.51519709217038923</v>
      </c>
      <c r="AF274" s="296">
        <v>0.5156267640289306</v>
      </c>
      <c r="AG274" s="296">
        <v>0.51603650067054929</v>
      </c>
      <c r="AH274" s="296">
        <v>0.51642807247586808</v>
      </c>
      <c r="AI274" s="296">
        <v>0.51680302389194199</v>
      </c>
      <c r="AJ274" s="296">
        <v>0.51716271032052319</v>
      </c>
      <c r="AK274" s="296">
        <v>0.51750832777135003</v>
      </c>
      <c r="AL274" s="296">
        <v>0.51784093691931976</v>
      </c>
      <c r="AM274" s="296">
        <v>0.51816148278697982</v>
      </c>
      <c r="AN274" s="296">
        <v>0.51847081097362624</v>
      </c>
      <c r="AO274" s="296">
        <v>0.51876968113357436</v>
      </c>
      <c r="AP274" s="296">
        <v>0.51905877824486446</v>
      </c>
      <c r="AQ274" s="296">
        <v>0.51933872208934584</v>
      </c>
      <c r="AR274" s="296">
        <v>0.51961007527438063</v>
      </c>
    </row>
    <row r="275" spans="7:73" ht="14.25" customHeight="1" x14ac:dyDescent="0.25">
      <c r="G275" s="62"/>
      <c r="H275" s="409"/>
      <c r="J275" s="411"/>
      <c r="K275" s="52" t="s">
        <v>290</v>
      </c>
      <c r="L275" s="135">
        <v>0.48894068348198877</v>
      </c>
      <c r="M275" s="135">
        <v>0.49398347834367479</v>
      </c>
      <c r="N275" s="135">
        <v>0.49693332423659037</v>
      </c>
      <c r="O275" s="135">
        <v>0.49902627320536069</v>
      </c>
      <c r="P275" s="135">
        <v>0.50064969054809105</v>
      </c>
      <c r="Q275" s="135">
        <v>0.50197611909827633</v>
      </c>
      <c r="R275" s="135">
        <v>0.50309759845786961</v>
      </c>
      <c r="S275" s="135">
        <v>0.50406906806704654</v>
      </c>
      <c r="T275" s="135">
        <v>0.5049259649911918</v>
      </c>
      <c r="U275" s="135">
        <v>0.50569248540977685</v>
      </c>
      <c r="V275" s="135">
        <v>0.50638588747280677</v>
      </c>
      <c r="W275" s="135">
        <v>0.50701891395996224</v>
      </c>
      <c r="X275" s="135">
        <v>0.50760124187860922</v>
      </c>
      <c r="Y275" s="135">
        <v>0.50814039331955552</v>
      </c>
      <c r="Z275" s="135">
        <v>0.50864233130269243</v>
      </c>
      <c r="AA275" s="135">
        <v>0.50911186292873245</v>
      </c>
      <c r="AB275" s="135">
        <v>0.50955292009517816</v>
      </c>
      <c r="AC275" s="135">
        <v>0.50996875985287771</v>
      </c>
      <c r="AD275" s="135">
        <v>0.51036211051959623</v>
      </c>
      <c r="AE275" s="135">
        <v>0.51073528027146264</v>
      </c>
      <c r="AF275" s="135">
        <v>0.51109023921247099</v>
      </c>
      <c r="AG275" s="135">
        <v>0.51142868233449257</v>
      </c>
      <c r="AH275" s="135">
        <v>0.51175207847051085</v>
      </c>
      <c r="AI275" s="135">
        <v>0.51206170882164792</v>
      </c>
      <c r="AJ275" s="135">
        <v>0.51235869761419306</v>
      </c>
      <c r="AK275" s="135">
        <v>0.51264403674029502</v>
      </c>
      <c r="AL275" s="135">
        <v>0.51291860574579329</v>
      </c>
      <c r="AM275" s="135">
        <v>0.51318318818124131</v>
      </c>
      <c r="AN275" s="135">
        <v>0.51343848508238588</v>
      </c>
      <c r="AO275" s="135">
        <v>0.51368512616437834</v>
      </c>
      <c r="AP275" s="135">
        <v>0.51392367917979098</v>
      </c>
      <c r="AQ275" s="135">
        <v>0.51415465779041836</v>
      </c>
      <c r="AR275" s="135">
        <v>0.51437852822740826</v>
      </c>
    </row>
    <row r="276" spans="7:73" ht="14.25" customHeight="1" thickBot="1" x14ac:dyDescent="0.3">
      <c r="G276" s="62"/>
      <c r="H276" s="409"/>
      <c r="J276" s="411"/>
      <c r="K276" s="167" t="s">
        <v>291</v>
      </c>
      <c r="L276" s="297">
        <v>0.48894068348198877</v>
      </c>
      <c r="M276" s="297">
        <v>0.49146208091283183</v>
      </c>
      <c r="N276" s="297">
        <v>0.49292947553680327</v>
      </c>
      <c r="O276" s="297">
        <v>0.49396751845643061</v>
      </c>
      <c r="P276" s="297">
        <v>0.49477099863299195</v>
      </c>
      <c r="Q276" s="297">
        <v>0.49542642536228054</v>
      </c>
      <c r="R276" s="297">
        <v>0.49597984861201483</v>
      </c>
      <c r="S276" s="297">
        <v>0.49645871131297747</v>
      </c>
      <c r="T276" s="297">
        <v>0.49688069112649852</v>
      </c>
      <c r="U276" s="297">
        <v>0.49725784463191958</v>
      </c>
      <c r="V276" s="297">
        <v>0.49759876290268074</v>
      </c>
      <c r="W276" s="297">
        <v>0.49790978381053552</v>
      </c>
      <c r="X276" s="297">
        <v>0.4981957167018905</v>
      </c>
      <c r="Y276" s="297">
        <v>0.49846029735730718</v>
      </c>
      <c r="Z276" s="297">
        <v>0.49870648537898249</v>
      </c>
      <c r="AA276" s="297">
        <v>0.49893666526432257</v>
      </c>
      <c r="AB276" s="297">
        <v>0.49915278632517479</v>
      </c>
      <c r="AC276" s="297">
        <v>0.49935646249455251</v>
      </c>
      <c r="AD276" s="297">
        <v>0.49954904507305126</v>
      </c>
      <c r="AE276" s="297">
        <v>0.49973167676665925</v>
      </c>
      <c r="AF276" s="297">
        <v>0.49990533250733882</v>
      </c>
      <c r="AG276" s="297">
        <v>0.50007085075486957</v>
      </c>
      <c r="AH276" s="297">
        <v>0.50022895782478527</v>
      </c>
      <c r="AI276" s="297">
        <v>0.50038028702731929</v>
      </c>
      <c r="AJ276" s="297">
        <v>0.50052539389109907</v>
      </c>
      <c r="AK276" s="297">
        <v>0.50066476839488894</v>
      </c>
      <c r="AL276" s="297">
        <v>0.50079884488626913</v>
      </c>
      <c r="AM276" s="297">
        <v>0.50092801019297206</v>
      </c>
      <c r="AN276" s="297">
        <v>0.50105261030813952</v>
      </c>
      <c r="AO276" s="297">
        <v>0.5011729559401209</v>
      </c>
      <c r="AP276" s="297">
        <v>0.50128932715060892</v>
      </c>
      <c r="AQ276" s="297">
        <v>0.50140197725508784</v>
      </c>
      <c r="AR276" s="297">
        <v>0.5015111361220308</v>
      </c>
    </row>
    <row r="277" spans="7:73" ht="14.25" customHeight="1" thickTop="1" x14ac:dyDescent="0.25">
      <c r="G277" s="62"/>
      <c r="H277" s="409"/>
      <c r="J277" s="412"/>
      <c r="K277" s="164" t="s">
        <v>348</v>
      </c>
      <c r="L277" s="296">
        <v>0.48232427737628192</v>
      </c>
      <c r="M277" s="296">
        <v>0.48829374353802124</v>
      </c>
      <c r="N277" s="296">
        <v>0.49179278678232158</v>
      </c>
      <c r="O277" s="296">
        <v>0.49427834487813083</v>
      </c>
      <c r="P277" s="296">
        <v>0.49620791070733772</v>
      </c>
      <c r="Q277" s="296">
        <v>0.49778550322845427</v>
      </c>
      <c r="R277" s="296">
        <v>0.49912004360868978</v>
      </c>
      <c r="S277" s="296">
        <v>0.50027659046206341</v>
      </c>
      <c r="T277" s="296">
        <v>0.50129713030173106</v>
      </c>
      <c r="U277" s="296">
        <v>0.5022103441496133</v>
      </c>
      <c r="V277" s="296">
        <v>0.50303669699943143</v>
      </c>
      <c r="W277" s="296">
        <v>0.50379130464807897</v>
      </c>
      <c r="X277" s="296">
        <v>0.5044856497317608</v>
      </c>
      <c r="Y277" s="296">
        <v>0.50512866036896797</v>
      </c>
      <c r="Z277" s="296">
        <v>0.50572741598299165</v>
      </c>
      <c r="AA277" s="296">
        <v>0.50628762499749036</v>
      </c>
      <c r="AB277" s="296">
        <v>0.50681395754217706</v>
      </c>
      <c r="AC277" s="296">
        <v>0.5073102829717645</v>
      </c>
      <c r="AD277" s="296">
        <v>0.50777984311838464</v>
      </c>
      <c r="AE277" s="296">
        <v>0.50822538107855886</v>
      </c>
      <c r="AF277" s="296">
        <v>0.50864923856410094</v>
      </c>
      <c r="AG277" s="296">
        <v>0.50905343059855368</v>
      </c>
      <c r="AH277" s="296">
        <v>0.50943970360552926</v>
      </c>
      <c r="AI277" s="296">
        <v>0.50980958113243313</v>
      </c>
      <c r="AJ277" s="296">
        <v>0.51016440023955267</v>
      </c>
      <c r="AK277" s="296">
        <v>0.51050534075207366</v>
      </c>
      <c r="AL277" s="296">
        <v>0.51083344899170868</v>
      </c>
      <c r="AM277" s="296">
        <v>0.51114965719284267</v>
      </c>
      <c r="AN277" s="296">
        <v>0.511454799512017</v>
      </c>
      <c r="AO277" s="296">
        <v>0.51174962532381019</v>
      </c>
      <c r="AP277" s="296">
        <v>0.51203481033705478</v>
      </c>
      <c r="AQ277" s="296">
        <v>0.51231096594663472</v>
      </c>
      <c r="AR277" s="296">
        <v>0.51257864714663959</v>
      </c>
    </row>
    <row r="278" spans="7:73" ht="14.25" customHeight="1" x14ac:dyDescent="0.25">
      <c r="G278" s="62"/>
      <c r="H278" s="409"/>
      <c r="J278" s="412"/>
      <c r="K278" s="52" t="s">
        <v>349</v>
      </c>
      <c r="L278" s="135">
        <v>0.48232427737628192</v>
      </c>
      <c r="M278" s="135">
        <v>0.48729883251106471</v>
      </c>
      <c r="N278" s="135">
        <v>0.49020876072268244</v>
      </c>
      <c r="O278" s="135">
        <v>0.49227338764584738</v>
      </c>
      <c r="P278" s="135">
        <v>0.49387483670330018</v>
      </c>
      <c r="Q278" s="135">
        <v>0.49518331585746522</v>
      </c>
      <c r="R278" s="135">
        <v>0.4962896192189612</v>
      </c>
      <c r="S278" s="135">
        <v>0.49724794278063017</v>
      </c>
      <c r="T278" s="135">
        <v>0.49809324406908295</v>
      </c>
      <c r="U278" s="135">
        <v>0.49884939183808286</v>
      </c>
      <c r="V278" s="135">
        <v>0.49953341069820384</v>
      </c>
      <c r="W278" s="135">
        <v>0.50015787099224795</v>
      </c>
      <c r="X278" s="135">
        <v>0.50073231877711466</v>
      </c>
      <c r="Y278" s="135">
        <v>0.50126417435374382</v>
      </c>
      <c r="Z278" s="135">
        <v>0.50175932004970059</v>
      </c>
      <c r="AA278" s="135">
        <v>0.50222249791541274</v>
      </c>
      <c r="AB278" s="135">
        <v>0.50265758664145732</v>
      </c>
      <c r="AC278" s="135">
        <v>0.50306779920386557</v>
      </c>
      <c r="AD278" s="135">
        <v>0.50345582700046743</v>
      </c>
      <c r="AE278" s="135">
        <v>0.50382394697286548</v>
      </c>
      <c r="AF278" s="135">
        <v>0.50417410256536155</v>
      </c>
      <c r="AG278" s="135">
        <v>0.5045079658329864</v>
      </c>
      <c r="AH278" s="135">
        <v>0.5048269857322929</v>
      </c>
      <c r="AI278" s="135">
        <v>0.50513242612703035</v>
      </c>
      <c r="AJ278" s="135">
        <v>0.50542539603031811</v>
      </c>
      <c r="AK278" s="135">
        <v>0.50570687391189717</v>
      </c>
      <c r="AL278" s="135">
        <v>0.50597772741548319</v>
      </c>
      <c r="AM278" s="135">
        <v>0.50623872948852633</v>
      </c>
      <c r="AN278" s="135">
        <v>0.50649057168027045</v>
      </c>
      <c r="AO278" s="135">
        <v>0.50673387518448321</v>
      </c>
      <c r="AP278" s="135">
        <v>0.50696920007083845</v>
      </c>
      <c r="AQ278" s="135">
        <v>0.50719705305019547</v>
      </c>
      <c r="AR278" s="135">
        <v>0.50741789404460425</v>
      </c>
    </row>
    <row r="279" spans="7:73" ht="14.25" customHeight="1" thickBot="1" x14ac:dyDescent="0.3">
      <c r="G279" s="62"/>
      <c r="H279" s="409"/>
      <c r="J279" s="412"/>
      <c r="K279" s="167" t="s">
        <v>350</v>
      </c>
      <c r="L279" s="297">
        <v>0.48232427737628192</v>
      </c>
      <c r="M279" s="297">
        <v>0.48481155494367334</v>
      </c>
      <c r="N279" s="297">
        <v>0.48625909260119154</v>
      </c>
      <c r="O279" s="297">
        <v>0.48728308859499858</v>
      </c>
      <c r="P279" s="297">
        <v>0.48807569597793565</v>
      </c>
      <c r="Q279" s="297">
        <v>0.48872225339125197</v>
      </c>
      <c r="R279" s="297">
        <v>0.48926818764877866</v>
      </c>
      <c r="S279" s="297">
        <v>0.48974057032014789</v>
      </c>
      <c r="T279" s="297">
        <v>0.49015683985037894</v>
      </c>
      <c r="U279" s="297">
        <v>0.49052888966768327</v>
      </c>
      <c r="V279" s="297">
        <v>0.49086519459002731</v>
      </c>
      <c r="W279" s="297">
        <v>0.49117200672429612</v>
      </c>
      <c r="X279" s="297">
        <v>0.49145407033622296</v>
      </c>
      <c r="Y279" s="297">
        <v>0.49171507065332226</v>
      </c>
      <c r="Z279" s="297">
        <v>0.49195792722808646</v>
      </c>
      <c r="AA279" s="297">
        <v>0.49218499229060592</v>
      </c>
      <c r="AB279" s="297">
        <v>0.49239818877439823</v>
      </c>
      <c r="AC279" s="297">
        <v>0.49259910877253443</v>
      </c>
      <c r="AD279" s="297">
        <v>0.49278908529964233</v>
      </c>
      <c r="AE279" s="297">
        <v>0.49296924559847077</v>
      </c>
      <c r="AF279" s="297">
        <v>0.49314055140808144</v>
      </c>
      <c r="AG279" s="297">
        <v>0.49330382984211218</v>
      </c>
      <c r="AH279" s="297">
        <v>0.49345979738750456</v>
      </c>
      <c r="AI279" s="297">
        <v>0.49360907878445925</v>
      </c>
      <c r="AJ279" s="297">
        <v>0.49375222204412106</v>
      </c>
      <c r="AK279" s="297">
        <v>0.49388971051480102</v>
      </c>
      <c r="AL279" s="297">
        <v>0.49402197266643366</v>
      </c>
      <c r="AM279" s="297">
        <v>0.49414939009215059</v>
      </c>
      <c r="AN279" s="297">
        <v>0.49427230410307149</v>
      </c>
      <c r="AO279" s="297">
        <v>0.49439102120300166</v>
      </c>
      <c r="AP279" s="297">
        <v>0.49450581766380403</v>
      </c>
      <c r="AQ279" s="297">
        <v>0.49461694337306639</v>
      </c>
      <c r="AR279" s="297">
        <v>0.49472462508865306</v>
      </c>
    </row>
    <row r="280" spans="7:73" ht="14.25" customHeight="1" thickTop="1" x14ac:dyDescent="0.25">
      <c r="G280" s="62"/>
      <c r="H280" s="409"/>
      <c r="J280" s="412"/>
      <c r="K280" s="164" t="s">
        <v>351</v>
      </c>
      <c r="L280" s="296">
        <v>0.4544438847114613</v>
      </c>
      <c r="M280" s="296">
        <v>0.46006829036433722</v>
      </c>
      <c r="N280" s="296">
        <v>0.46336507404141658</v>
      </c>
      <c r="O280" s="296">
        <v>0.46570695631796305</v>
      </c>
      <c r="P280" s="296">
        <v>0.46752498504337009</v>
      </c>
      <c r="Q280" s="296">
        <v>0.46901138601345571</v>
      </c>
      <c r="R280" s="296">
        <v>0.4702687842891502</v>
      </c>
      <c r="S280" s="296">
        <v>0.47135847782014345</v>
      </c>
      <c r="T280" s="296">
        <v>0.47232002612072704</v>
      </c>
      <c r="U280" s="296">
        <v>0.47318045232788669</v>
      </c>
      <c r="V280" s="296">
        <v>0.47395903847174936</v>
      </c>
      <c r="W280" s="296">
        <v>0.47467002659191992</v>
      </c>
      <c r="X280" s="296">
        <v>0.47532423557943998</v>
      </c>
      <c r="Y280" s="296">
        <v>0.47593007746961558</v>
      </c>
      <c r="Z280" s="296">
        <v>0.47649422246499068</v>
      </c>
      <c r="AA280" s="296">
        <v>0.47702204901808076</v>
      </c>
      <c r="AB280" s="296">
        <v>0.4775179573052577</v>
      </c>
      <c r="AC280" s="296">
        <v>0.4779855930160905</v>
      </c>
      <c r="AD280" s="296">
        <v>0.47842801059103929</v>
      </c>
      <c r="AE280" s="296">
        <v>0.47884779456399085</v>
      </c>
      <c r="AF280" s="296">
        <v>0.47924715128586592</v>
      </c>
      <c r="AG280" s="296">
        <v>0.47962797930328471</v>
      </c>
      <c r="AH280" s="296">
        <v>0.47999192408915381</v>
      </c>
      <c r="AI280" s="296">
        <v>0.480340421123365</v>
      </c>
      <c r="AJ280" s="296">
        <v>0.48067473017843965</v>
      </c>
      <c r="AK280" s="296">
        <v>0.48099596288065483</v>
      </c>
      <c r="AL280" s="296">
        <v>0.48130510506988206</v>
      </c>
      <c r="AM280" s="296">
        <v>0.48160303509339791</v>
      </c>
      <c r="AN280" s="296">
        <v>0.48189053888995104</v>
      </c>
      <c r="AO280" s="296">
        <v>0.48216832251708536</v>
      </c>
      <c r="AP280" s="296">
        <v>0.4824370226247916</v>
      </c>
      <c r="AQ280" s="296">
        <v>0.48269721526673165</v>
      </c>
      <c r="AR280" s="296">
        <v>0.48294942335597846</v>
      </c>
    </row>
    <row r="281" spans="7:73" ht="14.25" customHeight="1" x14ac:dyDescent="0.25">
      <c r="G281" s="62"/>
      <c r="H281" s="409"/>
      <c r="J281" s="412"/>
      <c r="K281" s="52" t="s">
        <v>352</v>
      </c>
      <c r="L281" s="135">
        <v>0.4544438847114613</v>
      </c>
      <c r="M281" s="135">
        <v>0.45913088942219121</v>
      </c>
      <c r="N281" s="135">
        <v>0.46187261141867159</v>
      </c>
      <c r="O281" s="135">
        <v>0.46381789413292107</v>
      </c>
      <c r="P281" s="135">
        <v>0.46532677263017447</v>
      </c>
      <c r="Q281" s="135">
        <v>0.4665596161294015</v>
      </c>
      <c r="R281" s="135">
        <v>0.46760197045583601</v>
      </c>
      <c r="S281" s="135">
        <v>0.46850489884365093</v>
      </c>
      <c r="T281" s="135">
        <v>0.46930133812588182</v>
      </c>
      <c r="U281" s="135">
        <v>0.47001377734090427</v>
      </c>
      <c r="V281" s="135">
        <v>0.47065825700446223</v>
      </c>
      <c r="W281" s="135">
        <v>0.47124662084013141</v>
      </c>
      <c r="X281" s="135">
        <v>0.47178786310216059</v>
      </c>
      <c r="Y281" s="135">
        <v>0.47228897516656587</v>
      </c>
      <c r="Z281" s="135">
        <v>0.47275549933738464</v>
      </c>
      <c r="AA281" s="135">
        <v>0.47319190355438079</v>
      </c>
      <c r="AB281" s="135">
        <v>0.47360184230333502</v>
      </c>
      <c r="AC281" s="135">
        <v>0.47398834283661173</v>
      </c>
      <c r="AD281" s="135">
        <v>0.47435394097781042</v>
      </c>
      <c r="AE281" s="135">
        <v>0.47470078205163418</v>
      </c>
      <c r="AF281" s="135">
        <v>0.4750306971630463</v>
      </c>
      <c r="AG281" s="135">
        <v>0.47534526171519209</v>
      </c>
      <c r="AH281" s="135">
        <v>0.47564584090877893</v>
      </c>
      <c r="AI281" s="135">
        <v>0.47593362555086116</v>
      </c>
      <c r="AJ281" s="135">
        <v>0.47620966054888753</v>
      </c>
      <c r="AK281" s="135">
        <v>0.47647486781289039</v>
      </c>
      <c r="AL281" s="135">
        <v>0.47673006483309205</v>
      </c>
      <c r="AM281" s="135">
        <v>0.47697597987729573</v>
      </c>
      <c r="AN281" s="135">
        <v>0.47721326452026042</v>
      </c>
      <c r="AO281" s="135">
        <v>0.47744250404811456</v>
      </c>
      <c r="AP281" s="135">
        <v>0.47766422615612514</v>
      </c>
      <c r="AQ281" s="135">
        <v>0.4778789082651107</v>
      </c>
      <c r="AR281" s="135">
        <v>0.47808698371167252</v>
      </c>
    </row>
    <row r="282" spans="7:73" ht="14.25" customHeight="1" thickBot="1" x14ac:dyDescent="0.3">
      <c r="G282" s="62"/>
      <c r="H282" s="409"/>
      <c r="J282" s="412"/>
      <c r="K282" s="167" t="s">
        <v>353</v>
      </c>
      <c r="L282" s="297">
        <v>0.4544438847114613</v>
      </c>
      <c r="M282" s="297">
        <v>0.45678738706682631</v>
      </c>
      <c r="N282" s="297">
        <v>0.45815125089704256</v>
      </c>
      <c r="O282" s="297">
        <v>0.45911605557137081</v>
      </c>
      <c r="P282" s="297">
        <v>0.45986284687972523</v>
      </c>
      <c r="Q282" s="297">
        <v>0.46047203052728031</v>
      </c>
      <c r="R282" s="297">
        <v>0.46098640746500585</v>
      </c>
      <c r="S282" s="297">
        <v>0.46143148441078008</v>
      </c>
      <c r="T282" s="297">
        <v>0.46182369179340294</v>
      </c>
      <c r="U282" s="297">
        <v>0.46217423555039922</v>
      </c>
      <c r="V282" s="297">
        <v>0.46249110061924664</v>
      </c>
      <c r="W282" s="297">
        <v>0.46278017770848667</v>
      </c>
      <c r="X282" s="297">
        <v>0.4630459368451344</v>
      </c>
      <c r="Y282" s="297">
        <v>0.46329185023489527</v>
      </c>
      <c r="Z282" s="297">
        <v>0.46352066866772201</v>
      </c>
      <c r="AA282" s="297">
        <v>0.46373460840481123</v>
      </c>
      <c r="AB282" s="297">
        <v>0.4639354812259523</v>
      </c>
      <c r="AC282" s="297">
        <v>0.46412478719447192</v>
      </c>
      <c r="AD282" s="297">
        <v>0.46430378227108826</v>
      </c>
      <c r="AE282" s="297">
        <v>0.46447352853912971</v>
      </c>
      <c r="AF282" s="297">
        <v>0.46463493214505353</v>
      </c>
      <c r="AG282" s="297">
        <v>0.46478877239181482</v>
      </c>
      <c r="AH282" s="297">
        <v>0.46493572435036562</v>
      </c>
      <c r="AI282" s="297">
        <v>0.46507637664826834</v>
      </c>
      <c r="AJ282" s="297">
        <v>0.46521124561929511</v>
      </c>
      <c r="AK282" s="297">
        <v>0.46534078667217077</v>
      </c>
      <c r="AL282" s="297">
        <v>0.46546540350944715</v>
      </c>
      <c r="AM282" s="297">
        <v>0.46558545566655135</v>
      </c>
      <c r="AN282" s="297">
        <v>0.4657012647253701</v>
      </c>
      <c r="AO282" s="297">
        <v>0.46581311947248621</v>
      </c>
      <c r="AP282" s="297">
        <v>0.46592128021007534</v>
      </c>
      <c r="AQ282" s="297">
        <v>0.46602598238116072</v>
      </c>
      <c r="AR282" s="297">
        <v>0.46612743963603875</v>
      </c>
    </row>
    <row r="283" spans="7:73" ht="14.25" customHeight="1" thickTop="1" x14ac:dyDescent="0.25">
      <c r="G283" s="62"/>
      <c r="H283" s="409"/>
      <c r="J283" s="412"/>
      <c r="K283" s="164" t="s">
        <v>354</v>
      </c>
      <c r="L283" s="296">
        <v>0.36239616176794004</v>
      </c>
      <c r="M283" s="296">
        <v>0.36688134264373129</v>
      </c>
      <c r="N283" s="296">
        <v>0.36951036195930936</v>
      </c>
      <c r="O283" s="296">
        <v>0.37137789539277533</v>
      </c>
      <c r="P283" s="296">
        <v>0.37282768194340671</v>
      </c>
      <c r="Q283" s="296">
        <v>0.37401301202381737</v>
      </c>
      <c r="R283" s="296">
        <v>0.37501572396308053</v>
      </c>
      <c r="S283" s="296">
        <v>0.37588469979578659</v>
      </c>
      <c r="T283" s="296">
        <v>0.37665148624667533</v>
      </c>
      <c r="U283" s="296">
        <v>0.37733763290955136</v>
      </c>
      <c r="V283" s="296">
        <v>0.37795851623449844</v>
      </c>
      <c r="W283" s="296">
        <v>0.37852549353242382</v>
      </c>
      <c r="X283" s="354">
        <v>0.37904719232527234</v>
      </c>
      <c r="Y283" s="296">
        <v>0.37953032078848681</v>
      </c>
      <c r="Z283" s="296">
        <v>0.37998019807341132</v>
      </c>
      <c r="AA283" s="296">
        <v>0.3804011132256539</v>
      </c>
      <c r="AB283" s="296">
        <v>0.38079657516475768</v>
      </c>
      <c r="AC283" s="296">
        <v>0.38116949114495402</v>
      </c>
      <c r="AD283" s="296">
        <v>0.38152229692902107</v>
      </c>
      <c r="AE283" s="296">
        <v>0.38185705355285798</v>
      </c>
      <c r="AF283" s="296">
        <v>0.3821755204704525</v>
      </c>
      <c r="AG283" s="296">
        <v>0.38247921167733029</v>
      </c>
      <c r="AH283" s="296">
        <v>0.38276943935544755</v>
      </c>
      <c r="AI283" s="296">
        <v>0.38304734822788367</v>
      </c>
      <c r="AJ283" s="296">
        <v>0.38331394289991944</v>
      </c>
      <c r="AK283" s="296">
        <v>0.3835701098376505</v>
      </c>
      <c r="AL283" s="296">
        <v>0.38381663519883474</v>
      </c>
      <c r="AM283" s="296">
        <v>0.38405421942128748</v>
      </c>
      <c r="AN283" s="296">
        <v>0.3842834892516665</v>
      </c>
      <c r="AO283" s="296">
        <v>0.38450500773538282</v>
      </c>
      <c r="AP283" s="296">
        <v>0.38471928256881183</v>
      </c>
      <c r="AQ283" s="296">
        <v>0.38492677312580142</v>
      </c>
      <c r="AR283" s="296">
        <v>0.38512789640325057</v>
      </c>
    </row>
    <row r="284" spans="7:73" ht="14.25" customHeight="1" x14ac:dyDescent="0.25">
      <c r="G284" s="62"/>
      <c r="H284" s="409"/>
      <c r="J284" s="412"/>
      <c r="K284" s="52" t="s">
        <v>355</v>
      </c>
      <c r="L284" s="135">
        <v>0.36239616176794004</v>
      </c>
      <c r="M284" s="135">
        <v>0.36613381249776611</v>
      </c>
      <c r="N284" s="135">
        <v>0.36832019801550736</v>
      </c>
      <c r="O284" s="135">
        <v>0.36987146322759207</v>
      </c>
      <c r="P284" s="135">
        <v>0.37107471800639935</v>
      </c>
      <c r="Q284" s="135">
        <v>0.37205784874533337</v>
      </c>
      <c r="R284" s="135">
        <v>0.37288907394124932</v>
      </c>
      <c r="S284" s="135">
        <v>0.37360911395741808</v>
      </c>
      <c r="T284" s="135">
        <v>0.37424423426307463</v>
      </c>
      <c r="U284" s="135">
        <v>0.37481236873622531</v>
      </c>
      <c r="V284" s="135">
        <v>0.37532630888212293</v>
      </c>
      <c r="W284" s="135">
        <v>0.37579549947515939</v>
      </c>
      <c r="X284" s="355">
        <v>0.37622711298112727</v>
      </c>
      <c r="Y284" s="135">
        <v>0.37662672467107527</v>
      </c>
      <c r="Z284" s="135">
        <v>0.37699875425396656</v>
      </c>
      <c r="AA284" s="135">
        <v>0.37734676468724404</v>
      </c>
      <c r="AB284" s="135">
        <v>0.37767367023967607</v>
      </c>
      <c r="AC284" s="135">
        <v>0.37798188499290059</v>
      </c>
      <c r="AD284" s="135">
        <v>0.37827343113881035</v>
      </c>
      <c r="AE284" s="135">
        <v>0.37855001946605121</v>
      </c>
      <c r="AF284" s="135">
        <v>0.37881311018881647</v>
      </c>
      <c r="AG284" s="135">
        <v>0.37906395961194878</v>
      </c>
      <c r="AH284" s="135">
        <v>0.3793036564144095</v>
      </c>
      <c r="AI284" s="135">
        <v>0.37953315020498513</v>
      </c>
      <c r="AJ284" s="135">
        <v>0.37975327424485839</v>
      </c>
      <c r="AK284" s="135">
        <v>0.37996476371095306</v>
      </c>
      <c r="AL284" s="135">
        <v>0.38016827051064167</v>
      </c>
      <c r="AM284" s="135">
        <v>0.38036437540090107</v>
      </c>
      <c r="AN284" s="135">
        <v>0.38055359797985927</v>
      </c>
      <c r="AO284" s="135">
        <v>0.38073640498379241</v>
      </c>
      <c r="AP284" s="135">
        <v>0.38091321722315863</v>
      </c>
      <c r="AQ284" s="135">
        <v>0.38108441541706983</v>
      </c>
      <c r="AR284" s="135">
        <v>0.38125034512968997</v>
      </c>
    </row>
    <row r="285" spans="7:73" ht="14.25" customHeight="1" thickBot="1" x14ac:dyDescent="0.3">
      <c r="G285" s="62"/>
      <c r="H285" s="409"/>
      <c r="J285" s="412"/>
      <c r="K285" s="167" t="s">
        <v>356</v>
      </c>
      <c r="L285" s="297">
        <v>0.36239616176794004</v>
      </c>
      <c r="M285" s="297">
        <v>0.3642649871328531</v>
      </c>
      <c r="N285" s="297">
        <v>0.36535260000183983</v>
      </c>
      <c r="O285" s="297">
        <v>0.36612198324715362</v>
      </c>
      <c r="P285" s="297">
        <v>0.36671751178850726</v>
      </c>
      <c r="Q285" s="297">
        <v>0.36720330513530497</v>
      </c>
      <c r="R285" s="297">
        <v>0.36761349489515194</v>
      </c>
      <c r="S285" s="297">
        <v>0.36796842139381608</v>
      </c>
      <c r="T285" s="297">
        <v>0.36828118707261892</v>
      </c>
      <c r="U285" s="297">
        <v>0.36856072810362611</v>
      </c>
      <c r="V285" s="297">
        <v>0.36881341207322454</v>
      </c>
      <c r="W285" s="297">
        <v>0.36904393652546169</v>
      </c>
      <c r="X285" s="356">
        <v>0.36925586608225847</v>
      </c>
      <c r="Y285" s="297">
        <v>0.36945196965318289</v>
      </c>
      <c r="Z285" s="297">
        <v>0.36963444085499214</v>
      </c>
      <c r="AA285" s="297">
        <v>0.36980504704462103</v>
      </c>
      <c r="AB285" s="297">
        <v>0.36996523302540774</v>
      </c>
      <c r="AC285" s="297">
        <v>0.37011619502247545</v>
      </c>
      <c r="AD285" s="297">
        <v>0.37025893460138365</v>
      </c>
      <c r="AE285" s="297">
        <v>0.37039429872021579</v>
      </c>
      <c r="AF285" s="297">
        <v>0.37052300998523685</v>
      </c>
      <c r="AG285" s="297">
        <v>0.37064568985139262</v>
      </c>
      <c r="AH285" s="297">
        <v>0.37076287665384433</v>
      </c>
      <c r="AI285" s="297">
        <v>0.3708750397934939</v>
      </c>
      <c r="AJ285" s="297">
        <v>0.37098259102057829</v>
      </c>
      <c r="AK285" s="297">
        <v>0.37108589350067067</v>
      </c>
      <c r="AL285" s="297">
        <v>0.3711852691662697</v>
      </c>
      <c r="AM285" s="297">
        <v>0.37128100472881148</v>
      </c>
      <c r="AN285" s="297">
        <v>0.37137335663369081</v>
      </c>
      <c r="AO285" s="297">
        <v>0.3714625551736957</v>
      </c>
      <c r="AP285" s="297">
        <v>0.37154880792673067</v>
      </c>
      <c r="AQ285" s="297">
        <v>0.3716323026467756</v>
      </c>
      <c r="AR285" s="297">
        <v>0.37171320970920563</v>
      </c>
    </row>
    <row r="286" spans="7:73" ht="14.25" customHeight="1" thickTop="1" x14ac:dyDescent="0.25">
      <c r="G286" s="62"/>
      <c r="H286" s="409"/>
      <c r="J286" s="412"/>
      <c r="K286" s="164" t="s">
        <v>357</v>
      </c>
      <c r="L286" s="296">
        <v>0.29786473335317648</v>
      </c>
      <c r="M286" s="296">
        <v>0.30155124371545733</v>
      </c>
      <c r="N286" s="296">
        <v>0.30371211687039013</v>
      </c>
      <c r="O286" s="296">
        <v>0.30524710097583346</v>
      </c>
      <c r="P286" s="296">
        <v>0.30643872586009313</v>
      </c>
      <c r="Q286" s="296">
        <v>0.30741298570493969</v>
      </c>
      <c r="R286" s="296">
        <v>0.30823714599118995</v>
      </c>
      <c r="S286" s="296">
        <v>0.30895138439105768</v>
      </c>
      <c r="T286" s="296">
        <v>0.30958163014371287</v>
      </c>
      <c r="U286" s="296">
        <v>0.31014559553391369</v>
      </c>
      <c r="V286" s="296">
        <v>0.31065591894663025</v>
      </c>
      <c r="W286" s="296">
        <v>0.31112193531071081</v>
      </c>
      <c r="X286" s="296">
        <v>0.31155073585612608</v>
      </c>
      <c r="Y286" s="296">
        <v>0.31194783424196071</v>
      </c>
      <c r="Z286" s="296">
        <v>0.31231760244497353</v>
      </c>
      <c r="AA286" s="296">
        <v>0.31266356576581944</v>
      </c>
      <c r="AB286" s="296">
        <v>0.31298860829515474</v>
      </c>
      <c r="AC286" s="296">
        <v>0.31329511959610906</v>
      </c>
      <c r="AD286" s="296">
        <v>0.31358510169824816</v>
      </c>
      <c r="AE286" s="296">
        <v>0.31386024863140261</v>
      </c>
      <c r="AF286" s="296">
        <v>0.31412200654580302</v>
      </c>
      <c r="AG286" s="296">
        <v>0.31437161984169737</v>
      </c>
      <c r="AH286" s="296">
        <v>0.31461016704245243</v>
      </c>
      <c r="AI286" s="296">
        <v>0.31483858903174955</v>
      </c>
      <c r="AJ286" s="296">
        <v>0.31505771152607154</v>
      </c>
      <c r="AK286" s="296">
        <v>0.31526826313961215</v>
      </c>
      <c r="AL286" s="296">
        <v>0.31547089004000683</v>
      </c>
      <c r="AM286" s="296">
        <v>0.31566616793899055</v>
      </c>
      <c r="AN286" s="296">
        <v>0.31585461197923259</v>
      </c>
      <c r="AO286" s="296">
        <v>0.31603668494535642</v>
      </c>
      <c r="AP286" s="296">
        <v>0.31621280412888264</v>
      </c>
      <c r="AQ286" s="296">
        <v>0.31638334710353649</v>
      </c>
      <c r="AR286" s="296">
        <v>0.31654865661210374</v>
      </c>
    </row>
    <row r="287" spans="7:73" ht="14.25" customHeight="1" x14ac:dyDescent="0.25">
      <c r="G287" s="62"/>
      <c r="H287" s="409"/>
      <c r="J287" s="412"/>
      <c r="K287" s="52" t="s">
        <v>358</v>
      </c>
      <c r="L287" s="135">
        <v>0.29786473335317648</v>
      </c>
      <c r="M287" s="135">
        <v>0.30093682532174387</v>
      </c>
      <c r="N287" s="135">
        <v>0.30273388392212242</v>
      </c>
      <c r="O287" s="135">
        <v>0.30400891729031121</v>
      </c>
      <c r="P287" s="135">
        <v>0.30499791000507093</v>
      </c>
      <c r="Q287" s="135">
        <v>0.30580597589068981</v>
      </c>
      <c r="R287" s="135">
        <v>0.30648918586214774</v>
      </c>
      <c r="S287" s="135">
        <v>0.3070810092588786</v>
      </c>
      <c r="T287" s="135">
        <v>0.30760303449106829</v>
      </c>
      <c r="U287" s="135">
        <v>0.30807000197363821</v>
      </c>
      <c r="V287" s="135">
        <v>0.30849242544460009</v>
      </c>
      <c r="W287" s="135">
        <v>0.30887806785925714</v>
      </c>
      <c r="X287" s="135">
        <v>0.3092328244914454</v>
      </c>
      <c r="Y287" s="135">
        <v>0.30956127783071502</v>
      </c>
      <c r="Z287" s="135">
        <v>0.3098670605740167</v>
      </c>
      <c r="AA287" s="135">
        <v>0.31015310122744583</v>
      </c>
      <c r="AB287" s="135">
        <v>0.31042179511959911</v>
      </c>
      <c r="AC287" s="135">
        <v>0.31067512645963558</v>
      </c>
      <c r="AD287" s="135">
        <v>0.31091475735028273</v>
      </c>
      <c r="AE287" s="135">
        <v>0.31114209394220549</v>
      </c>
      <c r="AF287" s="135">
        <v>0.31135833643109351</v>
      </c>
      <c r="AG287" s="135">
        <v>0.31156451741316737</v>
      </c>
      <c r="AH287" s="135">
        <v>0.31176153170769594</v>
      </c>
      <c r="AI287" s="135">
        <v>0.31195015982782431</v>
      </c>
      <c r="AJ287" s="135">
        <v>0.3121310866569651</v>
      </c>
      <c r="AK287" s="135">
        <v>0.31230491646001263</v>
      </c>
      <c r="AL287" s="135">
        <v>0.31247218506001406</v>
      </c>
      <c r="AM287" s="135">
        <v>0.3126333697992823</v>
      </c>
      <c r="AN287" s="135">
        <v>0.31278889775176066</v>
      </c>
      <c r="AO287" s="135">
        <v>0.31293915254258403</v>
      </c>
      <c r="AP287" s="135">
        <v>0.31308448004902195</v>
      </c>
      <c r="AQ287" s="135">
        <v>0.31322519319601322</v>
      </c>
      <c r="AR287" s="135">
        <v>0.31336157601354597</v>
      </c>
    </row>
    <row r="288" spans="7:73" ht="14.25" customHeight="1" x14ac:dyDescent="0.25">
      <c r="G288" s="62"/>
      <c r="H288" s="409"/>
      <c r="J288" s="412"/>
      <c r="K288" s="167" t="s">
        <v>359</v>
      </c>
      <c r="L288" s="297">
        <v>0.29786473335317648</v>
      </c>
      <c r="M288" s="297">
        <v>0.29940077933746018</v>
      </c>
      <c r="N288" s="297">
        <v>0.30029472235173438</v>
      </c>
      <c r="O288" s="297">
        <v>0.30092710249089971</v>
      </c>
      <c r="P288" s="297">
        <v>0.30141658601442584</v>
      </c>
      <c r="Q288" s="297">
        <v>0.30181587475137805</v>
      </c>
      <c r="R288" s="297">
        <v>0.3021530225369532</v>
      </c>
      <c r="S288" s="297">
        <v>0.30244474772071017</v>
      </c>
      <c r="T288" s="297">
        <v>0.30270181960873499</v>
      </c>
      <c r="U288" s="297">
        <v>0.30293158312018065</v>
      </c>
      <c r="V288" s="297">
        <v>0.30313927197334034</v>
      </c>
      <c r="W288" s="297">
        <v>0.30332874722650532</v>
      </c>
      <c r="X288" s="297">
        <v>0.30350293875385753</v>
      </c>
      <c r="Y288" s="297">
        <v>0.30366412240872309</v>
      </c>
      <c r="Z288" s="297">
        <v>0.30381410119328411</v>
      </c>
      <c r="AA288" s="297">
        <v>0.30395432775345044</v>
      </c>
      <c r="AB288" s="297">
        <v>0.30408598961824829</v>
      </c>
      <c r="AC288" s="297">
        <v>0.30421007000249872</v>
      </c>
      <c r="AD288" s="297">
        <v>0.30432739212424254</v>
      </c>
      <c r="AE288" s="297">
        <v>0.30443865212480337</v>
      </c>
      <c r="AF288" s="297">
        <v>0.30454444393685792</v>
      </c>
      <c r="AG288" s="297">
        <v>0.30464527835365207</v>
      </c>
      <c r="AH288" s="297">
        <v>0.3047415978496823</v>
      </c>
      <c r="AI288" s="297">
        <v>0.30483378824022284</v>
      </c>
      <c r="AJ288" s="297">
        <v>0.30492218795566411</v>
      </c>
      <c r="AK288" s="297">
        <v>0.30500709549314281</v>
      </c>
      <c r="AL288" s="297">
        <v>0.30508877545904267</v>
      </c>
      <c r="AM288" s="297">
        <v>0.30516746351045532</v>
      </c>
      <c r="AN288" s="297">
        <v>0.30524337042786676</v>
      </c>
      <c r="AO288" s="297">
        <v>0.30531668549611812</v>
      </c>
      <c r="AP288" s="297">
        <v>0.30538757932997773</v>
      </c>
      <c r="AQ288" s="297">
        <v>0.30545620625031061</v>
      </c>
      <c r="AR288" s="297">
        <v>0.30552270629396328</v>
      </c>
    </row>
    <row r="289" spans="7:55" ht="14.25" customHeight="1" x14ac:dyDescent="0.25">
      <c r="G289" s="62"/>
      <c r="H289" s="409"/>
      <c r="J289" s="169"/>
      <c r="K289" s="52"/>
      <c r="L289" s="170"/>
      <c r="M289" s="170"/>
      <c r="N289" s="170"/>
      <c r="O289" s="170"/>
      <c r="P289" s="170"/>
      <c r="Q289" s="170"/>
      <c r="R289" s="170"/>
      <c r="S289" s="170"/>
      <c r="T289" s="170"/>
      <c r="U289" s="170"/>
      <c r="V289" s="170"/>
      <c r="W289" s="170"/>
      <c r="X289" s="170"/>
      <c r="Y289" s="170"/>
      <c r="Z289" s="170"/>
      <c r="AA289" s="170"/>
      <c r="AB289" s="170"/>
      <c r="AC289" s="170"/>
      <c r="AD289" s="170"/>
      <c r="AE289" s="170"/>
      <c r="AF289" s="170"/>
      <c r="AG289" s="170"/>
      <c r="AH289" s="170"/>
      <c r="AI289" s="170"/>
      <c r="AJ289" s="170"/>
      <c r="AK289" s="170"/>
      <c r="AL289" s="170"/>
      <c r="AM289" s="170"/>
      <c r="AN289" s="170"/>
      <c r="AO289" s="170"/>
      <c r="AP289" s="170"/>
      <c r="AQ289" s="170"/>
      <c r="AR289" s="170"/>
    </row>
    <row r="290" spans="7:55" ht="14.25" customHeight="1" x14ac:dyDescent="0.25">
      <c r="G290" s="62"/>
      <c r="H290" s="409"/>
      <c r="J290" s="75"/>
      <c r="L290" s="162">
        <v>2018</v>
      </c>
      <c r="M290" s="162">
        <v>2019</v>
      </c>
      <c r="N290" s="162">
        <v>2020</v>
      </c>
      <c r="O290" s="162">
        <v>2021</v>
      </c>
      <c r="P290" s="162">
        <v>2022</v>
      </c>
      <c r="Q290" s="162">
        <v>2023</v>
      </c>
      <c r="R290" s="162">
        <v>2024</v>
      </c>
      <c r="S290" s="162">
        <v>2025</v>
      </c>
      <c r="T290" s="162">
        <v>2026</v>
      </c>
      <c r="U290" s="162">
        <v>2027</v>
      </c>
      <c r="V290" s="162">
        <v>2028</v>
      </c>
      <c r="W290" s="162">
        <v>2029</v>
      </c>
      <c r="X290" s="162">
        <v>2030</v>
      </c>
      <c r="Y290" s="162">
        <v>2031</v>
      </c>
      <c r="Z290" s="162">
        <v>2032</v>
      </c>
      <c r="AA290" s="162">
        <v>2033</v>
      </c>
      <c r="AB290" s="162">
        <v>2034</v>
      </c>
      <c r="AC290" s="162">
        <v>2035</v>
      </c>
      <c r="AD290" s="162">
        <v>2036</v>
      </c>
      <c r="AE290" s="162">
        <v>2037</v>
      </c>
      <c r="AF290" s="162">
        <v>2038</v>
      </c>
      <c r="AG290" s="162">
        <v>2039</v>
      </c>
      <c r="AH290" s="162">
        <v>2040</v>
      </c>
      <c r="AI290" s="162">
        <v>2041</v>
      </c>
      <c r="AJ290" s="162">
        <v>2042</v>
      </c>
      <c r="AK290" s="162">
        <v>2043</v>
      </c>
      <c r="AL290" s="162">
        <v>2044</v>
      </c>
      <c r="AM290" s="162">
        <v>2045</v>
      </c>
      <c r="AN290" s="162">
        <v>2046</v>
      </c>
      <c r="AO290" s="162">
        <v>2047</v>
      </c>
      <c r="AP290" s="162">
        <v>2048</v>
      </c>
      <c r="AQ290" s="162">
        <v>2049</v>
      </c>
      <c r="AR290" s="162">
        <v>2050</v>
      </c>
    </row>
    <row r="291" spans="7:55" ht="14.25" customHeight="1" x14ac:dyDescent="0.25">
      <c r="G291" s="62"/>
      <c r="H291" s="409"/>
      <c r="J291" s="410" t="s">
        <v>56</v>
      </c>
      <c r="K291" s="164" t="s">
        <v>262</v>
      </c>
      <c r="L291" s="299">
        <f t="shared" ref="L291:AR298" si="12">(L247)*8760</f>
        <v>3844.5498479675957</v>
      </c>
      <c r="M291" s="299">
        <f t="shared" si="12"/>
        <v>3958.3119759195174</v>
      </c>
      <c r="N291" s="299">
        <f t="shared" si="12"/>
        <v>4025.1788477704781</v>
      </c>
      <c r="O291" s="299">
        <f t="shared" si="12"/>
        <v>4072.7533675367058</v>
      </c>
      <c r="P291" s="299">
        <f t="shared" si="12"/>
        <v>4109.7270145097254</v>
      </c>
      <c r="Q291" s="299">
        <f t="shared" si="12"/>
        <v>4139.9820492437448</v>
      </c>
      <c r="R291" s="299">
        <f t="shared" si="12"/>
        <v>4165.5935114348849</v>
      </c>
      <c r="S291" s="299">
        <f t="shared" si="12"/>
        <v>4187.8019265739758</v>
      </c>
      <c r="T291" s="299">
        <f t="shared" si="12"/>
        <v>4207.4084663316698</v>
      </c>
      <c r="U291" s="299">
        <f t="shared" si="12"/>
        <v>4224.960746073526</v>
      </c>
      <c r="V291" s="299">
        <f t="shared" si="12"/>
        <v>4240.8497160603092</v>
      </c>
      <c r="W291" s="299">
        <f t="shared" si="12"/>
        <v>4255.3642726695844</v>
      </c>
      <c r="X291" s="299">
        <f t="shared" si="12"/>
        <v>4268.7239651566169</v>
      </c>
      <c r="Y291" s="299">
        <f t="shared" si="12"/>
        <v>4281.0995636793295</v>
      </c>
      <c r="Z291" s="299">
        <f t="shared" si="12"/>
        <v>4292.6265238632213</v>
      </c>
      <c r="AA291" s="299">
        <f t="shared" si="12"/>
        <v>4303.4141029688935</v>
      </c>
      <c r="AB291" s="299">
        <f t="shared" si="12"/>
        <v>4313.5517113141859</v>
      </c>
      <c r="AC291" s="299">
        <f t="shared" si="12"/>
        <v>4323.1134479959392</v>
      </c>
      <c r="AD291" s="299">
        <f t="shared" si="12"/>
        <v>4332.1614103292432</v>
      </c>
      <c r="AE291" s="299">
        <f t="shared" si="12"/>
        <v>4340.7481545832034</v>
      </c>
      <c r="AF291" s="299">
        <f t="shared" si="12"/>
        <v>4348.9185565387243</v>
      </c>
      <c r="AG291" s="299">
        <f t="shared" si="12"/>
        <v>4356.7112394165242</v>
      </c>
      <c r="AH291" s="299">
        <f t="shared" si="12"/>
        <v>4364.159684566308</v>
      </c>
      <c r="AI291" s="299">
        <f t="shared" si="12"/>
        <v>4371.2931059206758</v>
      </c>
      <c r="AJ291" s="299">
        <f t="shared" si="12"/>
        <v>4378.1371460658338</v>
      </c>
      <c r="AK291" s="299">
        <f t="shared" si="12"/>
        <v>4384.7144358967735</v>
      </c>
      <c r="AL291" s="299">
        <f t="shared" si="12"/>
        <v>4391.0450487373491</v>
      </c>
      <c r="AM291" s="299">
        <f t="shared" si="12"/>
        <v>4397.1468719449613</v>
      </c>
      <c r="AN291" s="299">
        <f t="shared" si="12"/>
        <v>4403.035913365793</v>
      </c>
      <c r="AO291" s="299">
        <f t="shared" si="12"/>
        <v>4408.7265558861654</v>
      </c>
      <c r="AP291" s="299">
        <f t="shared" si="12"/>
        <v>4414.231770286201</v>
      </c>
      <c r="AQ291" s="299">
        <f t="shared" si="12"/>
        <v>4419.5632943343689</v>
      </c>
      <c r="AR291" s="299">
        <f t="shared" si="12"/>
        <v>4424.7317843521032</v>
      </c>
    </row>
    <row r="292" spans="7:55" ht="14.25" customHeight="1" x14ac:dyDescent="0.25">
      <c r="G292" s="62"/>
      <c r="H292" s="409"/>
      <c r="J292" s="411"/>
      <c r="K292" s="52" t="s">
        <v>263</v>
      </c>
      <c r="L292" s="300">
        <f t="shared" si="12"/>
        <v>3844.5498479675957</v>
      </c>
      <c r="M292" s="300">
        <f t="shared" si="12"/>
        <v>3939.3516212608633</v>
      </c>
      <c r="N292" s="300">
        <f t="shared" si="12"/>
        <v>3994.8071036392939</v>
      </c>
      <c r="O292" s="300">
        <f t="shared" si="12"/>
        <v>4034.1533945541328</v>
      </c>
      <c r="P292" s="300">
        <f t="shared" si="12"/>
        <v>4064.6727488223787</v>
      </c>
      <c r="Q292" s="300">
        <f t="shared" si="12"/>
        <v>4089.6088769325638</v>
      </c>
      <c r="R292" s="300">
        <f t="shared" si="12"/>
        <v>4110.6920728422429</v>
      </c>
      <c r="S292" s="300">
        <f t="shared" si="12"/>
        <v>4128.9551678474018</v>
      </c>
      <c r="T292" s="300">
        <f t="shared" si="12"/>
        <v>4145.0643593109935</v>
      </c>
      <c r="U292" s="300">
        <f t="shared" si="12"/>
        <v>4159.4745221156481</v>
      </c>
      <c r="V292" s="300">
        <f t="shared" si="12"/>
        <v>4172.5101000012146</v>
      </c>
      <c r="W292" s="300">
        <f t="shared" si="12"/>
        <v>4184.4106502258328</v>
      </c>
      <c r="X292" s="300">
        <f t="shared" si="12"/>
        <v>4195.3580952122147</v>
      </c>
      <c r="Y292" s="300">
        <f t="shared" si="12"/>
        <v>4205.4938461355105</v>
      </c>
      <c r="Z292" s="300">
        <f t="shared" si="12"/>
        <v>4214.9300044940774</v>
      </c>
      <c r="AA292" s="300">
        <f t="shared" si="12"/>
        <v>4223.7569411406712</v>
      </c>
      <c r="AB292" s="300">
        <f t="shared" si="12"/>
        <v>4232.0485735884704</v>
      </c>
      <c r="AC292" s="300">
        <f t="shared" si="12"/>
        <v>4239.8661326042629</v>
      </c>
      <c r="AD292" s="300">
        <f t="shared" si="12"/>
        <v>4247.2609090633132</v>
      </c>
      <c r="AE292" s="300">
        <f t="shared" si="12"/>
        <v>4254.2762954089158</v>
      </c>
      <c r="AF292" s="300">
        <f t="shared" si="12"/>
        <v>4260.9493285139433</v>
      </c>
      <c r="AG292" s="300">
        <f t="shared" si="12"/>
        <v>4267.3118732944831</v>
      </c>
      <c r="AH292" s="300">
        <f t="shared" si="12"/>
        <v>4273.3915430037678</v>
      </c>
      <c r="AI292" s="300">
        <f t="shared" si="12"/>
        <v>4279.2124235191013</v>
      </c>
      <c r="AJ292" s="300">
        <f t="shared" si="12"/>
        <v>4284.7956496771612</v>
      </c>
      <c r="AK292" s="300">
        <f t="shared" si="12"/>
        <v>4290.1598685054832</v>
      </c>
      <c r="AL292" s="300">
        <f t="shared" si="12"/>
        <v>4295.321614982694</v>
      </c>
      <c r="AM292" s="300">
        <f t="shared" si="12"/>
        <v>4300.2956194287799</v>
      </c>
      <c r="AN292" s="300">
        <f t="shared" si="12"/>
        <v>4305.0950609306874</v>
      </c>
      <c r="AO292" s="300">
        <f t="shared" si="12"/>
        <v>4309.7317777873477</v>
      </c>
      <c r="AP292" s="300">
        <f t="shared" si="12"/>
        <v>4314.2164434352408</v>
      </c>
      <c r="AQ292" s="300">
        <f t="shared" si="12"/>
        <v>4318.5587144339397</v>
      </c>
      <c r="AR292" s="300">
        <f t="shared" si="12"/>
        <v>4322.7673556729142</v>
      </c>
    </row>
    <row r="293" spans="7:55" ht="14.25" customHeight="1" thickBot="1" x14ac:dyDescent="0.3">
      <c r="G293" s="62"/>
      <c r="H293" s="409"/>
      <c r="J293" s="411"/>
      <c r="K293" s="167" t="s">
        <v>264</v>
      </c>
      <c r="L293" s="301">
        <f t="shared" si="12"/>
        <v>3844.5498479675957</v>
      </c>
      <c r="M293" s="301">
        <f t="shared" si="12"/>
        <v>3891.9507346142295</v>
      </c>
      <c r="N293" s="301">
        <f t="shared" si="12"/>
        <v>3919.344837265066</v>
      </c>
      <c r="O293" s="301">
        <f t="shared" si="12"/>
        <v>3938.6463552309924</v>
      </c>
      <c r="P293" s="301">
        <f t="shared" si="12"/>
        <v>3953.544765342876</v>
      </c>
      <c r="Q293" s="301">
        <f t="shared" si="12"/>
        <v>3965.6719530465475</v>
      </c>
      <c r="R293" s="301">
        <f t="shared" si="12"/>
        <v>3975.8940844551512</v>
      </c>
      <c r="S293" s="301">
        <f t="shared" si="12"/>
        <v>3984.7261898656466</v>
      </c>
      <c r="T293" s="301">
        <f t="shared" si="12"/>
        <v>3992.4994296458208</v>
      </c>
      <c r="U293" s="301">
        <f t="shared" si="12"/>
        <v>3999.4393178829541</v>
      </c>
      <c r="V293" s="301">
        <f t="shared" si="12"/>
        <v>4005.7063358018845</v>
      </c>
      <c r="W293" s="301">
        <f t="shared" si="12"/>
        <v>4011.4187377244416</v>
      </c>
      <c r="X293" s="301">
        <f t="shared" si="12"/>
        <v>4016.6661655726389</v>
      </c>
      <c r="Y293" s="301">
        <f t="shared" si="12"/>
        <v>4021.5181861716355</v>
      </c>
      <c r="Z293" s="301">
        <f t="shared" si="12"/>
        <v>4026.0298658738243</v>
      </c>
      <c r="AA293" s="301">
        <f t="shared" si="12"/>
        <v>4030.2455361845377</v>
      </c>
      <c r="AB293" s="301">
        <f t="shared" si="12"/>
        <v>4034.2014118570846</v>
      </c>
      <c r="AC293" s="301">
        <f t="shared" si="12"/>
        <v>4037.9274569473519</v>
      </c>
      <c r="AD293" s="301">
        <f t="shared" si="12"/>
        <v>4041.4487439370955</v>
      </c>
      <c r="AE293" s="301">
        <f t="shared" si="12"/>
        <v>4044.7864626388318</v>
      </c>
      <c r="AF293" s="301">
        <f t="shared" si="12"/>
        <v>4047.9586818476641</v>
      </c>
      <c r="AG293" s="301">
        <f t="shared" si="12"/>
        <v>4050.9809330406883</v>
      </c>
      <c r="AH293" s="301">
        <f t="shared" si="12"/>
        <v>4053.866663777364</v>
      </c>
      <c r="AI293" s="301">
        <f t="shared" si="12"/>
        <v>4056.6275942043426</v>
      </c>
      <c r="AJ293" s="301">
        <f t="shared" si="12"/>
        <v>4059.2740004884736</v>
      </c>
      <c r="AK293" s="301">
        <f t="shared" si="12"/>
        <v>4061.8149424379894</v>
      </c>
      <c r="AL293" s="301">
        <f t="shared" si="12"/>
        <v>4064.2584479963871</v>
      </c>
      <c r="AM293" s="301">
        <f t="shared" si="12"/>
        <v>4066.6116640535806</v>
      </c>
      <c r="AN293" s="301">
        <f t="shared" si="12"/>
        <v>4068.880980691305</v>
      </c>
      <c r="AO293" s="301">
        <f t="shared" si="12"/>
        <v>4071.0721342853481</v>
      </c>
      <c r="AP293" s="301">
        <f t="shared" si="12"/>
        <v>4073.1902936386546</v>
      </c>
      <c r="AQ293" s="301">
        <f t="shared" si="12"/>
        <v>4075.2401323887657</v>
      </c>
      <c r="AR293" s="301">
        <f t="shared" si="12"/>
        <v>4077.2258902322997</v>
      </c>
    </row>
    <row r="294" spans="7:55" ht="14.25" customHeight="1" thickTop="1" x14ac:dyDescent="0.25">
      <c r="G294" s="62"/>
      <c r="H294" s="409"/>
      <c r="J294" s="411"/>
      <c r="K294" s="164" t="s">
        <v>265</v>
      </c>
      <c r="L294" s="302">
        <f t="shared" si="12"/>
        <v>3746.5373802097233</v>
      </c>
      <c r="M294" s="302">
        <f t="shared" si="12"/>
        <v>3857.3992708545784</v>
      </c>
      <c r="N294" s="302">
        <f t="shared" si="12"/>
        <v>3922.5614471285453</v>
      </c>
      <c r="O294" s="302">
        <f t="shared" si="12"/>
        <v>3968.9231081026969</v>
      </c>
      <c r="P294" s="302">
        <f t="shared" si="12"/>
        <v>4004.9541535943622</v>
      </c>
      <c r="Q294" s="302">
        <f t="shared" si="12"/>
        <v>4034.4378702980143</v>
      </c>
      <c r="R294" s="302">
        <f t="shared" si="12"/>
        <v>4059.3963971101093</v>
      </c>
      <c r="S294" s="302">
        <f t="shared" si="12"/>
        <v>4081.0386337214527</v>
      </c>
      <c r="T294" s="302">
        <f t="shared" si="12"/>
        <v>4100.1453268334171</v>
      </c>
      <c r="U294" s="302">
        <f t="shared" si="12"/>
        <v>4117.2501309746685</v>
      </c>
      <c r="V294" s="302">
        <f t="shared" si="12"/>
        <v>4132.7340295694503</v>
      </c>
      <c r="W294" s="302">
        <f t="shared" si="12"/>
        <v>4146.8785539076025</v>
      </c>
      <c r="X294" s="302">
        <f t="shared" si="12"/>
        <v>4159.8976560834362</v>
      </c>
      <c r="Y294" s="302">
        <f t="shared" si="12"/>
        <v>4171.9577526620578</v>
      </c>
      <c r="Z294" s="302">
        <f t="shared" si="12"/>
        <v>4183.1908459803735</v>
      </c>
      <c r="AA294" s="302">
        <f t="shared" si="12"/>
        <v>4193.7034079081986</v>
      </c>
      <c r="AB294" s="302">
        <f t="shared" si="12"/>
        <v>4203.5825693480328</v>
      </c>
      <c r="AC294" s="302">
        <f t="shared" si="12"/>
        <v>4212.9005403237134</v>
      </c>
      <c r="AD294" s="302">
        <f t="shared" si="12"/>
        <v>4221.717835049225</v>
      </c>
      <c r="AE294" s="302">
        <f t="shared" si="12"/>
        <v>4230.0856699307951</v>
      </c>
      <c r="AF294" s="302">
        <f t="shared" si="12"/>
        <v>4238.0477766918457</v>
      </c>
      <c r="AG294" s="302">
        <f t="shared" si="12"/>
        <v>4245.6417938975874</v>
      </c>
      <c r="AH294" s="302">
        <f t="shared" si="12"/>
        <v>4252.900349328429</v>
      </c>
      <c r="AI294" s="302">
        <f t="shared" si="12"/>
        <v>4259.8519121406671</v>
      </c>
      <c r="AJ294" s="302">
        <f t="shared" si="12"/>
        <v>4266.521471191656</v>
      </c>
      <c r="AK294" s="302">
        <f t="shared" si="12"/>
        <v>4272.9310804272118</v>
      </c>
      <c r="AL294" s="302">
        <f t="shared" si="12"/>
        <v>4279.1003014244088</v>
      </c>
      <c r="AM294" s="302">
        <f t="shared" si="12"/>
        <v>4285.0465655226189</v>
      </c>
      <c r="AN294" s="302">
        <f t="shared" si="12"/>
        <v>4290.7854724660192</v>
      </c>
      <c r="AO294" s="302">
        <f t="shared" si="12"/>
        <v>4296.3310384654442</v>
      </c>
      <c r="AP294" s="302">
        <f t="shared" si="12"/>
        <v>4301.6959036255894</v>
      </c>
      <c r="AQ294" s="302">
        <f t="shared" si="12"/>
        <v>4306.8915064737375</v>
      </c>
      <c r="AR294" s="302">
        <f t="shared" si="12"/>
        <v>4311.9282316604122</v>
      </c>
    </row>
    <row r="295" spans="7:55" ht="14.25" customHeight="1" x14ac:dyDescent="0.25">
      <c r="G295" s="62"/>
      <c r="H295" s="409"/>
      <c r="J295" s="411"/>
      <c r="K295" s="52" t="s">
        <v>266</v>
      </c>
      <c r="L295" s="303">
        <f t="shared" si="12"/>
        <v>3746.5373802097233</v>
      </c>
      <c r="M295" s="303">
        <f t="shared" si="12"/>
        <v>3838.9222890804358</v>
      </c>
      <c r="N295" s="303">
        <f t="shared" si="12"/>
        <v>3892.963996402344</v>
      </c>
      <c r="O295" s="303">
        <f t="shared" si="12"/>
        <v>3931.3071979511492</v>
      </c>
      <c r="P295" s="303">
        <f t="shared" si="12"/>
        <v>3961.0484956602404</v>
      </c>
      <c r="Q295" s="303">
        <f t="shared" si="12"/>
        <v>3985.3489052730579</v>
      </c>
      <c r="R295" s="303">
        <f t="shared" si="12"/>
        <v>4005.8946088517623</v>
      </c>
      <c r="S295" s="303">
        <f t="shared" si="12"/>
        <v>4023.6921068218617</v>
      </c>
      <c r="T295" s="303">
        <f t="shared" si="12"/>
        <v>4039.3906125949652</v>
      </c>
      <c r="U295" s="303">
        <f t="shared" si="12"/>
        <v>4053.4334045309533</v>
      </c>
      <c r="V295" s="303">
        <f t="shared" si="12"/>
        <v>4066.1366550419925</v>
      </c>
      <c r="W295" s="303">
        <f t="shared" si="12"/>
        <v>4077.7338141437699</v>
      </c>
      <c r="X295" s="303">
        <f t="shared" si="12"/>
        <v>4088.4021663517542</v>
      </c>
      <c r="Y295" s="303">
        <f t="shared" si="12"/>
        <v>4098.2795177224743</v>
      </c>
      <c r="Z295" s="303">
        <f t="shared" si="12"/>
        <v>4107.4751118528611</v>
      </c>
      <c r="AA295" s="303">
        <f t="shared" si="12"/>
        <v>4116.0770156925746</v>
      </c>
      <c r="AB295" s="303">
        <f t="shared" si="12"/>
        <v>4124.1572623110605</v>
      </c>
      <c r="AC295" s="303">
        <f t="shared" si="12"/>
        <v>4131.775521465679</v>
      </c>
      <c r="AD295" s="303">
        <f t="shared" si="12"/>
        <v>4138.9817764286036</v>
      </c>
      <c r="AE295" s="303">
        <f t="shared" si="12"/>
        <v>4145.8183134016654</v>
      </c>
      <c r="AF295" s="303">
        <f t="shared" si="12"/>
        <v>4152.3212250443839</v>
      </c>
      <c r="AG295" s="303">
        <f t="shared" si="12"/>
        <v>4158.5215639127055</v>
      </c>
      <c r="AH295" s="303">
        <f t="shared" si="12"/>
        <v>4164.4462392910737</v>
      </c>
      <c r="AI295" s="303">
        <f t="shared" si="12"/>
        <v>4170.1187230144833</v>
      </c>
      <c r="AJ295" s="303">
        <f t="shared" si="12"/>
        <v>4175.5596111107561</v>
      </c>
      <c r="AK295" s="303">
        <f t="shared" si="12"/>
        <v>4180.7870752224662</v>
      </c>
      <c r="AL295" s="303">
        <f t="shared" si="12"/>
        <v>4185.8172287875859</v>
      </c>
      <c r="AM295" s="303">
        <f t="shared" si="12"/>
        <v>4190.6644265931873</v>
      </c>
      <c r="AN295" s="303">
        <f t="shared" si="12"/>
        <v>4195.3415117402383</v>
      </c>
      <c r="AO295" s="303">
        <f t="shared" si="12"/>
        <v>4199.8600207235731</v>
      </c>
      <c r="AP295" s="303">
        <f t="shared" si="12"/>
        <v>4204.2303548724358</v>
      </c>
      <c r="AQ295" s="303">
        <f t="shared" si="12"/>
        <v>4208.4619245632866</v>
      </c>
      <c r="AR295" s="303">
        <f t="shared" si="12"/>
        <v>4212.5632712346132</v>
      </c>
    </row>
    <row r="296" spans="7:55" ht="14.25" customHeight="1" thickBot="1" x14ac:dyDescent="0.3">
      <c r="G296" s="62"/>
      <c r="H296" s="409"/>
      <c r="J296" s="411"/>
      <c r="K296" s="167" t="s">
        <v>267</v>
      </c>
      <c r="L296" s="301">
        <f t="shared" si="12"/>
        <v>3746.5373802097233</v>
      </c>
      <c r="M296" s="301">
        <f t="shared" si="12"/>
        <v>3792.7298346450793</v>
      </c>
      <c r="N296" s="301">
        <f t="shared" si="12"/>
        <v>3819.425555506371</v>
      </c>
      <c r="O296" s="301">
        <f t="shared" si="12"/>
        <v>3838.2350030135635</v>
      </c>
      <c r="P296" s="301">
        <f t="shared" si="12"/>
        <v>3852.7535949416601</v>
      </c>
      <c r="Q296" s="301">
        <f t="shared" si="12"/>
        <v>3864.5716136552537</v>
      </c>
      <c r="R296" s="301">
        <f t="shared" si="12"/>
        <v>3874.5331433381098</v>
      </c>
      <c r="S296" s="301">
        <f t="shared" si="12"/>
        <v>3883.1400841699124</v>
      </c>
      <c r="T296" s="301">
        <f t="shared" si="12"/>
        <v>3890.7151539579008</v>
      </c>
      <c r="U296" s="301">
        <f t="shared" si="12"/>
        <v>3897.4781175617259</v>
      </c>
      <c r="V296" s="301">
        <f t="shared" si="12"/>
        <v>3903.5853649181699</v>
      </c>
      <c r="W296" s="301">
        <f t="shared" si="12"/>
        <v>3909.1521355883319</v>
      </c>
      <c r="X296" s="301">
        <f t="shared" si="12"/>
        <v>3914.2657861743996</v>
      </c>
      <c r="Y296" s="301">
        <f t="shared" si="12"/>
        <v>3918.9941099736861</v>
      </c>
      <c r="Z296" s="301">
        <f t="shared" si="12"/>
        <v>3923.3907694839586</v>
      </c>
      <c r="AA296" s="301">
        <f t="shared" si="12"/>
        <v>3927.4989660287574</v>
      </c>
      <c r="AB296" s="301">
        <f t="shared" si="12"/>
        <v>3931.3539911070502</v>
      </c>
      <c r="AC296" s="301">
        <f t="shared" si="12"/>
        <v>3934.9850448748698</v>
      </c>
      <c r="AD296" s="301">
        <f t="shared" si="12"/>
        <v>3938.4165606192933</v>
      </c>
      <c r="AE296" s="301">
        <f t="shared" si="12"/>
        <v>3941.6691879424343</v>
      </c>
      <c r="AF296" s="301">
        <f t="shared" si="12"/>
        <v>3944.7605349958199</v>
      </c>
      <c r="AG296" s="301">
        <f t="shared" si="12"/>
        <v>3947.705737299033</v>
      </c>
      <c r="AH296" s="301">
        <f t="shared" si="12"/>
        <v>3950.5178995811502</v>
      </c>
      <c r="AI296" s="301">
        <f t="shared" si="12"/>
        <v>3953.2084431968874</v>
      </c>
      <c r="AJ296" s="301">
        <f t="shared" si="12"/>
        <v>3955.7873823337954</v>
      </c>
      <c r="AK296" s="301">
        <f t="shared" si="12"/>
        <v>3958.2635458305017</v>
      </c>
      <c r="AL296" s="301">
        <f t="shared" si="12"/>
        <v>3960.6447569671259</v>
      </c>
      <c r="AM296" s="301">
        <f t="shared" si="12"/>
        <v>3962.9379804316741</v>
      </c>
      <c r="AN296" s="301">
        <f t="shared" si="12"/>
        <v>3965.1494433979456</v>
      </c>
      <c r="AO296" s="301">
        <f t="shared" si="12"/>
        <v>3967.2847359992898</v>
      </c>
      <c r="AP296" s="301">
        <f t="shared" si="12"/>
        <v>3969.3488952658417</v>
      </c>
      <c r="AQ296" s="301">
        <f t="shared" si="12"/>
        <v>3971.3464756860189</v>
      </c>
      <c r="AR296" s="301">
        <f t="shared" si="12"/>
        <v>3973.2816088701484</v>
      </c>
      <c r="AS296" s="175"/>
      <c r="AT296" s="175"/>
      <c r="AU296" s="175"/>
      <c r="AV296" s="175"/>
      <c r="AW296" s="175"/>
      <c r="AX296" s="175"/>
      <c r="AY296" s="175"/>
      <c r="AZ296" s="175"/>
      <c r="BA296" s="175"/>
      <c r="BB296" s="175"/>
      <c r="BC296" s="175"/>
    </row>
    <row r="297" spans="7:55" ht="14.25" customHeight="1" thickTop="1" x14ac:dyDescent="0.25">
      <c r="G297" s="62"/>
      <c r="H297" s="409"/>
      <c r="J297" s="411"/>
      <c r="K297" s="164" t="s">
        <v>268</v>
      </c>
      <c r="L297" s="302">
        <f t="shared" si="12"/>
        <v>3774.5421557940876</v>
      </c>
      <c r="M297" s="302">
        <f t="shared" si="12"/>
        <v>3886.2327215736859</v>
      </c>
      <c r="N297" s="302">
        <f t="shared" si="12"/>
        <v>3951.8819748304636</v>
      </c>
      <c r="O297" s="302">
        <f t="shared" si="12"/>
        <v>3998.59018190293</v>
      </c>
      <c r="P297" s="302">
        <f t="shared" si="12"/>
        <v>4034.8905537727046</v>
      </c>
      <c r="Q297" s="302">
        <f t="shared" si="12"/>
        <v>4064.5946566051703</v>
      </c>
      <c r="R297" s="302">
        <f t="shared" si="12"/>
        <v>4089.7397444658704</v>
      </c>
      <c r="S297" s="302">
        <f t="shared" si="12"/>
        <v>4111.5437533799932</v>
      </c>
      <c r="T297" s="302">
        <f t="shared" si="12"/>
        <v>4130.7932660072747</v>
      </c>
      <c r="U297" s="302">
        <f t="shared" si="12"/>
        <v>4148.0259258597534</v>
      </c>
      <c r="V297" s="302">
        <f t="shared" si="12"/>
        <v>4163.6255641526386</v>
      </c>
      <c r="W297" s="302">
        <f t="shared" si="12"/>
        <v>4177.8758165777263</v>
      </c>
      <c r="X297" s="302">
        <f t="shared" si="12"/>
        <v>4190.9922344874612</v>
      </c>
      <c r="Y297" s="302">
        <f t="shared" si="12"/>
        <v>4203.1424783845086</v>
      </c>
      <c r="Z297" s="302">
        <f t="shared" si="12"/>
        <v>4214.4595373024094</v>
      </c>
      <c r="AA297" s="302">
        <f t="shared" si="12"/>
        <v>4225.0506789714</v>
      </c>
      <c r="AB297" s="302">
        <f t="shared" si="12"/>
        <v>4235.0036855837252</v>
      </c>
      <c r="AC297" s="302">
        <f t="shared" si="12"/>
        <v>4244.3913069217515</v>
      </c>
      <c r="AD297" s="302">
        <f t="shared" si="12"/>
        <v>4253.2745095336641</v>
      </c>
      <c r="AE297" s="302">
        <f t="shared" si="12"/>
        <v>4261.7048926602411</v>
      </c>
      <c r="AF297" s="302">
        <f t="shared" si="12"/>
        <v>4269.726514912636</v>
      </c>
      <c r="AG297" s="302">
        <f t="shared" si="12"/>
        <v>4277.3772961983932</v>
      </c>
      <c r="AH297" s="302">
        <f t="shared" si="12"/>
        <v>4284.6901081854303</v>
      </c>
      <c r="AI297" s="302">
        <f t="shared" si="12"/>
        <v>4291.6936328324928</v>
      </c>
      <c r="AJ297" s="302">
        <f t="shared" si="12"/>
        <v>4298.4130457847023</v>
      </c>
      <c r="AK297" s="302">
        <f t="shared" si="12"/>
        <v>4304.8705658376375</v>
      </c>
      <c r="AL297" s="302">
        <f t="shared" si="12"/>
        <v>4311.0859007880717</v>
      </c>
      <c r="AM297" s="302">
        <f t="shared" si="12"/>
        <v>4317.0766122718915</v>
      </c>
      <c r="AN297" s="302">
        <f t="shared" si="12"/>
        <v>4322.8584166388964</v>
      </c>
      <c r="AO297" s="302">
        <f t="shared" si="12"/>
        <v>4328.445434868886</v>
      </c>
      <c r="AP297" s="302">
        <f t="shared" si="12"/>
        <v>4333.8504015493418</v>
      </c>
      <c r="AQ297" s="302">
        <f t="shared" si="12"/>
        <v>4339.084840708736</v>
      </c>
      <c r="AR297" s="302">
        <f t="shared" si="12"/>
        <v>4344.1592146212124</v>
      </c>
      <c r="AS297" s="182"/>
      <c r="AT297" s="182"/>
      <c r="AU297" s="182"/>
      <c r="AV297" s="182"/>
      <c r="AW297" s="182"/>
      <c r="AX297" s="182"/>
      <c r="AY297" s="182"/>
      <c r="AZ297" s="182"/>
      <c r="BA297" s="182"/>
      <c r="BB297" s="182"/>
      <c r="BC297" s="182"/>
    </row>
    <row r="298" spans="7:55" ht="14.25" customHeight="1" x14ac:dyDescent="0.25">
      <c r="G298" s="62"/>
      <c r="H298" s="409"/>
      <c r="J298" s="411"/>
      <c r="K298" s="52" t="s">
        <v>269</v>
      </c>
      <c r="L298" s="304">
        <f t="shared" si="12"/>
        <v>3774.5421557940876</v>
      </c>
      <c r="M298" s="304">
        <f t="shared" si="12"/>
        <v>3867.6176272770863</v>
      </c>
      <c r="N298" s="304">
        <f t="shared" si="12"/>
        <v>3922.0632878315823</v>
      </c>
      <c r="O298" s="304">
        <f t="shared" si="12"/>
        <v>3960.6930987600858</v>
      </c>
      <c r="P298" s="304">
        <f t="shared" si="12"/>
        <v>3990.6567079753509</v>
      </c>
      <c r="Q298" s="304">
        <f t="shared" si="12"/>
        <v>4015.1387593145819</v>
      </c>
      <c r="R298" s="304">
        <f t="shared" si="12"/>
        <v>4035.8380387847178</v>
      </c>
      <c r="S298" s="304">
        <f t="shared" si="12"/>
        <v>4053.7685702430854</v>
      </c>
      <c r="T298" s="304">
        <f t="shared" si="12"/>
        <v>4069.5844198690775</v>
      </c>
      <c r="U298" s="304">
        <f t="shared" si="12"/>
        <v>4083.7321794583504</v>
      </c>
      <c r="V298" s="304">
        <f t="shared" si="12"/>
        <v>4096.5303847619489</v>
      </c>
      <c r="W298" s="304">
        <f t="shared" si="12"/>
        <v>4108.214230797581</v>
      </c>
      <c r="X298" s="304">
        <f t="shared" si="12"/>
        <v>4118.9623272544859</v>
      </c>
      <c r="Y298" s="304">
        <f t="shared" si="12"/>
        <v>4128.9135102677164</v>
      </c>
      <c r="Z298" s="304">
        <f t="shared" si="12"/>
        <v>4138.1778400128451</v>
      </c>
      <c r="AA298" s="304">
        <f t="shared" si="12"/>
        <v>4146.8440417260845</v>
      </c>
      <c r="AB298" s="304">
        <f t="shared" si="12"/>
        <v>4154.9846869127023</v>
      </c>
      <c r="AC298" s="304">
        <f t="shared" si="12"/>
        <v>4162.6598913520775</v>
      </c>
      <c r="AD298" s="304">
        <f t="shared" si="12"/>
        <v>4169.9200119334537</v>
      </c>
      <c r="AE298" s="304">
        <f t="shared" si="12"/>
        <v>4176.8076509413495</v>
      </c>
      <c r="AF298" s="304">
        <f t="shared" si="12"/>
        <v>4183.3591708222129</v>
      </c>
      <c r="AG298" s="304">
        <f t="shared" si="12"/>
        <v>4189.605856244948</v>
      </c>
      <c r="AH298" s="304">
        <f t="shared" si="12"/>
        <v>4195.5748176366515</v>
      </c>
      <c r="AI298" s="304">
        <f t="shared" si="12"/>
        <v>4201.2897022805801</v>
      </c>
      <c r="AJ298" s="304">
        <f t="shared" ref="AJ298:AR298" si="13">(AJ254)*8760</f>
        <v>4206.7712601566136</v>
      </c>
      <c r="AK298" s="304">
        <f t="shared" si="13"/>
        <v>4212.037798737485</v>
      </c>
      <c r="AL298" s="304">
        <f t="shared" si="13"/>
        <v>4217.1055519065731</v>
      </c>
      <c r="AM298" s="304">
        <f t="shared" si="13"/>
        <v>4221.9889817507155</v>
      </c>
      <c r="AN298" s="304">
        <f t="shared" si="13"/>
        <v>4226.7010273710357</v>
      </c>
      <c r="AO298" s="304">
        <f t="shared" si="13"/>
        <v>4231.2533114958451</v>
      </c>
      <c r="AP298" s="304">
        <f t="shared" si="13"/>
        <v>4235.6563132026813</v>
      </c>
      <c r="AQ298" s="304">
        <f t="shared" si="13"/>
        <v>4239.9195132090836</v>
      </c>
      <c r="AR298" s="304">
        <f t="shared" si="13"/>
        <v>4244.0515167994454</v>
      </c>
    </row>
    <row r="299" spans="7:55" ht="14.25" customHeight="1" thickBot="1" x14ac:dyDescent="0.3">
      <c r="G299" s="62"/>
      <c r="H299" s="409"/>
      <c r="J299" s="411"/>
      <c r="K299" s="167" t="s">
        <v>270</v>
      </c>
      <c r="L299" s="301">
        <f t="shared" ref="L299:AR306" si="14">(L255)*8760</f>
        <v>3774.5421557940876</v>
      </c>
      <c r="M299" s="301">
        <f t="shared" si="14"/>
        <v>3821.0798915355867</v>
      </c>
      <c r="N299" s="301">
        <f t="shared" si="14"/>
        <v>3847.9751586968118</v>
      </c>
      <c r="O299" s="301">
        <f t="shared" si="14"/>
        <v>3866.9252038553414</v>
      </c>
      <c r="P299" s="301">
        <f t="shared" si="14"/>
        <v>3881.5523199665663</v>
      </c>
      <c r="Q299" s="301">
        <f t="shared" si="14"/>
        <v>3893.4586765047534</v>
      </c>
      <c r="R299" s="301">
        <f t="shared" si="14"/>
        <v>3903.4946670497166</v>
      </c>
      <c r="S299" s="301">
        <f t="shared" si="14"/>
        <v>3912.1659434057647</v>
      </c>
      <c r="T299" s="301">
        <f t="shared" si="14"/>
        <v>3919.7976356448116</v>
      </c>
      <c r="U299" s="301">
        <f t="shared" si="14"/>
        <v>3926.6111513341471</v>
      </c>
      <c r="V299" s="301">
        <f t="shared" si="14"/>
        <v>3932.7640494006455</v>
      </c>
      <c r="W299" s="301">
        <f t="shared" si="14"/>
        <v>3938.3724308029396</v>
      </c>
      <c r="X299" s="301">
        <f t="shared" si="14"/>
        <v>3943.5243051200277</v>
      </c>
      <c r="Y299" s="301">
        <f t="shared" si="14"/>
        <v>3948.2879723934216</v>
      </c>
      <c r="Z299" s="301">
        <f t="shared" si="14"/>
        <v>3952.7174962395884</v>
      </c>
      <c r="AA299" s="301">
        <f t="shared" si="14"/>
        <v>3956.8564009051447</v>
      </c>
      <c r="AB299" s="301">
        <f t="shared" si="14"/>
        <v>3960.7402416874415</v>
      </c>
      <c r="AC299" s="301">
        <f t="shared" si="14"/>
        <v>3964.3984370090707</v>
      </c>
      <c r="AD299" s="301">
        <f t="shared" si="14"/>
        <v>3967.8556027920717</v>
      </c>
      <c r="AE299" s="301">
        <f t="shared" si="14"/>
        <v>3971.1325429910771</v>
      </c>
      <c r="AF299" s="301">
        <f t="shared" si="14"/>
        <v>3974.2469973757661</v>
      </c>
      <c r="AG299" s="301">
        <f t="shared" si="14"/>
        <v>3977.2142146013402</v>
      </c>
      <c r="AH299" s="301">
        <f t="shared" si="14"/>
        <v>3980.0473973526605</v>
      </c>
      <c r="AI299" s="301">
        <f t="shared" si="14"/>
        <v>3982.7580523572651</v>
      </c>
      <c r="AJ299" s="301">
        <f t="shared" si="14"/>
        <v>3985.3562686571768</v>
      </c>
      <c r="AK299" s="301">
        <f t="shared" si="14"/>
        <v>3987.8509410851966</v>
      </c>
      <c r="AL299" s="301">
        <f t="shared" si="14"/>
        <v>3990.2499513992298</v>
      </c>
      <c r="AM299" s="301">
        <f t="shared" si="14"/>
        <v>3992.5603163472256</v>
      </c>
      <c r="AN299" s="301">
        <f t="shared" si="14"/>
        <v>3994.7883096501255</v>
      </c>
      <c r="AO299" s="301">
        <f t="shared" si="14"/>
        <v>3996.9395632266419</v>
      </c>
      <c r="AP299" s="301">
        <f t="shared" si="14"/>
        <v>3999.019151757916</v>
      </c>
      <c r="AQ299" s="301">
        <f t="shared" si="14"/>
        <v>4001.0316637764467</v>
      </c>
      <c r="AR299" s="301">
        <f t="shared" si="14"/>
        <v>4002.9812617756979</v>
      </c>
    </row>
    <row r="300" spans="7:55" ht="14.25" customHeight="1" thickTop="1" x14ac:dyDescent="0.25">
      <c r="G300" s="62"/>
      <c r="H300" s="409"/>
      <c r="J300" s="411"/>
      <c r="K300" s="164" t="s">
        <v>271</v>
      </c>
      <c r="L300" s="302">
        <f t="shared" si="14"/>
        <v>3757.3716386926453</v>
      </c>
      <c r="M300" s="302">
        <f t="shared" si="14"/>
        <v>3868.5541203945909</v>
      </c>
      <c r="N300" s="302">
        <f t="shared" si="14"/>
        <v>3933.9047330270982</v>
      </c>
      <c r="O300" s="302">
        <f t="shared" si="14"/>
        <v>3980.4004629208189</v>
      </c>
      <c r="P300" s="302">
        <f t="shared" si="14"/>
        <v>4016.5357031984026</v>
      </c>
      <c r="Q300" s="302">
        <f t="shared" si="14"/>
        <v>4046.1046810846851</v>
      </c>
      <c r="R300" s="302">
        <f t="shared" si="14"/>
        <v>4071.1353831090878</v>
      </c>
      <c r="S300" s="302">
        <f t="shared" si="14"/>
        <v>4092.8402048655403</v>
      </c>
      <c r="T300" s="302">
        <f t="shared" si="14"/>
        <v>4112.0021508232448</v>
      </c>
      <c r="U300" s="302">
        <f t="shared" si="14"/>
        <v>4129.1564187361237</v>
      </c>
      <c r="V300" s="302">
        <f t="shared" si="14"/>
        <v>4144.6850937584904</v>
      </c>
      <c r="W300" s="302">
        <f t="shared" si="14"/>
        <v>4158.8705213139992</v>
      </c>
      <c r="X300" s="302">
        <f t="shared" si="14"/>
        <v>4171.9272722048654</v>
      </c>
      <c r="Y300" s="302">
        <f t="shared" si="14"/>
        <v>4184.0222442405829</v>
      </c>
      <c r="Z300" s="302">
        <f t="shared" si="14"/>
        <v>4195.2878214831799</v>
      </c>
      <c r="AA300" s="302">
        <f t="shared" si="14"/>
        <v>4205.8307836984395</v>
      </c>
      <c r="AB300" s="302">
        <f t="shared" si="14"/>
        <v>4215.7385137545116</v>
      </c>
      <c r="AC300" s="302">
        <f t="shared" si="14"/>
        <v>4225.0834304925957</v>
      </c>
      <c r="AD300" s="302">
        <f t="shared" si="14"/>
        <v>4233.9262231220337</v>
      </c>
      <c r="AE300" s="302">
        <f t="shared" si="14"/>
        <v>4242.318256156952</v>
      </c>
      <c r="AF300" s="302">
        <f t="shared" si="14"/>
        <v>4250.3033877844236</v>
      </c>
      <c r="AG300" s="302">
        <f t="shared" si="14"/>
        <v>4257.9193654130786</v>
      </c>
      <c r="AH300" s="302">
        <f t="shared" si="14"/>
        <v>4265.1989111765306</v>
      </c>
      <c r="AI300" s="302">
        <f t="shared" si="14"/>
        <v>4272.1705765583483</v>
      </c>
      <c r="AJ300" s="302">
        <f t="shared" si="14"/>
        <v>4278.8594226788073</v>
      </c>
      <c r="AK300" s="302">
        <f t="shared" si="14"/>
        <v>4285.2875672594537</v>
      </c>
      <c r="AL300" s="302">
        <f t="shared" si="14"/>
        <v>4291.4746284456405</v>
      </c>
      <c r="AM300" s="302">
        <f t="shared" si="14"/>
        <v>4297.4380879847904</v>
      </c>
      <c r="AN300" s="302">
        <f t="shared" si="14"/>
        <v>4303.1935907325087</v>
      </c>
      <c r="AO300" s="302">
        <f t="shared" si="14"/>
        <v>4308.7551934317917</v>
      </c>
      <c r="AP300" s="302">
        <f t="shared" si="14"/>
        <v>4314.1355727400614</v>
      </c>
      <c r="AQ300" s="302">
        <f t="shared" si="14"/>
        <v>4319.3462002626002</v>
      </c>
      <c r="AR300" s="302">
        <f t="shared" si="14"/>
        <v>4324.3974906803251</v>
      </c>
    </row>
    <row r="301" spans="7:55" ht="14.25" customHeight="1" x14ac:dyDescent="0.25">
      <c r="G301" s="62"/>
      <c r="H301" s="409"/>
      <c r="J301" s="411"/>
      <c r="K301" s="52" t="s">
        <v>272</v>
      </c>
      <c r="L301" s="300">
        <f t="shared" si="14"/>
        <v>3757.3716386926453</v>
      </c>
      <c r="M301" s="300">
        <f t="shared" si="14"/>
        <v>3850.0237067775997</v>
      </c>
      <c r="N301" s="300">
        <f t="shared" si="14"/>
        <v>3904.2216922215621</v>
      </c>
      <c r="O301" s="300">
        <f t="shared" si="14"/>
        <v>3942.6757748625555</v>
      </c>
      <c r="P301" s="300">
        <f t="shared" si="14"/>
        <v>3972.5030786285192</v>
      </c>
      <c r="Q301" s="300">
        <f t="shared" si="14"/>
        <v>3996.8737603065179</v>
      </c>
      <c r="R301" s="300">
        <f t="shared" si="14"/>
        <v>4017.4788780697604</v>
      </c>
      <c r="S301" s="300">
        <f t="shared" si="14"/>
        <v>4035.3278429475108</v>
      </c>
      <c r="T301" s="300">
        <f t="shared" si="14"/>
        <v>4051.0717457504797</v>
      </c>
      <c r="U301" s="300">
        <f t="shared" si="14"/>
        <v>4065.155146713475</v>
      </c>
      <c r="V301" s="300">
        <f t="shared" si="14"/>
        <v>4077.8951325578751</v>
      </c>
      <c r="W301" s="300">
        <f t="shared" si="14"/>
        <v>4089.5258283914727</v>
      </c>
      <c r="X301" s="300">
        <f t="shared" si="14"/>
        <v>4100.2250314021258</v>
      </c>
      <c r="Y301" s="300">
        <f t="shared" si="14"/>
        <v>4110.1309461547153</v>
      </c>
      <c r="Z301" s="300">
        <f t="shared" si="14"/>
        <v>4119.3531321574364</v>
      </c>
      <c r="AA301" s="300">
        <f t="shared" si="14"/>
        <v>4127.9799110324657</v>
      </c>
      <c r="AB301" s="300">
        <f t="shared" si="14"/>
        <v>4136.0835241548957</v>
      </c>
      <c r="AC301" s="300">
        <f t="shared" si="14"/>
        <v>4143.723813835436</v>
      </c>
      <c r="AD301" s="300">
        <f t="shared" si="14"/>
        <v>4150.9509078881756</v>
      </c>
      <c r="AE301" s="300">
        <f t="shared" si="14"/>
        <v>4157.8072147984303</v>
      </c>
      <c r="AF301" s="300">
        <f t="shared" si="14"/>
        <v>4164.3289315986785</v>
      </c>
      <c r="AG301" s="300">
        <f t="shared" si="14"/>
        <v>4170.5472006428308</v>
      </c>
      <c r="AH301" s="300">
        <f t="shared" si="14"/>
        <v>4176.4890090317522</v>
      </c>
      <c r="AI301" s="300">
        <f t="shared" si="14"/>
        <v>4182.1778964764289</v>
      </c>
      <c r="AJ301" s="300">
        <f t="shared" si="14"/>
        <v>4187.6345185643931</v>
      </c>
      <c r="AK301" s="300">
        <f t="shared" si="14"/>
        <v>4192.8770994870811</v>
      </c>
      <c r="AL301" s="300">
        <f t="shared" si="14"/>
        <v>4197.9217992793983</v>
      </c>
      <c r="AM301" s="300">
        <f t="shared" si="14"/>
        <v>4202.7830142396706</v>
      </c>
      <c r="AN301" s="300">
        <f t="shared" si="14"/>
        <v>4207.4736246086231</v>
      </c>
      <c r="AO301" s="300">
        <f t="shared" si="14"/>
        <v>4212.0052002423927</v>
      </c>
      <c r="AP301" s="300">
        <f t="shared" si="14"/>
        <v>4216.3881725488436</v>
      </c>
      <c r="AQ301" s="300">
        <f t="shared" si="14"/>
        <v>4220.6319791174219</v>
      </c>
      <c r="AR301" s="300">
        <f t="shared" si="14"/>
        <v>4224.7451860867932</v>
      </c>
    </row>
    <row r="302" spans="7:55" ht="14.25" customHeight="1" thickBot="1" x14ac:dyDescent="0.3">
      <c r="G302" s="62"/>
      <c r="H302" s="409"/>
      <c r="J302" s="411"/>
      <c r="K302" s="167" t="s">
        <v>273</v>
      </c>
      <c r="L302" s="301">
        <f t="shared" si="14"/>
        <v>3757.3716386926453</v>
      </c>
      <c r="M302" s="301">
        <f t="shared" si="14"/>
        <v>3803.6976727351225</v>
      </c>
      <c r="N302" s="301">
        <f t="shared" si="14"/>
        <v>3830.4705924365285</v>
      </c>
      <c r="O302" s="301">
        <f t="shared" si="14"/>
        <v>3849.3344332129013</v>
      </c>
      <c r="P302" s="301">
        <f t="shared" si="14"/>
        <v>3863.8950100891757</v>
      </c>
      <c r="Q302" s="301">
        <f t="shared" si="14"/>
        <v>3875.7472042176937</v>
      </c>
      <c r="R302" s="301">
        <f t="shared" si="14"/>
        <v>3885.7375407097497</v>
      </c>
      <c r="S302" s="301">
        <f t="shared" si="14"/>
        <v>3894.3693711428705</v>
      </c>
      <c r="T302" s="301">
        <f t="shared" si="14"/>
        <v>3901.9663465615204</v>
      </c>
      <c r="U302" s="301">
        <f t="shared" si="14"/>
        <v>3908.7488673426428</v>
      </c>
      <c r="V302" s="301">
        <f t="shared" si="14"/>
        <v>3914.873775672344</v>
      </c>
      <c r="W302" s="301">
        <f t="shared" si="14"/>
        <v>3920.4566443621534</v>
      </c>
      <c r="X302" s="301">
        <f t="shared" si="14"/>
        <v>3925.5850826325864</v>
      </c>
      <c r="Y302" s="301">
        <f t="shared" si="14"/>
        <v>3930.3270798260055</v>
      </c>
      <c r="Z302" s="301">
        <f t="shared" si="14"/>
        <v>3934.7364536216996</v>
      </c>
      <c r="AA302" s="301">
        <f t="shared" si="14"/>
        <v>3938.8565302730472</v>
      </c>
      <c r="AB302" s="301">
        <f t="shared" si="14"/>
        <v>3942.722703335176</v>
      </c>
      <c r="AC302" s="301">
        <f t="shared" si="14"/>
        <v>3946.3642574052997</v>
      </c>
      <c r="AD302" s="301">
        <f t="shared" si="14"/>
        <v>3949.8056964268162</v>
      </c>
      <c r="AE302" s="301">
        <f t="shared" si="14"/>
        <v>3953.0677297164784</v>
      </c>
      <c r="AF302" s="301">
        <f t="shared" si="14"/>
        <v>3956.1680163451679</v>
      </c>
      <c r="AG302" s="301">
        <f t="shared" si="14"/>
        <v>3959.121735601449</v>
      </c>
      <c r="AH302" s="301">
        <f t="shared" si="14"/>
        <v>3961.942030110732</v>
      </c>
      <c r="AI302" s="301">
        <f t="shared" si="14"/>
        <v>3964.6403542560715</v>
      </c>
      <c r="AJ302" s="301">
        <f t="shared" si="14"/>
        <v>3967.2267511841042</v>
      </c>
      <c r="AK302" s="301">
        <f t="shared" si="14"/>
        <v>3969.7100752647434</v>
      </c>
      <c r="AL302" s="301">
        <f t="shared" si="14"/>
        <v>3972.098172401516</v>
      </c>
      <c r="AM302" s="301">
        <f t="shared" si="14"/>
        <v>3974.3980274229539</v>
      </c>
      <c r="AN302" s="301">
        <f t="shared" si="14"/>
        <v>3976.6158855106323</v>
      </c>
      <c r="AO302" s="301">
        <f t="shared" si="14"/>
        <v>3978.757352963481</v>
      </c>
      <c r="AP302" s="301">
        <f t="shared" si="14"/>
        <v>3980.8274813777484</v>
      </c>
      <c r="AQ302" s="301">
        <f t="shared" si="14"/>
        <v>3982.8308384125471</v>
      </c>
      <c r="AR302" s="301">
        <f t="shared" si="14"/>
        <v>3984.7715676260209</v>
      </c>
    </row>
    <row r="303" spans="7:55" ht="14.25" customHeight="1" thickTop="1" x14ac:dyDescent="0.25">
      <c r="G303" s="62"/>
      <c r="H303" s="409"/>
      <c r="J303" s="411"/>
      <c r="K303" s="164" t="s">
        <v>274</v>
      </c>
      <c r="L303" s="302">
        <f t="shared" si="14"/>
        <v>3696.8229796436417</v>
      </c>
      <c r="M303" s="302">
        <f t="shared" si="14"/>
        <v>3806.2137966330874</v>
      </c>
      <c r="N303" s="302">
        <f t="shared" si="14"/>
        <v>3870.5113082302378</v>
      </c>
      <c r="O303" s="302">
        <f t="shared" si="14"/>
        <v>3916.2577765743208</v>
      </c>
      <c r="P303" s="302">
        <f t="shared" si="14"/>
        <v>3951.810710773716</v>
      </c>
      <c r="Q303" s="302">
        <f t="shared" si="14"/>
        <v>3980.9031954800253</v>
      </c>
      <c r="R303" s="302">
        <f t="shared" si="14"/>
        <v>4005.5305369672305</v>
      </c>
      <c r="S303" s="302">
        <f t="shared" si="14"/>
        <v>4026.8855935211363</v>
      </c>
      <c r="T303" s="302">
        <f t="shared" si="14"/>
        <v>4045.7387517825268</v>
      </c>
      <c r="U303" s="302">
        <f t="shared" si="14"/>
        <v>4062.6165849907838</v>
      </c>
      <c r="V303" s="302">
        <f t="shared" si="14"/>
        <v>4077.8950211387923</v>
      </c>
      <c r="W303" s="302">
        <f t="shared" si="14"/>
        <v>4091.8518557577718</v>
      </c>
      <c r="X303" s="302">
        <f t="shared" si="14"/>
        <v>4104.698201920547</v>
      </c>
      <c r="Y303" s="302">
        <f t="shared" si="14"/>
        <v>4116.5982679399258</v>
      </c>
      <c r="Z303" s="302">
        <f t="shared" si="14"/>
        <v>4127.6823045575738</v>
      </c>
      <c r="AA303" s="302">
        <f t="shared" si="14"/>
        <v>4138.0553708227053</v>
      </c>
      <c r="AB303" s="302">
        <f t="shared" si="14"/>
        <v>4147.8034414607591</v>
      </c>
      <c r="AC303" s="302">
        <f t="shared" si="14"/>
        <v>4156.9977683099996</v>
      </c>
      <c r="AD303" s="302">
        <f t="shared" si="14"/>
        <v>4165.6980625955293</v>
      </c>
      <c r="AE303" s="302">
        <f t="shared" si="14"/>
        <v>4173.9548611112614</v>
      </c>
      <c r="AF303" s="302">
        <f t="shared" si="14"/>
        <v>4181.8113152857513</v>
      </c>
      <c r="AG303" s="302">
        <f t="shared" si="14"/>
        <v>4189.3045642420511</v>
      </c>
      <c r="AH303" s="302">
        <f t="shared" si="14"/>
        <v>4196.4668028086526</v>
      </c>
      <c r="AI303" s="302">
        <f t="shared" si="14"/>
        <v>4203.3261223724885</v>
      </c>
      <c r="AJ303" s="302">
        <f t="shared" si="14"/>
        <v>4209.9071802031212</v>
      </c>
      <c r="AK303" s="302">
        <f t="shared" si="14"/>
        <v>4216.2317376031642</v>
      </c>
      <c r="AL303" s="302">
        <f t="shared" si="14"/>
        <v>4222.3190965787899</v>
      </c>
      <c r="AM303" s="302">
        <f t="shared" si="14"/>
        <v>4228.1864571655042</v>
      </c>
      <c r="AN303" s="302">
        <f t="shared" si="14"/>
        <v>4233.8492121078316</v>
      </c>
      <c r="AO303" s="302">
        <f t="shared" si="14"/>
        <v>4239.321191629535</v>
      </c>
      <c r="AP303" s="302">
        <f t="shared" si="14"/>
        <v>4244.614868108376</v>
      </c>
      <c r="AQ303" s="302">
        <f t="shared" si="14"/>
        <v>4249.7415282889451</v>
      </c>
      <c r="AR303" s="302">
        <f t="shared" si="14"/>
        <v>4254.7114190234151</v>
      </c>
    </row>
    <row r="304" spans="7:55" ht="14.25" customHeight="1" x14ac:dyDescent="0.25">
      <c r="G304" s="62"/>
      <c r="H304" s="409"/>
      <c r="J304" s="411"/>
      <c r="K304" s="52" t="s">
        <v>275</v>
      </c>
      <c r="L304" s="300">
        <f t="shared" si="14"/>
        <v>3696.8229796436417</v>
      </c>
      <c r="M304" s="300">
        <f t="shared" si="14"/>
        <v>3787.9819938015125</v>
      </c>
      <c r="N304" s="300">
        <f t="shared" si="14"/>
        <v>3841.3065986865768</v>
      </c>
      <c r="O304" s="300">
        <f t="shared" si="14"/>
        <v>3879.1410079593852</v>
      </c>
      <c r="P304" s="300">
        <f t="shared" si="14"/>
        <v>3908.4876557190387</v>
      </c>
      <c r="Q304" s="300">
        <f t="shared" si="14"/>
        <v>3932.465612844449</v>
      </c>
      <c r="R304" s="300">
        <f t="shared" si="14"/>
        <v>3952.7386867296618</v>
      </c>
      <c r="S304" s="300">
        <f t="shared" si="14"/>
        <v>3970.300022117257</v>
      </c>
      <c r="T304" s="300">
        <f t="shared" si="14"/>
        <v>3985.7902177295127</v>
      </c>
      <c r="U304" s="300">
        <f t="shared" si="14"/>
        <v>3999.6466698769109</v>
      </c>
      <c r="V304" s="300">
        <f t="shared" si="14"/>
        <v>4012.1813555451881</v>
      </c>
      <c r="W304" s="300">
        <f t="shared" si="14"/>
        <v>4023.6246270023203</v>
      </c>
      <c r="X304" s="300">
        <f t="shared" si="14"/>
        <v>4034.1514163000161</v>
      </c>
      <c r="Y304" s="300">
        <f t="shared" si="14"/>
        <v>4043.8977008875327</v>
      </c>
      <c r="Z304" s="300">
        <f t="shared" si="14"/>
        <v>4052.9712747619737</v>
      </c>
      <c r="AA304" s="300">
        <f t="shared" si="14"/>
        <v>4061.4590362751283</v>
      </c>
      <c r="AB304" s="300">
        <f t="shared" si="14"/>
        <v>4069.4320626589556</v>
      </c>
      <c r="AC304" s="300">
        <f t="shared" si="14"/>
        <v>4076.9492318873849</v>
      </c>
      <c r="AD304" s="300">
        <f t="shared" si="14"/>
        <v>4084.0598639832588</v>
      </c>
      <c r="AE304" s="300">
        <f t="shared" si="14"/>
        <v>4090.8056840347817</v>
      </c>
      <c r="AF304" s="300">
        <f t="shared" si="14"/>
        <v>4097.2223057725978</v>
      </c>
      <c r="AG304" s="300">
        <f t="shared" si="14"/>
        <v>4103.3403697030599</v>
      </c>
      <c r="AH304" s="300">
        <f t="shared" si="14"/>
        <v>4109.1864280398522</v>
      </c>
      <c r="AI304" s="300">
        <f t="shared" si="14"/>
        <v>4114.7836411601929</v>
      </c>
      <c r="AJ304" s="300">
        <f t="shared" si="14"/>
        <v>4120.1523317944357</v>
      </c>
      <c r="AK304" s="300">
        <f t="shared" si="14"/>
        <v>4125.3104304578874</v>
      </c>
      <c r="AL304" s="300">
        <f t="shared" si="14"/>
        <v>4130.2738367724487</v>
      </c>
      <c r="AM304" s="300">
        <f t="shared" si="14"/>
        <v>4135.0567150454044</v>
      </c>
      <c r="AN304" s="300">
        <f t="shared" si="14"/>
        <v>4139.6717379571473</v>
      </c>
      <c r="AO304" s="300">
        <f t="shared" si="14"/>
        <v>4144.130288919846</v>
      </c>
      <c r="AP304" s="300">
        <f t="shared" si="14"/>
        <v>4148.4426312430742</v>
      </c>
      <c r="AQ304" s="300">
        <f t="shared" si="14"/>
        <v>4152.6180504330005</v>
      </c>
      <c r="AR304" s="300">
        <f t="shared" si="14"/>
        <v>4156.6649745881241</v>
      </c>
    </row>
    <row r="305" spans="1:73" ht="14.25" customHeight="1" thickBot="1" x14ac:dyDescent="0.3">
      <c r="G305" s="62"/>
      <c r="H305" s="409"/>
      <c r="J305" s="411"/>
      <c r="K305" s="167" t="s">
        <v>276</v>
      </c>
      <c r="L305" s="301">
        <f t="shared" si="14"/>
        <v>3696.8229796436417</v>
      </c>
      <c r="M305" s="301">
        <f t="shared" si="14"/>
        <v>3742.4024867225771</v>
      </c>
      <c r="N305" s="301">
        <f t="shared" si="14"/>
        <v>3768.743970691075</v>
      </c>
      <c r="O305" s="301">
        <f t="shared" si="14"/>
        <v>3787.3038276262537</v>
      </c>
      <c r="P305" s="301">
        <f t="shared" si="14"/>
        <v>3801.6297661729682</v>
      </c>
      <c r="Q305" s="301">
        <f t="shared" si="14"/>
        <v>3813.2909665616389</v>
      </c>
      <c r="R305" s="301">
        <f t="shared" si="14"/>
        <v>3823.1203124634076</v>
      </c>
      <c r="S305" s="301">
        <f t="shared" si="14"/>
        <v>3831.6130441306573</v>
      </c>
      <c r="T305" s="301">
        <f t="shared" si="14"/>
        <v>3839.0875970905618</v>
      </c>
      <c r="U305" s="301">
        <f t="shared" si="14"/>
        <v>3845.7608200492273</v>
      </c>
      <c r="V305" s="301">
        <f t="shared" si="14"/>
        <v>3851.7870277387406</v>
      </c>
      <c r="W305" s="301">
        <f t="shared" si="14"/>
        <v>3857.2799305573722</v>
      </c>
      <c r="X305" s="301">
        <f t="shared" si="14"/>
        <v>3862.3257259353386</v>
      </c>
      <c r="Y305" s="301">
        <f t="shared" si="14"/>
        <v>3866.9913075918121</v>
      </c>
      <c r="Z305" s="301">
        <f t="shared" si="14"/>
        <v>3871.3296259540152</v>
      </c>
      <c r="AA305" s="301">
        <f t="shared" si="14"/>
        <v>3875.3833090887215</v>
      </c>
      <c r="AB305" s="301">
        <f t="shared" si="14"/>
        <v>3879.1871801969651</v>
      </c>
      <c r="AC305" s="301">
        <f t="shared" si="14"/>
        <v>3882.7700519654691</v>
      </c>
      <c r="AD305" s="301">
        <f t="shared" si="14"/>
        <v>3886.1560334656142</v>
      </c>
      <c r="AE305" s="301">
        <f t="shared" si="14"/>
        <v>3889.3655002911482</v>
      </c>
      <c r="AF305" s="301">
        <f t="shared" si="14"/>
        <v>3892.4158269435334</v>
      </c>
      <c r="AG305" s="301">
        <f t="shared" si="14"/>
        <v>3895.3219481026945</v>
      </c>
      <c r="AH305" s="301">
        <f t="shared" si="14"/>
        <v>3898.096794605477</v>
      </c>
      <c r="AI305" s="301">
        <f t="shared" si="14"/>
        <v>3900.7516362517749</v>
      </c>
      <c r="AJ305" s="301">
        <f t="shared" si="14"/>
        <v>3903.296354346618</v>
      </c>
      <c r="AK305" s="301">
        <f t="shared" si="14"/>
        <v>3905.7396605750118</v>
      </c>
      <c r="AL305" s="301">
        <f t="shared" si="14"/>
        <v>3908.0892744066405</v>
      </c>
      <c r="AM305" s="301">
        <f t="shared" si="14"/>
        <v>3910.3520681120981</v>
      </c>
      <c r="AN305" s="301">
        <f t="shared" si="14"/>
        <v>3912.5341862341616</v>
      </c>
      <c r="AO305" s="301">
        <f t="shared" si="14"/>
        <v>3914.641144728319</v>
      </c>
      <c r="AP305" s="301">
        <f t="shared" si="14"/>
        <v>3916.6779137862072</v>
      </c>
      <c r="AQ305" s="301">
        <f t="shared" si="14"/>
        <v>3918.6489874607964</v>
      </c>
      <c r="AR305" s="301">
        <f t="shared" si="14"/>
        <v>3920.5584425383181</v>
      </c>
    </row>
    <row r="306" spans="1:73" ht="14.25" customHeight="1" thickTop="1" x14ac:dyDescent="0.25">
      <c r="G306" s="62"/>
      <c r="H306" s="409"/>
      <c r="J306" s="411"/>
      <c r="K306" s="164" t="s">
        <v>277</v>
      </c>
      <c r="L306" s="302">
        <f t="shared" si="14"/>
        <v>3173.8990868292994</v>
      </c>
      <c r="M306" s="302">
        <f t="shared" si="14"/>
        <v>3267.8163276769478</v>
      </c>
      <c r="N306" s="302">
        <f t="shared" si="14"/>
        <v>3323.0188122068571</v>
      </c>
      <c r="O306" s="302">
        <f t="shared" si="14"/>
        <v>3362.2943401135108</v>
      </c>
      <c r="P306" s="302">
        <f t="shared" si="14"/>
        <v>3392.8182321177856</v>
      </c>
      <c r="Q306" s="302">
        <f t="shared" si="14"/>
        <v>3417.7955196837297</v>
      </c>
      <c r="R306" s="302">
        <f t="shared" si="14"/>
        <v>3438.9392685425969</v>
      </c>
      <c r="S306" s="302">
        <f t="shared" si="14"/>
        <v>3457.2736045031907</v>
      </c>
      <c r="T306" s="302">
        <f t="shared" si="14"/>
        <v>3473.4599412899852</v>
      </c>
      <c r="U306" s="302">
        <f t="shared" si="14"/>
        <v>3487.9503671779212</v>
      </c>
      <c r="V306" s="302">
        <f t="shared" si="14"/>
        <v>3501.0676343030618</v>
      </c>
      <c r="W306" s="302">
        <f t="shared" si="14"/>
        <v>3513.0502433963638</v>
      </c>
      <c r="X306" s="302">
        <f t="shared" si="14"/>
        <v>3524.0794451135243</v>
      </c>
      <c r="Y306" s="302">
        <f t="shared" si="14"/>
        <v>3534.2962201336145</v>
      </c>
      <c r="Z306" s="302">
        <f t="shared" si="14"/>
        <v>3543.8123949390761</v>
      </c>
      <c r="AA306" s="302">
        <f t="shared" si="14"/>
        <v>3552.7181677412391</v>
      </c>
      <c r="AB306" s="302">
        <f t="shared" si="14"/>
        <v>3561.0873519480106</v>
      </c>
      <c r="AC306" s="302">
        <f t="shared" si="14"/>
        <v>3568.9811206655022</v>
      </c>
      <c r="AD306" s="302">
        <f t="shared" si="14"/>
        <v>3576.4507388322481</v>
      </c>
      <c r="AE306" s="302">
        <f t="shared" si="14"/>
        <v>3583.5395946994404</v>
      </c>
      <c r="AF306" s="302">
        <f t="shared" si="14"/>
        <v>3590.284735829387</v>
      </c>
      <c r="AG306" s="302">
        <f t="shared" si="14"/>
        <v>3596.7180479329809</v>
      </c>
      <c r="AH306" s="302">
        <f t="shared" si="14"/>
        <v>3602.8671718080932</v>
      </c>
      <c r="AI306" s="302">
        <f t="shared" si="14"/>
        <v>3608.7562252520397</v>
      </c>
      <c r="AJ306" s="302">
        <f t="shared" ref="AJ306:AR306" si="15">(AJ262)*8760</f>
        <v>3614.4063777083602</v>
      </c>
      <c r="AK306" s="302">
        <f t="shared" si="15"/>
        <v>3619.8363122946598</v>
      </c>
      <c r="AL306" s="302">
        <f t="shared" si="15"/>
        <v>3625.0626007050942</v>
      </c>
      <c r="AM306" s="302">
        <f t="shared" si="15"/>
        <v>3630.1000099916123</v>
      </c>
      <c r="AN306" s="302">
        <f t="shared" si="15"/>
        <v>3634.9617555605391</v>
      </c>
      <c r="AO306" s="302">
        <f t="shared" si="15"/>
        <v>3639.6597113195025</v>
      </c>
      <c r="AP306" s="302">
        <f t="shared" si="15"/>
        <v>3644.2045854004846</v>
      </c>
      <c r="AQ306" s="302">
        <f t="shared" si="15"/>
        <v>3648.6060680127689</v>
      </c>
      <c r="AR306" s="302">
        <f t="shared" si="15"/>
        <v>3652.8729565683293</v>
      </c>
    </row>
    <row r="307" spans="1:73" s="175" customFormat="1" ht="14.25" customHeight="1" thickBot="1" x14ac:dyDescent="0.3">
      <c r="A307" s="89"/>
      <c r="B307" s="89"/>
      <c r="C307" s="89"/>
      <c r="D307" s="89"/>
      <c r="E307" s="89"/>
      <c r="F307" s="89"/>
      <c r="G307" s="62"/>
      <c r="H307" s="409"/>
      <c r="I307" s="89"/>
      <c r="J307" s="411"/>
      <c r="K307" s="52" t="s">
        <v>278</v>
      </c>
      <c r="L307" s="300">
        <f t="shared" ref="L307:AR314" si="16">(L263)*8760</f>
        <v>3173.8990868292994</v>
      </c>
      <c r="M307" s="300">
        <f t="shared" si="16"/>
        <v>3252.1634542023394</v>
      </c>
      <c r="N307" s="300">
        <f t="shared" si="16"/>
        <v>3297.9451742582328</v>
      </c>
      <c r="O307" s="300">
        <f t="shared" si="16"/>
        <v>3330.4278215753807</v>
      </c>
      <c r="P307" s="300">
        <f t="shared" si="16"/>
        <v>3355.6233202613485</v>
      </c>
      <c r="Q307" s="300">
        <f t="shared" si="16"/>
        <v>3376.2095416312741</v>
      </c>
      <c r="R307" s="300">
        <f t="shared" si="16"/>
        <v>3393.6149437957297</v>
      </c>
      <c r="S307" s="300">
        <f t="shared" si="16"/>
        <v>3408.6921889484215</v>
      </c>
      <c r="T307" s="300">
        <f t="shared" si="16"/>
        <v>3421.9912616871666</v>
      </c>
      <c r="U307" s="300">
        <f t="shared" si="16"/>
        <v>3433.8876876343893</v>
      </c>
      <c r="V307" s="300">
        <f t="shared" si="16"/>
        <v>3444.6493139322415</v>
      </c>
      <c r="W307" s="300">
        <f t="shared" si="16"/>
        <v>3454.4739090043145</v>
      </c>
      <c r="X307" s="300">
        <f t="shared" si="16"/>
        <v>3463.5116603716847</v>
      </c>
      <c r="Y307" s="300">
        <f t="shared" si="16"/>
        <v>3471.8793111687701</v>
      </c>
      <c r="Z307" s="300">
        <f t="shared" si="16"/>
        <v>3479.6694076902818</v>
      </c>
      <c r="AA307" s="300">
        <f t="shared" si="16"/>
        <v>3486.9565563214619</v>
      </c>
      <c r="AB307" s="300">
        <f t="shared" si="16"/>
        <v>3493.8017802605682</v>
      </c>
      <c r="AC307" s="300">
        <f t="shared" si="16"/>
        <v>3500.2556290602079</v>
      </c>
      <c r="AD307" s="300">
        <f t="shared" si="16"/>
        <v>3506.3604463154957</v>
      </c>
      <c r="AE307" s="300">
        <f t="shared" si="16"/>
        <v>3512.1520550074297</v>
      </c>
      <c r="AF307" s="300">
        <f t="shared" si="16"/>
        <v>3517.6610312246639</v>
      </c>
      <c r="AG307" s="300">
        <f t="shared" si="16"/>
        <v>3522.9136813052824</v>
      </c>
      <c r="AH307" s="300">
        <f t="shared" si="16"/>
        <v>3527.9328015928559</v>
      </c>
      <c r="AI307" s="300">
        <f t="shared" si="16"/>
        <v>3532.7382763773553</v>
      </c>
      <c r="AJ307" s="300">
        <f t="shared" si="16"/>
        <v>3537.347553693397</v>
      </c>
      <c r="AK307" s="300">
        <f t="shared" si="16"/>
        <v>3541.7760277447251</v>
      </c>
      <c r="AL307" s="300">
        <f t="shared" si="16"/>
        <v>3546.0373491161008</v>
      </c>
      <c r="AM307" s="300">
        <f t="shared" si="16"/>
        <v>3550.1436785418105</v>
      </c>
      <c r="AN307" s="300">
        <f t="shared" si="16"/>
        <v>3554.1058961232125</v>
      </c>
      <c r="AO307" s="300">
        <f t="shared" si="16"/>
        <v>3557.9337750633222</v>
      </c>
      <c r="AP307" s="300">
        <f t="shared" si="16"/>
        <v>3561.6361269035797</v>
      </c>
      <c r="AQ307" s="300">
        <f t="shared" si="16"/>
        <v>3565.2209236945018</v>
      </c>
      <c r="AR307" s="300">
        <f t="shared" si="16"/>
        <v>3568.6954013611748</v>
      </c>
      <c r="AS307" s="89"/>
      <c r="AT307" s="89"/>
      <c r="AU307" s="89"/>
      <c r="AV307" s="89"/>
      <c r="AW307" s="89"/>
      <c r="AX307" s="89"/>
      <c r="AY307" s="89"/>
      <c r="AZ307" s="89"/>
      <c r="BA307" s="89"/>
      <c r="BB307" s="89"/>
      <c r="BC307" s="89"/>
      <c r="BD307" s="89"/>
      <c r="BE307" s="89"/>
      <c r="BF307" s="89"/>
      <c r="BG307" s="89"/>
      <c r="BH307" s="89"/>
      <c r="BI307" s="89"/>
      <c r="BJ307" s="89"/>
      <c r="BK307" s="89"/>
      <c r="BL307" s="89"/>
      <c r="BM307" s="89"/>
      <c r="BN307" s="89"/>
      <c r="BO307" s="89"/>
      <c r="BP307" s="89"/>
      <c r="BQ307" s="89"/>
      <c r="BR307" s="89"/>
      <c r="BS307" s="89"/>
      <c r="BT307" s="89"/>
      <c r="BU307" s="89"/>
    </row>
    <row r="308" spans="1:73" s="182" customFormat="1" ht="14.25" customHeight="1" thickTop="1" thickBot="1" x14ac:dyDescent="0.3">
      <c r="A308" s="89"/>
      <c r="B308" s="89"/>
      <c r="C308" s="89"/>
      <c r="D308" s="89"/>
      <c r="E308" s="89"/>
      <c r="F308" s="89"/>
      <c r="G308" s="62"/>
      <c r="H308" s="409"/>
      <c r="I308" s="89"/>
      <c r="J308" s="411"/>
      <c r="K308" s="167" t="s">
        <v>279</v>
      </c>
      <c r="L308" s="301">
        <f t="shared" si="16"/>
        <v>3173.8990868292994</v>
      </c>
      <c r="M308" s="301">
        <f t="shared" si="16"/>
        <v>3213.0312705158194</v>
      </c>
      <c r="N308" s="301">
        <f t="shared" si="16"/>
        <v>3235.6466925616442</v>
      </c>
      <c r="O308" s="301">
        <f t="shared" si="16"/>
        <v>3251.5812161519307</v>
      </c>
      <c r="P308" s="301">
        <f t="shared" si="16"/>
        <v>3263.880718595452</v>
      </c>
      <c r="Q308" s="301">
        <f t="shared" si="16"/>
        <v>3273.8924160634501</v>
      </c>
      <c r="R308" s="301">
        <f t="shared" si="16"/>
        <v>3282.3313789657955</v>
      </c>
      <c r="S308" s="301">
        <f t="shared" si="16"/>
        <v>3289.622794711639</v>
      </c>
      <c r="T308" s="301">
        <f t="shared" si="16"/>
        <v>3296.0400554094144</v>
      </c>
      <c r="U308" s="301">
        <f t="shared" si="16"/>
        <v>3301.7693360299209</v>
      </c>
      <c r="V308" s="301">
        <f t="shared" si="16"/>
        <v>3306.943123140667</v>
      </c>
      <c r="W308" s="301">
        <f t="shared" si="16"/>
        <v>3311.6590425493309</v>
      </c>
      <c r="X308" s="301">
        <f t="shared" si="16"/>
        <v>3315.9910988665097</v>
      </c>
      <c r="Y308" s="301">
        <f t="shared" si="16"/>
        <v>3319.9967235449294</v>
      </c>
      <c r="Z308" s="301">
        <f t="shared" si="16"/>
        <v>3323.7213770552517</v>
      </c>
      <c r="AA308" s="301">
        <f t="shared" si="16"/>
        <v>3327.2016576287028</v>
      </c>
      <c r="AB308" s="301">
        <f t="shared" si="16"/>
        <v>3330.4674626465116</v>
      </c>
      <c r="AC308" s="301">
        <f t="shared" si="16"/>
        <v>3333.5435291763124</v>
      </c>
      <c r="AD308" s="301">
        <f t="shared" si="16"/>
        <v>3336.4505560073262</v>
      </c>
      <c r="AE308" s="301">
        <f t="shared" si="16"/>
        <v>3339.206036559915</v>
      </c>
      <c r="AF308" s="301">
        <f t="shared" si="16"/>
        <v>3341.8248876733837</v>
      </c>
      <c r="AG308" s="301">
        <f t="shared" si="16"/>
        <v>3344.3199314837216</v>
      </c>
      <c r="AH308" s="301">
        <f t="shared" si="16"/>
        <v>3346.7022697319339</v>
      </c>
      <c r="AI308" s="301">
        <f t="shared" si="16"/>
        <v>3348.9815780794684</v>
      </c>
      <c r="AJ308" s="301">
        <f t="shared" si="16"/>
        <v>3351.1663400986222</v>
      </c>
      <c r="AK308" s="301">
        <f t="shared" si="16"/>
        <v>3353.2640351870391</v>
      </c>
      <c r="AL308" s="301">
        <f t="shared" si="16"/>
        <v>3355.2812908781202</v>
      </c>
      <c r="AM308" s="301">
        <f t="shared" si="16"/>
        <v>3357.2240073443895</v>
      </c>
      <c r="AN308" s="301">
        <f t="shared" si="16"/>
        <v>3359.0974599692804</v>
      </c>
      <c r="AO308" s="301">
        <f t="shared" si="16"/>
        <v>3360.9063844640195</v>
      </c>
      <c r="AP308" s="301">
        <f t="shared" si="16"/>
        <v>3362.6550479755028</v>
      </c>
      <c r="AQ308" s="301">
        <f t="shared" si="16"/>
        <v>3364.3473088628375</v>
      </c>
      <c r="AR308" s="301">
        <f t="shared" si="16"/>
        <v>3365.9866672417093</v>
      </c>
      <c r="AS308" s="89"/>
      <c r="AT308" s="89"/>
      <c r="AU308" s="89"/>
      <c r="AV308" s="89"/>
      <c r="AW308" s="89"/>
      <c r="AX308" s="89"/>
      <c r="AY308" s="89"/>
      <c r="AZ308" s="89"/>
      <c r="BA308" s="89"/>
      <c r="BB308" s="89"/>
      <c r="BC308" s="89"/>
      <c r="BD308" s="89"/>
      <c r="BE308" s="89"/>
      <c r="BF308" s="89"/>
      <c r="BG308" s="89"/>
      <c r="BH308" s="89"/>
      <c r="BI308" s="89"/>
      <c r="BJ308" s="89"/>
      <c r="BK308" s="89"/>
      <c r="BL308" s="89"/>
      <c r="BM308" s="89"/>
      <c r="BN308" s="89"/>
      <c r="BO308" s="89"/>
      <c r="BP308" s="89"/>
      <c r="BQ308" s="89"/>
      <c r="BR308" s="89"/>
      <c r="BS308" s="89"/>
      <c r="BT308" s="89"/>
      <c r="BU308" s="89"/>
    </row>
    <row r="309" spans="1:73" ht="14.25" customHeight="1" thickTop="1" x14ac:dyDescent="0.25">
      <c r="G309" s="62"/>
      <c r="H309" s="409"/>
      <c r="J309" s="411"/>
      <c r="K309" s="164" t="s">
        <v>280</v>
      </c>
      <c r="L309" s="302">
        <f t="shared" si="16"/>
        <v>2451.9313848464294</v>
      </c>
      <c r="M309" s="302">
        <f t="shared" si="16"/>
        <v>2524.4852449764239</v>
      </c>
      <c r="N309" s="302">
        <f t="shared" si="16"/>
        <v>2567.1308051021556</v>
      </c>
      <c r="O309" s="302">
        <f t="shared" si="16"/>
        <v>2597.4723178271047</v>
      </c>
      <c r="P309" s="302">
        <f t="shared" si="16"/>
        <v>2621.0529316857869</v>
      </c>
      <c r="Q309" s="302">
        <f t="shared" si="16"/>
        <v>2640.3486287498208</v>
      </c>
      <c r="R309" s="302">
        <f t="shared" si="16"/>
        <v>2656.6828032153862</v>
      </c>
      <c r="S309" s="302">
        <f t="shared" si="16"/>
        <v>2670.8466227106701</v>
      </c>
      <c r="T309" s="302">
        <f t="shared" si="16"/>
        <v>2683.3510489975451</v>
      </c>
      <c r="U309" s="302">
        <f t="shared" si="16"/>
        <v>2694.5453337061731</v>
      </c>
      <c r="V309" s="302">
        <f t="shared" si="16"/>
        <v>2704.6788124550758</v>
      </c>
      <c r="W309" s="302">
        <f t="shared" si="16"/>
        <v>2713.93573414806</v>
      </c>
      <c r="X309" s="302">
        <f t="shared" si="16"/>
        <v>2722.4561203041067</v>
      </c>
      <c r="Y309" s="302">
        <f t="shared" si="16"/>
        <v>2730.3488826882749</v>
      </c>
      <c r="Z309" s="302">
        <f t="shared" si="16"/>
        <v>2737.7004105821584</v>
      </c>
      <c r="AA309" s="302">
        <f t="shared" si="16"/>
        <v>2744.5803847850402</v>
      </c>
      <c r="AB309" s="302">
        <f t="shared" si="16"/>
        <v>2751.0458283485423</v>
      </c>
      <c r="AC309" s="302">
        <f t="shared" si="16"/>
        <v>2757.1439993154308</v>
      </c>
      <c r="AD309" s="302">
        <f t="shared" si="16"/>
        <v>2762.9145013745115</v>
      </c>
      <c r="AE309" s="302">
        <f t="shared" si="16"/>
        <v>2768.390853239493</v>
      </c>
      <c r="AF309" s="302">
        <f t="shared" si="16"/>
        <v>2773.601675253452</v>
      </c>
      <c r="AG309" s="302">
        <f t="shared" si="16"/>
        <v>2778.5716000758166</v>
      </c>
      <c r="AH309" s="302">
        <f t="shared" si="16"/>
        <v>2783.3219810445321</v>
      </c>
      <c r="AI309" s="302">
        <f t="shared" si="16"/>
        <v>2787.8714498748955</v>
      </c>
      <c r="AJ309" s="302">
        <f t="shared" si="16"/>
        <v>2792.2363605912788</v>
      </c>
      <c r="AK309" s="302">
        <f t="shared" si="16"/>
        <v>2796.4311464573639</v>
      </c>
      <c r="AL309" s="302">
        <f t="shared" si="16"/>
        <v>2800.4686095994593</v>
      </c>
      <c r="AM309" s="302">
        <f t="shared" si="16"/>
        <v>2804.3601580041282</v>
      </c>
      <c r="AN309" s="302">
        <f t="shared" si="16"/>
        <v>2808.1160009655687</v>
      </c>
      <c r="AO309" s="302">
        <f t="shared" si="16"/>
        <v>2811.7453114303607</v>
      </c>
      <c r="AP309" s="302">
        <f t="shared" si="16"/>
        <v>2815.2563617487463</v>
      </c>
      <c r="AQ309" s="302">
        <f t="shared" si="16"/>
        <v>2818.6566378954262</v>
      </c>
      <c r="AR309" s="302">
        <f t="shared" si="16"/>
        <v>2821.9529361326436</v>
      </c>
    </row>
    <row r="310" spans="1:73" ht="14.25" customHeight="1" x14ac:dyDescent="0.25">
      <c r="G310" s="62"/>
      <c r="H310" s="409"/>
      <c r="J310" s="411"/>
      <c r="K310" s="52" t="s">
        <v>281</v>
      </c>
      <c r="L310" s="300">
        <f t="shared" si="16"/>
        <v>2451.9313848464294</v>
      </c>
      <c r="M310" s="300">
        <f t="shared" si="16"/>
        <v>2512.3929349547579</v>
      </c>
      <c r="N310" s="300">
        <f t="shared" si="16"/>
        <v>2547.7606745036037</v>
      </c>
      <c r="O310" s="300">
        <f t="shared" si="16"/>
        <v>2572.8544850630874</v>
      </c>
      <c r="P310" s="300">
        <f t="shared" si="16"/>
        <v>2592.3187567033988</v>
      </c>
      <c r="Q310" s="300">
        <f t="shared" si="16"/>
        <v>2608.2222246119331</v>
      </c>
      <c r="R310" s="300">
        <f t="shared" si="16"/>
        <v>2621.6684151382792</v>
      </c>
      <c r="S310" s="300">
        <f t="shared" si="16"/>
        <v>2633.3160351714164</v>
      </c>
      <c r="T310" s="300">
        <f t="shared" si="16"/>
        <v>2643.589964160778</v>
      </c>
      <c r="U310" s="300">
        <f t="shared" si="16"/>
        <v>2652.7803068117278</v>
      </c>
      <c r="V310" s="300">
        <f t="shared" si="16"/>
        <v>2661.0939830030056</v>
      </c>
      <c r="W310" s="300">
        <f t="shared" si="16"/>
        <v>2668.6837747202617</v>
      </c>
      <c r="X310" s="300">
        <f t="shared" si="16"/>
        <v>2675.6657062876675</v>
      </c>
      <c r="Y310" s="300">
        <f t="shared" si="16"/>
        <v>2682.1299652466078</v>
      </c>
      <c r="Z310" s="300">
        <f t="shared" si="16"/>
        <v>2688.1480463605726</v>
      </c>
      <c r="AA310" s="300">
        <f t="shared" si="16"/>
        <v>2693.7775852797454</v>
      </c>
      <c r="AB310" s="300">
        <f t="shared" si="16"/>
        <v>2699.0657242386196</v>
      </c>
      <c r="AC310" s="300">
        <f t="shared" si="16"/>
        <v>2704.0515142691079</v>
      </c>
      <c r="AD310" s="300">
        <f t="shared" si="16"/>
        <v>2708.7676670570486</v>
      </c>
      <c r="AE310" s="300">
        <f t="shared" si="16"/>
        <v>2713.2418569200568</v>
      </c>
      <c r="AF310" s="300">
        <f t="shared" si="16"/>
        <v>2717.4977047954544</v>
      </c>
      <c r="AG310" s="300">
        <f t="shared" si="16"/>
        <v>2721.5555331113351</v>
      </c>
      <c r="AH310" s="300">
        <f t="shared" si="16"/>
        <v>2725.432952720701</v>
      </c>
      <c r="AI310" s="300">
        <f t="shared" si="16"/>
        <v>2729.1453248285911</v>
      </c>
      <c r="AJ310" s="300">
        <f t="shared" si="16"/>
        <v>2732.7061285603672</v>
      </c>
      <c r="AK310" s="300">
        <f t="shared" si="16"/>
        <v>2736.1272563959965</v>
      </c>
      <c r="AL310" s="300">
        <f t="shared" si="16"/>
        <v>2739.4192538179532</v>
      </c>
      <c r="AM310" s="300">
        <f t="shared" si="16"/>
        <v>2742.5915153549372</v>
      </c>
      <c r="AN310" s="300">
        <f t="shared" si="16"/>
        <v>2745.652446208645</v>
      </c>
      <c r="AO310" s="300">
        <f t="shared" si="16"/>
        <v>2748.6095964689021</v>
      </c>
      <c r="AP310" s="300">
        <f t="shared" si="16"/>
        <v>2751.4697733133839</v>
      </c>
      <c r="AQ310" s="300">
        <f t="shared" si="16"/>
        <v>2754.2391353880744</v>
      </c>
      <c r="AR310" s="300">
        <f t="shared" si="16"/>
        <v>2756.9232726601808</v>
      </c>
    </row>
    <row r="311" spans="1:73" ht="14.25" customHeight="1" thickBot="1" x14ac:dyDescent="0.3">
      <c r="G311" s="62"/>
      <c r="H311" s="409"/>
      <c r="J311" s="411"/>
      <c r="K311" s="167" t="s">
        <v>282</v>
      </c>
      <c r="L311" s="301">
        <f t="shared" si="16"/>
        <v>2451.9313848464294</v>
      </c>
      <c r="M311" s="301">
        <f t="shared" si="16"/>
        <v>2482.1621599005935</v>
      </c>
      <c r="N311" s="301">
        <f t="shared" si="16"/>
        <v>2499.6332456467703</v>
      </c>
      <c r="O311" s="301">
        <f t="shared" si="16"/>
        <v>2511.9431387545033</v>
      </c>
      <c r="P311" s="301">
        <f t="shared" si="16"/>
        <v>2521.444869979799</v>
      </c>
      <c r="Q311" s="301">
        <f t="shared" si="16"/>
        <v>2529.1792038592971</v>
      </c>
      <c r="R311" s="301">
        <f t="shared" si="16"/>
        <v>2535.6985535392164</v>
      </c>
      <c r="S311" s="301">
        <f t="shared" si="16"/>
        <v>2541.3313889313008</v>
      </c>
      <c r="T311" s="301">
        <f t="shared" si="16"/>
        <v>2546.2889135655619</v>
      </c>
      <c r="U311" s="301">
        <f t="shared" si="16"/>
        <v>2550.7149531407672</v>
      </c>
      <c r="V311" s="301">
        <f t="shared" si="16"/>
        <v>2554.7118574683159</v>
      </c>
      <c r="W311" s="301">
        <f t="shared" si="16"/>
        <v>2558.3550453864491</v>
      </c>
      <c r="X311" s="301">
        <f t="shared" si="16"/>
        <v>2561.7016876565485</v>
      </c>
      <c r="Y311" s="301">
        <f t="shared" si="16"/>
        <v>2564.7961517829249</v>
      </c>
      <c r="Z311" s="301">
        <f t="shared" si="16"/>
        <v>2567.6735573304218</v>
      </c>
      <c r="AA311" s="301">
        <f t="shared" si="16"/>
        <v>2570.3621775204992</v>
      </c>
      <c r="AB311" s="301">
        <f t="shared" si="16"/>
        <v>2572.8851089688183</v>
      </c>
      <c r="AC311" s="301">
        <f t="shared" si="16"/>
        <v>2575.2614617954077</v>
      </c>
      <c r="AD311" s="301">
        <f t="shared" si="16"/>
        <v>2577.5072264301843</v>
      </c>
      <c r="AE311" s="301">
        <f t="shared" si="16"/>
        <v>2579.6359170603509</v>
      </c>
      <c r="AF311" s="301">
        <f t="shared" si="16"/>
        <v>2581.6590573876533</v>
      </c>
      <c r="AG311" s="301">
        <f t="shared" si="16"/>
        <v>2583.5865528932673</v>
      </c>
      <c r="AH311" s="301">
        <f t="shared" si="16"/>
        <v>2585.4269800021034</v>
      </c>
      <c r="AI311" s="301">
        <f t="shared" si="16"/>
        <v>2587.1878134502285</v>
      </c>
      <c r="AJ311" s="301">
        <f t="shared" si="16"/>
        <v>2588.8756070494051</v>
      </c>
      <c r="AK311" s="301">
        <f t="shared" si="16"/>
        <v>2590.4961388566294</v>
      </c>
      <c r="AL311" s="301">
        <f t="shared" si="16"/>
        <v>2592.0545288384496</v>
      </c>
      <c r="AM311" s="301">
        <f t="shared" si="16"/>
        <v>2593.5553350535151</v>
      </c>
      <c r="AN311" s="301">
        <f t="shared" si="16"/>
        <v>2595.0026328923327</v>
      </c>
      <c r="AO311" s="301">
        <f t="shared" si="16"/>
        <v>2596.4000808325886</v>
      </c>
      <c r="AP311" s="301">
        <f t="shared" si="16"/>
        <v>2597.7509753720947</v>
      </c>
      <c r="AQ311" s="301">
        <f t="shared" si="16"/>
        <v>2599.0582972079474</v>
      </c>
      <c r="AR311" s="301">
        <f t="shared" si="16"/>
        <v>2600.3247502835493</v>
      </c>
    </row>
    <row r="312" spans="1:73" ht="14.25" customHeight="1" thickTop="1" x14ac:dyDescent="0.25">
      <c r="G312" s="62"/>
      <c r="H312" s="409"/>
      <c r="J312" s="411"/>
      <c r="K312" s="164" t="s">
        <v>283</v>
      </c>
      <c r="L312" s="302">
        <f t="shared" si="16"/>
        <v>4469.6465733877712</v>
      </c>
      <c r="M312" s="302">
        <f t="shared" si="16"/>
        <v>4524.9649664819626</v>
      </c>
      <c r="N312" s="302">
        <f t="shared" si="16"/>
        <v>4557.3902193265776</v>
      </c>
      <c r="O312" s="302">
        <f t="shared" si="16"/>
        <v>4580.4236156265169</v>
      </c>
      <c r="P312" s="302">
        <f t="shared" si="16"/>
        <v>4598.3046921162932</v>
      </c>
      <c r="Q312" s="302">
        <f t="shared" si="16"/>
        <v>4612.9240702752522</v>
      </c>
      <c r="R312" s="302">
        <f t="shared" si="16"/>
        <v>4625.2911107029386</v>
      </c>
      <c r="S312" s="302">
        <f t="shared" si="16"/>
        <v>4636.0087044932907</v>
      </c>
      <c r="T312" s="302">
        <f t="shared" si="16"/>
        <v>4645.4659360931373</v>
      </c>
      <c r="U312" s="302">
        <f t="shared" si="16"/>
        <v>4653.9285894104469</v>
      </c>
      <c r="V312" s="302">
        <f t="shared" si="16"/>
        <v>4661.5863113142459</v>
      </c>
      <c r="W312" s="302">
        <f t="shared" si="16"/>
        <v>4668.5791782488677</v>
      </c>
      <c r="X312" s="302">
        <f t="shared" si="16"/>
        <v>4675.0135985540392</v>
      </c>
      <c r="Y312" s="302">
        <f t="shared" si="16"/>
        <v>4680.9723081319171</v>
      </c>
      <c r="Z312" s="302">
        <f t="shared" si="16"/>
        <v>4686.5209112274842</v>
      </c>
      <c r="AA312" s="302">
        <f t="shared" si="16"/>
        <v>4691.7123071813767</v>
      </c>
      <c r="AB312" s="302">
        <f t="shared" si="16"/>
        <v>4696.5897735772605</v>
      </c>
      <c r="AC312" s="302">
        <f t="shared" si="16"/>
        <v>4701.1891673040454</v>
      </c>
      <c r="AD312" s="302">
        <f t="shared" si="16"/>
        <v>4705.5405300671991</v>
      </c>
      <c r="AE312" s="302">
        <f t="shared" si="16"/>
        <v>4709.6692818435758</v>
      </c>
      <c r="AF312" s="302">
        <f t="shared" si="16"/>
        <v>4713.5971230216383</v>
      </c>
      <c r="AG312" s="302">
        <f t="shared" si="16"/>
        <v>4717.3427266052067</v>
      </c>
      <c r="AH312" s="302">
        <f t="shared" si="16"/>
        <v>4720.9222765117793</v>
      </c>
      <c r="AI312" s="302">
        <f t="shared" si="16"/>
        <v>4724.3498912893165</v>
      </c>
      <c r="AJ312" s="302">
        <f t="shared" si="16"/>
        <v>4727.637961329945</v>
      </c>
      <c r="AK312" s="302">
        <f t="shared" si="16"/>
        <v>4730.7974199452328</v>
      </c>
      <c r="AL312" s="302">
        <f t="shared" si="16"/>
        <v>4733.8379632845872</v>
      </c>
      <c r="AM312" s="302">
        <f t="shared" si="16"/>
        <v>4736.7682302625708</v>
      </c>
      <c r="AN312" s="302">
        <f t="shared" si="16"/>
        <v>4739.595950917048</v>
      </c>
      <c r="AO312" s="302">
        <f t="shared" si="16"/>
        <v>4742.3280696206639</v>
      </c>
      <c r="AP312" s="302">
        <f t="shared" si="16"/>
        <v>4744.9708480936115</v>
      </c>
      <c r="AQ312" s="302">
        <f t="shared" si="16"/>
        <v>4747.5299520657245</v>
      </c>
      <c r="AR312" s="302">
        <f t="shared" si="16"/>
        <v>4750.0105246068179</v>
      </c>
    </row>
    <row r="313" spans="1:73" ht="14.25" customHeight="1" x14ac:dyDescent="0.25">
      <c r="G313" s="62"/>
      <c r="H313" s="409"/>
      <c r="J313" s="411"/>
      <c r="K313" s="52" t="s">
        <v>284</v>
      </c>
      <c r="L313" s="300">
        <f t="shared" si="16"/>
        <v>4469.6465733877712</v>
      </c>
      <c r="M313" s="300">
        <f t="shared" si="16"/>
        <v>4515.7452342995966</v>
      </c>
      <c r="N313" s="300">
        <f t="shared" si="16"/>
        <v>4542.7112222664737</v>
      </c>
      <c r="O313" s="300">
        <f t="shared" si="16"/>
        <v>4561.8438952114202</v>
      </c>
      <c r="P313" s="300">
        <f t="shared" si="16"/>
        <v>4576.6843492956241</v>
      </c>
      <c r="Q313" s="300">
        <f t="shared" si="16"/>
        <v>4588.8098831783</v>
      </c>
      <c r="R313" s="300">
        <f t="shared" si="16"/>
        <v>4599.0618759988474</v>
      </c>
      <c r="S313" s="300">
        <f t="shared" si="16"/>
        <v>4607.9425561232465</v>
      </c>
      <c r="T313" s="300">
        <f t="shared" si="16"/>
        <v>4615.775871145177</v>
      </c>
      <c r="U313" s="300">
        <f t="shared" si="16"/>
        <v>4622.7830102074486</v>
      </c>
      <c r="V313" s="300">
        <f t="shared" si="16"/>
        <v>4629.1217385229775</v>
      </c>
      <c r="W313" s="300">
        <f t="shared" si="16"/>
        <v>4634.9085440901245</v>
      </c>
      <c r="X313" s="300">
        <f t="shared" si="16"/>
        <v>4640.2318891790073</v>
      </c>
      <c r="Y313" s="300">
        <f t="shared" si="16"/>
        <v>4645.1605369106728</v>
      </c>
      <c r="Z313" s="300">
        <f t="shared" si="16"/>
        <v>4649.7489981743256</v>
      </c>
      <c r="AA313" s="300">
        <f t="shared" si="16"/>
        <v>4654.0412170350701</v>
      </c>
      <c r="AB313" s="300">
        <f t="shared" si="16"/>
        <v>4658.0731368962552</v>
      </c>
      <c r="AC313" s="300">
        <f t="shared" si="16"/>
        <v>4661.8745320570006</v>
      </c>
      <c r="AD313" s="300">
        <f t="shared" si="16"/>
        <v>4665.4703434080175</v>
      </c>
      <c r="AE313" s="300">
        <f t="shared" si="16"/>
        <v>4668.8816711192721</v>
      </c>
      <c r="AF313" s="300">
        <f t="shared" si="16"/>
        <v>4672.1265248775499</v>
      </c>
      <c r="AG313" s="300">
        <f t="shared" si="16"/>
        <v>4675.2203994348019</v>
      </c>
      <c r="AH313" s="300">
        <f t="shared" si="16"/>
        <v>4678.1767221136733</v>
      </c>
      <c r="AI313" s="300">
        <f t="shared" si="16"/>
        <v>4681.0072050019471</v>
      </c>
      <c r="AJ313" s="300">
        <f t="shared" si="16"/>
        <v>4683.7221252034751</v>
      </c>
      <c r="AK313" s="300">
        <f t="shared" si="16"/>
        <v>4686.3305500908309</v>
      </c>
      <c r="AL313" s="300">
        <f t="shared" si="16"/>
        <v>4688.8405200238785</v>
      </c>
      <c r="AM313" s="300">
        <f t="shared" si="16"/>
        <v>4691.2591978224964</v>
      </c>
      <c r="AN313" s="300">
        <f t="shared" si="16"/>
        <v>4693.5929919982455</v>
      </c>
      <c r="AO313" s="300">
        <f t="shared" si="16"/>
        <v>4695.8476590861501</v>
      </c>
      <c r="AP313" s="300">
        <f t="shared" si="16"/>
        <v>4698.0283891909094</v>
      </c>
      <c r="AQ313" s="300">
        <f t="shared" si="16"/>
        <v>4700.1398779468946</v>
      </c>
      <c r="AR313" s="300">
        <f t="shared" si="16"/>
        <v>4702.1863874016799</v>
      </c>
    </row>
    <row r="314" spans="1:73" ht="14.25" customHeight="1" thickBot="1" x14ac:dyDescent="0.3">
      <c r="G314" s="62"/>
      <c r="H314" s="409"/>
      <c r="J314" s="411"/>
      <c r="K314" s="167" t="s">
        <v>285</v>
      </c>
      <c r="L314" s="301">
        <f t="shared" si="16"/>
        <v>4469.6465733877712</v>
      </c>
      <c r="M314" s="301">
        <f t="shared" si="16"/>
        <v>4492.6959038436844</v>
      </c>
      <c r="N314" s="301">
        <f t="shared" si="16"/>
        <v>4506.1100777392448</v>
      </c>
      <c r="O314" s="301">
        <f t="shared" si="16"/>
        <v>4515.5993371432687</v>
      </c>
      <c r="P314" s="301">
        <f t="shared" si="16"/>
        <v>4522.9443434789609</v>
      </c>
      <c r="Q314" s="301">
        <f t="shared" si="16"/>
        <v>4528.9359206449453</v>
      </c>
      <c r="R314" s="301">
        <f t="shared" si="16"/>
        <v>4533.9950339799061</v>
      </c>
      <c r="S314" s="301">
        <f t="shared" si="16"/>
        <v>4538.3725527726538</v>
      </c>
      <c r="T314" s="301">
        <f t="shared" si="16"/>
        <v>4542.2300771948612</v>
      </c>
      <c r="U314" s="301">
        <f t="shared" si="16"/>
        <v>4545.6778223510664</v>
      </c>
      <c r="V314" s="301">
        <f t="shared" si="16"/>
        <v>4548.7943234568056</v>
      </c>
      <c r="W314" s="301">
        <f t="shared" si="16"/>
        <v>4551.6375181059921</v>
      </c>
      <c r="X314" s="301">
        <f t="shared" si="16"/>
        <v>4554.251370892719</v>
      </c>
      <c r="Y314" s="301">
        <f t="shared" si="16"/>
        <v>4556.670032419197</v>
      </c>
      <c r="Z314" s="301">
        <f t="shared" si="16"/>
        <v>4558.9205578605533</v>
      </c>
      <c r="AA314" s="301">
        <f t="shared" si="16"/>
        <v>4561.0247450769784</v>
      </c>
      <c r="AB314" s="301">
        <f t="shared" si="16"/>
        <v>4563.000413684048</v>
      </c>
      <c r="AC314" s="301">
        <f t="shared" si="16"/>
        <v>4564.8623174349423</v>
      </c>
      <c r="AD314" s="301">
        <f t="shared" si="16"/>
        <v>4566.6228092311076</v>
      </c>
      <c r="AE314" s="301">
        <f t="shared" si="16"/>
        <v>4568.2923351083864</v>
      </c>
      <c r="AF314" s="301">
        <f t="shared" si="16"/>
        <v>4569.8798073979688</v>
      </c>
      <c r="AG314" s="301">
        <f t="shared" si="16"/>
        <v>4571.392890871899</v>
      </c>
      <c r="AH314" s="301">
        <f t="shared" si="16"/>
        <v>4572.8382251366693</v>
      </c>
      <c r="AI314" s="301">
        <f t="shared" si="16"/>
        <v>4574.2215995917122</v>
      </c>
      <c r="AJ314" s="301">
        <f t="shared" ref="AJ314:AR314" si="17">(AJ270)*8760</f>
        <v>4575.5480925966503</v>
      </c>
      <c r="AK314" s="301">
        <f t="shared" si="17"/>
        <v>4576.8221832876643</v>
      </c>
      <c r="AL314" s="301">
        <f t="shared" si="17"/>
        <v>4578.047842248995</v>
      </c>
      <c r="AM314" s="301">
        <f t="shared" si="17"/>
        <v>4579.2286056626544</v>
      </c>
      <c r="AN314" s="301">
        <f t="shared" si="17"/>
        <v>4580.3676364216335</v>
      </c>
      <c r="AO314" s="301">
        <f t="shared" si="17"/>
        <v>4581.4677748633303</v>
      </c>
      <c r="AP314" s="301">
        <f t="shared" si="17"/>
        <v>4582.5315811690243</v>
      </c>
      <c r="AQ314" s="301">
        <f t="shared" si="17"/>
        <v>4583.5613710197886</v>
      </c>
      <c r="AR314" s="301">
        <f t="shared" si="17"/>
        <v>4584.5592457560697</v>
      </c>
    </row>
    <row r="315" spans="1:73" ht="14.25" customHeight="1" thickTop="1" x14ac:dyDescent="0.25">
      <c r="G315" s="62"/>
      <c r="H315" s="409"/>
      <c r="J315" s="411"/>
      <c r="K315" s="164" t="s">
        <v>286</v>
      </c>
      <c r="L315" s="302">
        <f t="shared" ref="L315:AR322" si="18">(L271)*8760</f>
        <v>4360.3922367235436</v>
      </c>
      <c r="M315" s="302">
        <f t="shared" si="18"/>
        <v>4414.3584481085982</v>
      </c>
      <c r="N315" s="302">
        <f t="shared" si="18"/>
        <v>4445.9911104357006</v>
      </c>
      <c r="O315" s="302">
        <f t="shared" si="18"/>
        <v>4468.4614871785998</v>
      </c>
      <c r="P315" s="302">
        <f t="shared" si="18"/>
        <v>4485.905485452311</v>
      </c>
      <c r="Q315" s="302">
        <f t="shared" si="18"/>
        <v>4500.1675131055918</v>
      </c>
      <c r="R315" s="302">
        <f t="shared" si="18"/>
        <v>4512.2322583123387</v>
      </c>
      <c r="S315" s="302">
        <f t="shared" si="18"/>
        <v>4522.6878753264555</v>
      </c>
      <c r="T315" s="302">
        <f t="shared" si="18"/>
        <v>4531.9139379629059</v>
      </c>
      <c r="U315" s="302">
        <f t="shared" si="18"/>
        <v>4540.1697334091459</v>
      </c>
      <c r="V315" s="302">
        <f t="shared" si="18"/>
        <v>4547.6402728784469</v>
      </c>
      <c r="W315" s="302">
        <f t="shared" si="18"/>
        <v>4554.4622088399419</v>
      </c>
      <c r="X315" s="302">
        <f t="shared" si="18"/>
        <v>4560.7393486284736</v>
      </c>
      <c r="Y315" s="302">
        <f t="shared" si="18"/>
        <v>4566.5524057813518</v>
      </c>
      <c r="Z315" s="302">
        <f t="shared" si="18"/>
        <v>4571.965380938409</v>
      </c>
      <c r="AA315" s="302">
        <f t="shared" si="18"/>
        <v>4577.0298803889673</v>
      </c>
      <c r="AB315" s="302">
        <f t="shared" si="18"/>
        <v>4581.7881238559376</v>
      </c>
      <c r="AC315" s="302">
        <f t="shared" si="18"/>
        <v>4586.2750917561098</v>
      </c>
      <c r="AD315" s="302">
        <f t="shared" si="18"/>
        <v>4590.5200914669567</v>
      </c>
      <c r="AE315" s="302">
        <f t="shared" si="18"/>
        <v>4594.5479216091117</v>
      </c>
      <c r="AF315" s="302">
        <f t="shared" si="18"/>
        <v>4598.3797521350152</v>
      </c>
      <c r="AG315" s="302">
        <f t="shared" si="18"/>
        <v>4602.0337996127009</v>
      </c>
      <c r="AH315" s="302">
        <f t="shared" si="18"/>
        <v>4605.5258523661605</v>
      </c>
      <c r="AI315" s="302">
        <f t="shared" si="18"/>
        <v>4608.8696838349479</v>
      </c>
      <c r="AJ315" s="302">
        <f t="shared" si="18"/>
        <v>4612.0773815451703</v>
      </c>
      <c r="AK315" s="302">
        <f t="shared" si="18"/>
        <v>4615.1596115586963</v>
      </c>
      <c r="AL315" s="302">
        <f t="shared" si="18"/>
        <v>4618.1258330159535</v>
      </c>
      <c r="AM315" s="302">
        <f t="shared" si="18"/>
        <v>4620.984473665173</v>
      </c>
      <c r="AN315" s="302">
        <f t="shared" si="18"/>
        <v>4623.7430745941183</v>
      </c>
      <c r="AO315" s="302">
        <f t="shared" si="18"/>
        <v>4626.408410429839</v>
      </c>
      <c r="AP315" s="302">
        <f t="shared" si="18"/>
        <v>4628.9865898334256</v>
      </c>
      <c r="AQ315" s="302">
        <f t="shared" si="18"/>
        <v>4631.4831400437724</v>
      </c>
      <c r="AR315" s="302">
        <f t="shared" si="18"/>
        <v>4633.9030784154575</v>
      </c>
    </row>
    <row r="316" spans="1:73" ht="14.25" customHeight="1" x14ac:dyDescent="0.25">
      <c r="G316" s="62"/>
      <c r="H316" s="409"/>
      <c r="J316" s="411"/>
      <c r="K316" s="52" t="s">
        <v>287</v>
      </c>
      <c r="L316" s="300">
        <f t="shared" si="18"/>
        <v>4360.3922367235436</v>
      </c>
      <c r="M316" s="300">
        <f t="shared" si="18"/>
        <v>4405.3640795444226</v>
      </c>
      <c r="N316" s="300">
        <f t="shared" si="18"/>
        <v>4431.670921182963</v>
      </c>
      <c r="O316" s="300">
        <f t="shared" si="18"/>
        <v>4450.3359223653015</v>
      </c>
      <c r="P316" s="300">
        <f t="shared" si="18"/>
        <v>4464.8136220482002</v>
      </c>
      <c r="Q316" s="300">
        <f t="shared" si="18"/>
        <v>4476.642764003841</v>
      </c>
      <c r="R316" s="300">
        <f t="shared" si="18"/>
        <v>4486.6441610207376</v>
      </c>
      <c r="S316" s="300">
        <f t="shared" si="18"/>
        <v>4495.3077651861786</v>
      </c>
      <c r="T316" s="300">
        <f t="shared" si="18"/>
        <v>4502.9496056423795</v>
      </c>
      <c r="U316" s="300">
        <f t="shared" si="18"/>
        <v>4509.7854648690773</v>
      </c>
      <c r="V316" s="300">
        <f t="shared" si="18"/>
        <v>4515.9692517264775</v>
      </c>
      <c r="W316" s="300">
        <f t="shared" si="18"/>
        <v>4521.6146068247199</v>
      </c>
      <c r="X316" s="300">
        <f t="shared" si="18"/>
        <v>4526.8078300959205</v>
      </c>
      <c r="Y316" s="300">
        <f t="shared" si="18"/>
        <v>4531.6160038416165</v>
      </c>
      <c r="Z316" s="300">
        <f t="shared" si="18"/>
        <v>4536.0923065076186</v>
      </c>
      <c r="AA316" s="300">
        <f t="shared" si="18"/>
        <v>4540.2796080070575</v>
      </c>
      <c r="AB316" s="300">
        <f t="shared" si="18"/>
        <v>4544.2129731564355</v>
      </c>
      <c r="AC316" s="300">
        <f t="shared" si="18"/>
        <v>4547.9214484632585</v>
      </c>
      <c r="AD316" s="300">
        <f t="shared" si="18"/>
        <v>4551.4293651726121</v>
      </c>
      <c r="AE316" s="300">
        <f t="shared" si="18"/>
        <v>4554.7573076899562</v>
      </c>
      <c r="AF316" s="300">
        <f t="shared" si="18"/>
        <v>4557.922845480155</v>
      </c>
      <c r="AG316" s="300">
        <f t="shared" si="18"/>
        <v>4560.9410945473546</v>
      </c>
      <c r="AH316" s="300">
        <f t="shared" si="18"/>
        <v>4563.8251540018437</v>
      </c>
      <c r="AI316" s="300">
        <f t="shared" si="18"/>
        <v>4566.5864496455961</v>
      </c>
      <c r="AJ316" s="300">
        <f t="shared" si="18"/>
        <v>4569.2350073728549</v>
      </c>
      <c r="AK316" s="300">
        <f t="shared" si="18"/>
        <v>4571.7796729167976</v>
      </c>
      <c r="AL316" s="300">
        <f t="shared" si="18"/>
        <v>4574.228290101797</v>
      </c>
      <c r="AM316" s="300">
        <f t="shared" si="18"/>
        <v>4576.5878466624936</v>
      </c>
      <c r="AN316" s="300">
        <f t="shared" si="18"/>
        <v>4578.8645944632344</v>
      </c>
      <c r="AO316" s="300">
        <f t="shared" si="18"/>
        <v>4581.0641493284957</v>
      </c>
      <c r="AP316" s="300">
        <f t="shared" si="18"/>
        <v>4583.191574498037</v>
      </c>
      <c r="AQ316" s="300">
        <f t="shared" si="18"/>
        <v>4585.2514508279346</v>
      </c>
      <c r="AR316" s="300">
        <f t="shared" si="18"/>
        <v>4587.2479361858941</v>
      </c>
    </row>
    <row r="317" spans="1:73" ht="14.25" customHeight="1" thickBot="1" x14ac:dyDescent="0.3">
      <c r="G317" s="62"/>
      <c r="H317" s="409"/>
      <c r="J317" s="411"/>
      <c r="K317" s="167" t="s">
        <v>288</v>
      </c>
      <c r="L317" s="301">
        <f t="shared" si="18"/>
        <v>4360.3922367235436</v>
      </c>
      <c r="M317" s="301">
        <f t="shared" si="18"/>
        <v>4382.8781581339845</v>
      </c>
      <c r="N317" s="301">
        <f t="shared" si="18"/>
        <v>4395.9644410773644</v>
      </c>
      <c r="O317" s="301">
        <f t="shared" si="18"/>
        <v>4405.2217486425589</v>
      </c>
      <c r="P317" s="301">
        <f t="shared" si="18"/>
        <v>4412.3872164438662</v>
      </c>
      <c r="Q317" s="301">
        <f t="shared" si="18"/>
        <v>4418.2323377820576</v>
      </c>
      <c r="R317" s="301">
        <f t="shared" si="18"/>
        <v>4423.1677880795833</v>
      </c>
      <c r="S317" s="301">
        <f t="shared" si="18"/>
        <v>4427.4383044720107</v>
      </c>
      <c r="T317" s="301">
        <f t="shared" si="18"/>
        <v>4431.2015370380295</v>
      </c>
      <c r="U317" s="301">
        <f t="shared" si="18"/>
        <v>4434.565006826183</v>
      </c>
      <c r="V317" s="301">
        <f t="shared" si="18"/>
        <v>4437.6053293671475</v>
      </c>
      <c r="W317" s="301">
        <f t="shared" si="18"/>
        <v>4440.3790260503747</v>
      </c>
      <c r="X317" s="301">
        <f t="shared" si="18"/>
        <v>4442.9289868161859</v>
      </c>
      <c r="Y317" s="301">
        <f t="shared" si="18"/>
        <v>4445.2885275024928</v>
      </c>
      <c r="Z317" s="301">
        <f t="shared" si="18"/>
        <v>4447.484041958035</v>
      </c>
      <c r="AA317" s="301">
        <f t="shared" si="18"/>
        <v>4449.5367952244205</v>
      </c>
      <c r="AB317" s="301">
        <f t="shared" si="18"/>
        <v>4451.4641713413384</v>
      </c>
      <c r="AC317" s="301">
        <f t="shared" si="18"/>
        <v>4453.2805634268479</v>
      </c>
      <c r="AD317" s="301">
        <f t="shared" si="18"/>
        <v>4454.9980224327819</v>
      </c>
      <c r="AE317" s="301">
        <f t="shared" si="18"/>
        <v>4456.6267390560697</v>
      </c>
      <c r="AF317" s="301">
        <f t="shared" si="18"/>
        <v>4458.1754077782725</v>
      </c>
      <c r="AG317" s="301">
        <f t="shared" si="18"/>
        <v>4459.6515060166712</v>
      </c>
      <c r="AH317" s="301">
        <f t="shared" si="18"/>
        <v>4461.061511081748</v>
      </c>
      <c r="AI317" s="301">
        <f t="shared" si="18"/>
        <v>4462.4110708590606</v>
      </c>
      <c r="AJ317" s="301">
        <f t="shared" si="18"/>
        <v>4463.7051395747476</v>
      </c>
      <c r="AK317" s="301">
        <f t="shared" si="18"/>
        <v>4464.9480868786914</v>
      </c>
      <c r="AL317" s="301">
        <f t="shared" si="18"/>
        <v>4466.1437862996881</v>
      </c>
      <c r="AM317" s="301">
        <f t="shared" si="18"/>
        <v>4467.295687582663</v>
      </c>
      <c r="AN317" s="301">
        <f t="shared" si="18"/>
        <v>4468.4068763080559</v>
      </c>
      <c r="AO317" s="301">
        <f t="shared" si="18"/>
        <v>4469.4801233851413</v>
      </c>
      <c r="AP317" s="301">
        <f t="shared" si="18"/>
        <v>4470.5179264151047</v>
      </c>
      <c r="AQ317" s="301">
        <f t="shared" si="18"/>
        <v>4471.5225444753933</v>
      </c>
      <c r="AR317" s="301">
        <f t="shared" si="18"/>
        <v>4472.4960275420872</v>
      </c>
    </row>
    <row r="318" spans="1:73" ht="14.25" customHeight="1" thickTop="1" x14ac:dyDescent="0.25">
      <c r="G318" s="62"/>
      <c r="H318" s="409"/>
      <c r="J318" s="411"/>
      <c r="K318" s="164" t="s">
        <v>289</v>
      </c>
      <c r="L318" s="302">
        <f t="shared" si="18"/>
        <v>4283.1203873022214</v>
      </c>
      <c r="M318" s="302">
        <f t="shared" si="18"/>
        <v>4336.130246888265</v>
      </c>
      <c r="N318" s="302">
        <f t="shared" si="18"/>
        <v>4367.2023370953748</v>
      </c>
      <c r="O318" s="302">
        <f t="shared" si="18"/>
        <v>4389.2745093938447</v>
      </c>
      <c r="P318" s="302">
        <f t="shared" si="18"/>
        <v>4406.4093772190245</v>
      </c>
      <c r="Q318" s="302">
        <f t="shared" si="18"/>
        <v>4420.4186631019702</v>
      </c>
      <c r="R318" s="302">
        <f t="shared" si="18"/>
        <v>4432.2696052551582</v>
      </c>
      <c r="S318" s="302">
        <f t="shared" si="18"/>
        <v>4442.5399350704047</v>
      </c>
      <c r="T318" s="302">
        <f t="shared" si="18"/>
        <v>4451.6024998185703</v>
      </c>
      <c r="U318" s="302">
        <f t="shared" si="18"/>
        <v>4459.7119917792661</v>
      </c>
      <c r="V318" s="302">
        <f t="shared" si="18"/>
        <v>4467.0501435252536</v>
      </c>
      <c r="W318" s="302">
        <f t="shared" si="18"/>
        <v>4473.7511858653115</v>
      </c>
      <c r="X318" s="302">
        <f t="shared" si="18"/>
        <v>4479.9170865326359</v>
      </c>
      <c r="Y318" s="302">
        <f t="shared" si="18"/>
        <v>4485.6271287151612</v>
      </c>
      <c r="Z318" s="302">
        <f t="shared" si="18"/>
        <v>4490.944178877734</v>
      </c>
      <c r="AA318" s="302">
        <f t="shared" si="18"/>
        <v>4495.9189287787804</v>
      </c>
      <c r="AB318" s="302">
        <f t="shared" si="18"/>
        <v>4500.5928499525426</v>
      </c>
      <c r="AC318" s="302">
        <f t="shared" si="18"/>
        <v>4505.0003029171048</v>
      </c>
      <c r="AD318" s="302">
        <f t="shared" si="18"/>
        <v>4509.170075684905</v>
      </c>
      <c r="AE318" s="302">
        <f t="shared" si="18"/>
        <v>4513.1265274126099</v>
      </c>
      <c r="AF318" s="302">
        <f t="shared" si="18"/>
        <v>4516.8904528934318</v>
      </c>
      <c r="AG318" s="302">
        <f t="shared" si="18"/>
        <v>4520.4797458740122</v>
      </c>
      <c r="AH318" s="302">
        <f t="shared" si="18"/>
        <v>4523.9099148886044</v>
      </c>
      <c r="AI318" s="302">
        <f t="shared" si="18"/>
        <v>4527.1944892934116</v>
      </c>
      <c r="AJ318" s="302">
        <f t="shared" si="18"/>
        <v>4530.3453424077834</v>
      </c>
      <c r="AK318" s="302">
        <f t="shared" si="18"/>
        <v>4533.372951277026</v>
      </c>
      <c r="AL318" s="302">
        <f t="shared" si="18"/>
        <v>4536.2866074132407</v>
      </c>
      <c r="AM318" s="302">
        <f t="shared" si="18"/>
        <v>4539.0945892139434</v>
      </c>
      <c r="AN318" s="302">
        <f t="shared" si="18"/>
        <v>4541.8043041289657</v>
      </c>
      <c r="AO318" s="302">
        <f t="shared" si="18"/>
        <v>4544.4224067301111</v>
      </c>
      <c r="AP318" s="302">
        <f t="shared" si="18"/>
        <v>4546.9548974250129</v>
      </c>
      <c r="AQ318" s="302">
        <f t="shared" si="18"/>
        <v>4549.40720550267</v>
      </c>
      <c r="AR318" s="302">
        <f t="shared" si="18"/>
        <v>4551.7842594035747</v>
      </c>
    </row>
    <row r="319" spans="1:73" ht="14.25" customHeight="1" x14ac:dyDescent="0.25">
      <c r="G319" s="62"/>
      <c r="H319" s="409"/>
      <c r="J319" s="411"/>
      <c r="K319" s="52" t="s">
        <v>290</v>
      </c>
      <c r="L319" s="300">
        <f t="shared" si="18"/>
        <v>4283.1203873022214</v>
      </c>
      <c r="M319" s="300">
        <f t="shared" si="18"/>
        <v>4327.2952702905914</v>
      </c>
      <c r="N319" s="300">
        <f t="shared" si="18"/>
        <v>4353.1359203125312</v>
      </c>
      <c r="O319" s="300">
        <f t="shared" si="18"/>
        <v>4371.4701532789595</v>
      </c>
      <c r="P319" s="300">
        <f t="shared" si="18"/>
        <v>4385.6912892012779</v>
      </c>
      <c r="Q319" s="300">
        <f t="shared" si="18"/>
        <v>4397.3108033009003</v>
      </c>
      <c r="R319" s="300">
        <f t="shared" si="18"/>
        <v>4407.1349624909381</v>
      </c>
      <c r="S319" s="300">
        <f t="shared" si="18"/>
        <v>4415.6450362673277</v>
      </c>
      <c r="T319" s="300">
        <f t="shared" si="18"/>
        <v>4423.1514533228401</v>
      </c>
      <c r="U319" s="300">
        <f t="shared" si="18"/>
        <v>4429.8661721896451</v>
      </c>
      <c r="V319" s="300">
        <f t="shared" si="18"/>
        <v>4435.9403742617869</v>
      </c>
      <c r="W319" s="300">
        <f t="shared" si="18"/>
        <v>4441.4856862892693</v>
      </c>
      <c r="X319" s="300">
        <f t="shared" si="18"/>
        <v>4446.5868788566167</v>
      </c>
      <c r="Y319" s="300">
        <f t="shared" si="18"/>
        <v>4451.3098454793062</v>
      </c>
      <c r="Z319" s="300">
        <f t="shared" si="18"/>
        <v>4455.7068222115859</v>
      </c>
      <c r="AA319" s="300">
        <f t="shared" si="18"/>
        <v>4459.8199192556958</v>
      </c>
      <c r="AB319" s="300">
        <f t="shared" si="18"/>
        <v>4463.6835800337603</v>
      </c>
      <c r="AC319" s="300">
        <f t="shared" si="18"/>
        <v>4467.3263363112092</v>
      </c>
      <c r="AD319" s="300">
        <f t="shared" si="18"/>
        <v>4470.7720881516634</v>
      </c>
      <c r="AE319" s="300">
        <f t="shared" si="18"/>
        <v>4474.0410551780124</v>
      </c>
      <c r="AF319" s="300">
        <f t="shared" si="18"/>
        <v>4477.150495501246</v>
      </c>
      <c r="AG319" s="300">
        <f t="shared" si="18"/>
        <v>4480.1152572501551</v>
      </c>
      <c r="AH319" s="300">
        <f t="shared" si="18"/>
        <v>4482.9482074016751</v>
      </c>
      <c r="AI319" s="300">
        <f t="shared" si="18"/>
        <v>4485.6605692776357</v>
      </c>
      <c r="AJ319" s="300">
        <f t="shared" si="18"/>
        <v>4488.2621911003316</v>
      </c>
      <c r="AK319" s="300">
        <f t="shared" si="18"/>
        <v>4490.761761844984</v>
      </c>
      <c r="AL319" s="300">
        <f t="shared" si="18"/>
        <v>4493.166986333149</v>
      </c>
      <c r="AM319" s="300">
        <f t="shared" si="18"/>
        <v>4495.4847284676734</v>
      </c>
      <c r="AN319" s="300">
        <f t="shared" si="18"/>
        <v>4497.7211293217006</v>
      </c>
      <c r="AO319" s="300">
        <f t="shared" si="18"/>
        <v>4499.881705199954</v>
      </c>
      <c r="AP319" s="300">
        <f t="shared" si="18"/>
        <v>4501.9714296149687</v>
      </c>
      <c r="AQ319" s="300">
        <f t="shared" si="18"/>
        <v>4503.9948022440649</v>
      </c>
      <c r="AR319" s="300">
        <f t="shared" si="18"/>
        <v>4505.9559072720967</v>
      </c>
    </row>
    <row r="320" spans="1:73" ht="14.25" customHeight="1" thickBot="1" x14ac:dyDescent="0.3">
      <c r="G320" s="62"/>
      <c r="H320" s="409"/>
      <c r="J320" s="411"/>
      <c r="K320" s="167" t="s">
        <v>291</v>
      </c>
      <c r="L320" s="305">
        <f t="shared" si="18"/>
        <v>4283.1203873022214</v>
      </c>
      <c r="M320" s="305">
        <f t="shared" si="18"/>
        <v>4305.2078287964068</v>
      </c>
      <c r="N320" s="305">
        <f t="shared" si="18"/>
        <v>4318.0622057023966</v>
      </c>
      <c r="O320" s="305">
        <f t="shared" si="18"/>
        <v>4327.1554616783324</v>
      </c>
      <c r="P320" s="305">
        <f t="shared" si="18"/>
        <v>4334.1939480250094</v>
      </c>
      <c r="Q320" s="305">
        <f t="shared" si="18"/>
        <v>4339.9354861735774</v>
      </c>
      <c r="R320" s="305">
        <f t="shared" si="18"/>
        <v>4344.7834738412503</v>
      </c>
      <c r="S320" s="305">
        <f t="shared" si="18"/>
        <v>4348.9783111016823</v>
      </c>
      <c r="T320" s="305">
        <f t="shared" si="18"/>
        <v>4352.6748542681271</v>
      </c>
      <c r="U320" s="305">
        <f t="shared" si="18"/>
        <v>4355.9787189756153</v>
      </c>
      <c r="V320" s="305">
        <f t="shared" si="18"/>
        <v>4358.965163027483</v>
      </c>
      <c r="W320" s="305">
        <f t="shared" si="18"/>
        <v>4361.6897061802911</v>
      </c>
      <c r="X320" s="305">
        <f t="shared" si="18"/>
        <v>4364.194478308561</v>
      </c>
      <c r="Y320" s="305">
        <f t="shared" si="18"/>
        <v>4366.5122048500107</v>
      </c>
      <c r="Z320" s="305">
        <f t="shared" si="18"/>
        <v>4368.668811919887</v>
      </c>
      <c r="AA320" s="305">
        <f t="shared" si="18"/>
        <v>4370.6851877154659</v>
      </c>
      <c r="AB320" s="305">
        <f t="shared" si="18"/>
        <v>4372.5784082085311</v>
      </c>
      <c r="AC320" s="305">
        <f t="shared" si="18"/>
        <v>4374.3626114522804</v>
      </c>
      <c r="AD320" s="305">
        <f t="shared" si="18"/>
        <v>4376.0496348399292</v>
      </c>
      <c r="AE320" s="305">
        <f t="shared" si="18"/>
        <v>4377.649488475935</v>
      </c>
      <c r="AF320" s="305">
        <f t="shared" si="18"/>
        <v>4379.1707127642876</v>
      </c>
      <c r="AG320" s="305">
        <f t="shared" si="18"/>
        <v>4380.6206526126571</v>
      </c>
      <c r="AH320" s="305">
        <f t="shared" si="18"/>
        <v>4382.0056705451188</v>
      </c>
      <c r="AI320" s="305">
        <f t="shared" si="18"/>
        <v>4383.3313143593168</v>
      </c>
      <c r="AJ320" s="305">
        <f t="shared" si="18"/>
        <v>4384.6024504860279</v>
      </c>
      <c r="AK320" s="305">
        <f t="shared" si="18"/>
        <v>4385.8233711392268</v>
      </c>
      <c r="AL320" s="305">
        <f t="shared" si="18"/>
        <v>4386.997881203718</v>
      </c>
      <c r="AM320" s="305">
        <f t="shared" si="18"/>
        <v>4388.1293692904355</v>
      </c>
      <c r="AN320" s="305">
        <f t="shared" si="18"/>
        <v>4389.2208662993025</v>
      </c>
      <c r="AO320" s="305">
        <f t="shared" si="18"/>
        <v>4390.275094035459</v>
      </c>
      <c r="AP320" s="305">
        <f t="shared" si="18"/>
        <v>4391.2945058393343</v>
      </c>
      <c r="AQ320" s="305">
        <f t="shared" si="18"/>
        <v>4392.2813207545696</v>
      </c>
      <c r="AR320" s="305">
        <f t="shared" si="18"/>
        <v>4393.2375524289901</v>
      </c>
    </row>
    <row r="321" spans="7:44" ht="14.25" customHeight="1" thickTop="1" x14ac:dyDescent="0.25">
      <c r="G321" s="62"/>
      <c r="H321" s="409"/>
      <c r="J321" s="412"/>
      <c r="K321" s="164" t="s">
        <v>348</v>
      </c>
      <c r="L321" s="302">
        <f t="shared" si="18"/>
        <v>4225.1606698162295</v>
      </c>
      <c r="M321" s="302">
        <f t="shared" si="18"/>
        <v>4277.4531933930657</v>
      </c>
      <c r="N321" s="302">
        <f t="shared" si="18"/>
        <v>4308.1048122131369</v>
      </c>
      <c r="O321" s="302">
        <f t="shared" si="18"/>
        <v>4329.8783011324258</v>
      </c>
      <c r="P321" s="302">
        <f t="shared" si="18"/>
        <v>4346.7812977962785</v>
      </c>
      <c r="Q321" s="302">
        <f t="shared" si="18"/>
        <v>4360.6010082812591</v>
      </c>
      <c r="R321" s="302">
        <f t="shared" si="18"/>
        <v>4372.2915820121225</v>
      </c>
      <c r="S321" s="302">
        <f t="shared" si="18"/>
        <v>4382.4229324476755</v>
      </c>
      <c r="T321" s="302">
        <f t="shared" si="18"/>
        <v>4391.3628614431645</v>
      </c>
      <c r="U321" s="302">
        <f t="shared" si="18"/>
        <v>4399.3626147506129</v>
      </c>
      <c r="V321" s="302">
        <f t="shared" si="18"/>
        <v>4406.601465715019</v>
      </c>
      <c r="W321" s="302">
        <f t="shared" si="18"/>
        <v>4413.2118287171716</v>
      </c>
      <c r="X321" s="302">
        <f t="shared" si="18"/>
        <v>4419.2942916502243</v>
      </c>
      <c r="Y321" s="302">
        <f t="shared" si="18"/>
        <v>4424.9270648321599</v>
      </c>
      <c r="Z321" s="302">
        <f t="shared" si="18"/>
        <v>4430.1721640110072</v>
      </c>
      <c r="AA321" s="302">
        <f t="shared" si="18"/>
        <v>4435.0795949780158</v>
      </c>
      <c r="AB321" s="302">
        <f t="shared" si="18"/>
        <v>4439.6902680694711</v>
      </c>
      <c r="AC321" s="302">
        <f t="shared" si="18"/>
        <v>4444.0380788326574</v>
      </c>
      <c r="AD321" s="302">
        <f t="shared" si="18"/>
        <v>4448.1514257170493</v>
      </c>
      <c r="AE321" s="302">
        <f t="shared" si="18"/>
        <v>4452.0543382481756</v>
      </c>
      <c r="AF321" s="302">
        <f t="shared" si="18"/>
        <v>4455.7673298215241</v>
      </c>
      <c r="AG321" s="302">
        <f t="shared" si="18"/>
        <v>4459.3080520433305</v>
      </c>
      <c r="AH321" s="302">
        <f t="shared" si="18"/>
        <v>4462.6918035844365</v>
      </c>
      <c r="AI321" s="302">
        <f t="shared" si="18"/>
        <v>4465.931930720114</v>
      </c>
      <c r="AJ321" s="302">
        <f t="shared" si="18"/>
        <v>4469.0401460984813</v>
      </c>
      <c r="AK321" s="302">
        <f t="shared" si="18"/>
        <v>4472.0267849881657</v>
      </c>
      <c r="AL321" s="302">
        <f t="shared" si="18"/>
        <v>4474.9010131673676</v>
      </c>
      <c r="AM321" s="302">
        <f t="shared" si="18"/>
        <v>4477.6709970093016</v>
      </c>
      <c r="AN321" s="302">
        <f t="shared" si="18"/>
        <v>4480.3440437252693</v>
      </c>
      <c r="AO321" s="302">
        <f t="shared" si="18"/>
        <v>4482.9267178365772</v>
      </c>
      <c r="AP321" s="302">
        <f t="shared" si="18"/>
        <v>4485.4249385526</v>
      </c>
      <c r="AQ321" s="302">
        <f t="shared" si="18"/>
        <v>4487.84406169252</v>
      </c>
      <c r="AR321" s="302">
        <f t="shared" si="18"/>
        <v>4490.1889490045623</v>
      </c>
    </row>
    <row r="322" spans="7:44" ht="14.25" customHeight="1" x14ac:dyDescent="0.25">
      <c r="G322" s="62"/>
      <c r="H322" s="409"/>
      <c r="J322" s="412"/>
      <c r="K322" s="52" t="s">
        <v>349</v>
      </c>
      <c r="L322" s="300">
        <f t="shared" si="18"/>
        <v>4225.1606698162295</v>
      </c>
      <c r="M322" s="300">
        <f t="shared" si="18"/>
        <v>4268.7377727969269</v>
      </c>
      <c r="N322" s="300">
        <f t="shared" si="18"/>
        <v>4294.2287439306983</v>
      </c>
      <c r="O322" s="300">
        <f t="shared" si="18"/>
        <v>4312.3148757776235</v>
      </c>
      <c r="P322" s="300">
        <f t="shared" si="18"/>
        <v>4326.34356952091</v>
      </c>
      <c r="Q322" s="300">
        <f t="shared" si="18"/>
        <v>4337.8058469113957</v>
      </c>
      <c r="R322" s="300">
        <f t="shared" si="18"/>
        <v>4347.4970643581</v>
      </c>
      <c r="S322" s="300">
        <f t="shared" si="18"/>
        <v>4355.89197875832</v>
      </c>
      <c r="T322" s="300">
        <f t="shared" si="18"/>
        <v>4363.2968180451662</v>
      </c>
      <c r="U322" s="300">
        <f t="shared" si="18"/>
        <v>4369.9206725016056</v>
      </c>
      <c r="V322" s="300">
        <f t="shared" si="18"/>
        <v>4375.9126777162655</v>
      </c>
      <c r="W322" s="300">
        <f t="shared" si="18"/>
        <v>4381.3829498920923</v>
      </c>
      <c r="X322" s="300">
        <f t="shared" si="18"/>
        <v>4386.4151124875243</v>
      </c>
      <c r="Y322" s="300">
        <f t="shared" si="18"/>
        <v>4391.0741673387956</v>
      </c>
      <c r="Z322" s="300">
        <f t="shared" si="18"/>
        <v>4395.411643635377</v>
      </c>
      <c r="AA322" s="300">
        <f t="shared" si="18"/>
        <v>4399.4690817390156</v>
      </c>
      <c r="AB322" s="300">
        <f t="shared" si="18"/>
        <v>4403.2804589791658</v>
      </c>
      <c r="AC322" s="300">
        <f t="shared" si="18"/>
        <v>4406.8739210258627</v>
      </c>
      <c r="AD322" s="300">
        <f t="shared" si="18"/>
        <v>4410.273044524095</v>
      </c>
      <c r="AE322" s="300">
        <f t="shared" si="18"/>
        <v>4413.4977754823012</v>
      </c>
      <c r="AF322" s="300">
        <f t="shared" si="18"/>
        <v>4416.565138472567</v>
      </c>
      <c r="AG322" s="300">
        <f t="shared" si="18"/>
        <v>4419.4897806969611</v>
      </c>
      <c r="AH322" s="300">
        <f t="shared" si="18"/>
        <v>4422.2843950148854</v>
      </c>
      <c r="AI322" s="300">
        <f t="shared" si="18"/>
        <v>4424.960052872786</v>
      </c>
      <c r="AJ322" s="300">
        <f t="shared" ref="AJ322:AR322" si="19">(AJ278)*8760</f>
        <v>4427.5264692255869</v>
      </c>
      <c r="AK322" s="300">
        <f t="shared" si="19"/>
        <v>4429.992215468219</v>
      </c>
      <c r="AL322" s="300">
        <f t="shared" si="19"/>
        <v>4432.3648921596332</v>
      </c>
      <c r="AM322" s="300">
        <f t="shared" si="19"/>
        <v>4434.6512703194903</v>
      </c>
      <c r="AN322" s="300">
        <f t="shared" si="19"/>
        <v>4436.8574079191694</v>
      </c>
      <c r="AO322" s="300">
        <f t="shared" si="19"/>
        <v>4438.9887466160726</v>
      </c>
      <c r="AP322" s="300">
        <f t="shared" si="19"/>
        <v>4441.0501926205452</v>
      </c>
      <c r="AQ322" s="300">
        <f t="shared" si="19"/>
        <v>4443.0461847197121</v>
      </c>
      <c r="AR322" s="300">
        <f t="shared" si="19"/>
        <v>4444.9807518307334</v>
      </c>
    </row>
    <row r="323" spans="7:44" ht="14.25" customHeight="1" thickBot="1" x14ac:dyDescent="0.3">
      <c r="G323" s="62"/>
      <c r="H323" s="409"/>
      <c r="J323" s="412"/>
      <c r="K323" s="167" t="s">
        <v>350</v>
      </c>
      <c r="L323" s="301">
        <f t="shared" ref="L323:AR330" si="20">(L279)*8760</f>
        <v>4225.1606698162295</v>
      </c>
      <c r="M323" s="301">
        <f t="shared" si="20"/>
        <v>4246.9492213065787</v>
      </c>
      <c r="N323" s="301">
        <f t="shared" si="20"/>
        <v>4259.6296511864375</v>
      </c>
      <c r="O323" s="301">
        <f t="shared" si="20"/>
        <v>4268.599856092188</v>
      </c>
      <c r="P323" s="301">
        <f t="shared" si="20"/>
        <v>4275.5430967667162</v>
      </c>
      <c r="Q323" s="301">
        <f t="shared" si="20"/>
        <v>4281.2069397073674</v>
      </c>
      <c r="R323" s="301">
        <f t="shared" si="20"/>
        <v>4285.989323803301</v>
      </c>
      <c r="S323" s="301">
        <f t="shared" si="20"/>
        <v>4290.1273960044955</v>
      </c>
      <c r="T323" s="301">
        <f t="shared" si="20"/>
        <v>4293.7739170893192</v>
      </c>
      <c r="U323" s="301">
        <f t="shared" si="20"/>
        <v>4297.0330734889058</v>
      </c>
      <c r="V323" s="301">
        <f t="shared" si="20"/>
        <v>4299.9791046086393</v>
      </c>
      <c r="W323" s="301">
        <f t="shared" si="20"/>
        <v>4302.6667789048342</v>
      </c>
      <c r="X323" s="301">
        <f t="shared" si="20"/>
        <v>4305.1376561453135</v>
      </c>
      <c r="Y323" s="301">
        <f t="shared" si="20"/>
        <v>4307.4240189231032</v>
      </c>
      <c r="Z323" s="301">
        <f t="shared" si="20"/>
        <v>4309.5514425180372</v>
      </c>
      <c r="AA323" s="301">
        <f t="shared" si="20"/>
        <v>4311.5405324657077</v>
      </c>
      <c r="AB323" s="301">
        <f t="shared" si="20"/>
        <v>4313.4081336637282</v>
      </c>
      <c r="AC323" s="301">
        <f t="shared" si="20"/>
        <v>4315.1681928474018</v>
      </c>
      <c r="AD323" s="301">
        <f t="shared" si="20"/>
        <v>4316.8323872248666</v>
      </c>
      <c r="AE323" s="301">
        <f t="shared" si="20"/>
        <v>4318.4105914426036</v>
      </c>
      <c r="AF323" s="301">
        <f t="shared" si="20"/>
        <v>4319.9112303347938</v>
      </c>
      <c r="AG323" s="301">
        <f t="shared" si="20"/>
        <v>4321.341549416903</v>
      </c>
      <c r="AH323" s="301">
        <f t="shared" si="20"/>
        <v>4322.7078251145404</v>
      </c>
      <c r="AI323" s="301">
        <f t="shared" si="20"/>
        <v>4324.0155301518635</v>
      </c>
      <c r="AJ323" s="301">
        <f t="shared" si="20"/>
        <v>4325.2694651065003</v>
      </c>
      <c r="AK323" s="301">
        <f t="shared" si="20"/>
        <v>4326.4738641096565</v>
      </c>
      <c r="AL323" s="301">
        <f t="shared" si="20"/>
        <v>4327.6324805579588</v>
      </c>
      <c r="AM323" s="301">
        <f t="shared" si="20"/>
        <v>4328.7486572072394</v>
      </c>
      <c r="AN323" s="301">
        <f t="shared" si="20"/>
        <v>4329.8253839429062</v>
      </c>
      <c r="AO323" s="301">
        <f t="shared" si="20"/>
        <v>4330.8653457382943</v>
      </c>
      <c r="AP323" s="301">
        <f t="shared" si="20"/>
        <v>4331.8709627349235</v>
      </c>
      <c r="AQ323" s="301">
        <f t="shared" si="20"/>
        <v>4332.8444239480614</v>
      </c>
      <c r="AR323" s="301">
        <f t="shared" si="20"/>
        <v>4333.7877157766006</v>
      </c>
    </row>
    <row r="324" spans="7:44" ht="14.25" customHeight="1" thickTop="1" x14ac:dyDescent="0.25">
      <c r="G324" s="62"/>
      <c r="H324" s="409"/>
      <c r="J324" s="412"/>
      <c r="K324" s="164" t="s">
        <v>351</v>
      </c>
      <c r="L324" s="302">
        <f t="shared" si="20"/>
        <v>3980.9284300724012</v>
      </c>
      <c r="M324" s="302">
        <f t="shared" si="20"/>
        <v>4030.1982235915939</v>
      </c>
      <c r="N324" s="302">
        <f t="shared" si="20"/>
        <v>4059.0780486028093</v>
      </c>
      <c r="O324" s="302">
        <f t="shared" si="20"/>
        <v>4079.5929373453564</v>
      </c>
      <c r="P324" s="302">
        <f t="shared" si="20"/>
        <v>4095.518868979922</v>
      </c>
      <c r="Q324" s="302">
        <f t="shared" si="20"/>
        <v>4108.5397414778718</v>
      </c>
      <c r="R324" s="302">
        <f t="shared" si="20"/>
        <v>4119.5545503729554</v>
      </c>
      <c r="S324" s="302">
        <f t="shared" si="20"/>
        <v>4129.1002657044564</v>
      </c>
      <c r="T324" s="302">
        <f t="shared" si="20"/>
        <v>4137.5234288175689</v>
      </c>
      <c r="U324" s="302">
        <f t="shared" si="20"/>
        <v>4145.0607623922879</v>
      </c>
      <c r="V324" s="302">
        <f t="shared" si="20"/>
        <v>4151.8811770125239</v>
      </c>
      <c r="W324" s="302">
        <f t="shared" si="20"/>
        <v>4158.1094329452189</v>
      </c>
      <c r="X324" s="302">
        <f t="shared" si="20"/>
        <v>4163.8403036758946</v>
      </c>
      <c r="Y324" s="302">
        <f t="shared" si="20"/>
        <v>4169.1474786338322</v>
      </c>
      <c r="Z324" s="302">
        <f t="shared" si="20"/>
        <v>4174.089388793318</v>
      </c>
      <c r="AA324" s="302">
        <f t="shared" si="20"/>
        <v>4178.713149398387</v>
      </c>
      <c r="AB324" s="302">
        <f t="shared" si="20"/>
        <v>4183.0573059940571</v>
      </c>
      <c r="AC324" s="302">
        <f t="shared" si="20"/>
        <v>4187.1537948209525</v>
      </c>
      <c r="AD324" s="302">
        <f t="shared" si="20"/>
        <v>4191.0293727775042</v>
      </c>
      <c r="AE324" s="302">
        <f t="shared" si="20"/>
        <v>4194.7066803805601</v>
      </c>
      <c r="AF324" s="302">
        <f t="shared" si="20"/>
        <v>4198.2050452641852</v>
      </c>
      <c r="AG324" s="302">
        <f t="shared" si="20"/>
        <v>4201.5410986967745</v>
      </c>
      <c r="AH324" s="302">
        <f t="shared" si="20"/>
        <v>4204.7292550209877</v>
      </c>
      <c r="AI324" s="302">
        <f t="shared" si="20"/>
        <v>4207.7820890406774</v>
      </c>
      <c r="AJ324" s="302">
        <f t="shared" si="20"/>
        <v>4210.710636363131</v>
      </c>
      <c r="AK324" s="302">
        <f t="shared" si="20"/>
        <v>4213.5246348345363</v>
      </c>
      <c r="AL324" s="302">
        <f t="shared" si="20"/>
        <v>4216.2327204121666</v>
      </c>
      <c r="AM324" s="302">
        <f t="shared" si="20"/>
        <v>4218.8425874181657</v>
      </c>
      <c r="AN324" s="302">
        <f t="shared" si="20"/>
        <v>4221.3611206759715</v>
      </c>
      <c r="AO324" s="302">
        <f t="shared" si="20"/>
        <v>4223.794505249668</v>
      </c>
      <c r="AP324" s="302">
        <f t="shared" si="20"/>
        <v>4226.1483181931744</v>
      </c>
      <c r="AQ324" s="302">
        <f t="shared" si="20"/>
        <v>4228.4276057365696</v>
      </c>
      <c r="AR324" s="302">
        <f t="shared" si="20"/>
        <v>4230.6369485983714</v>
      </c>
    </row>
    <row r="325" spans="7:44" ht="14.25" customHeight="1" x14ac:dyDescent="0.25">
      <c r="G325" s="62"/>
      <c r="H325" s="409"/>
      <c r="J325" s="412"/>
      <c r="K325" s="52" t="s">
        <v>352</v>
      </c>
      <c r="L325" s="300">
        <f t="shared" si="20"/>
        <v>3980.9284300724012</v>
      </c>
      <c r="M325" s="300">
        <f t="shared" si="20"/>
        <v>4021.9865913383951</v>
      </c>
      <c r="N325" s="300">
        <f t="shared" si="20"/>
        <v>4046.0040760275633</v>
      </c>
      <c r="O325" s="300">
        <f t="shared" si="20"/>
        <v>4063.0447526043886</v>
      </c>
      <c r="P325" s="300">
        <f t="shared" si="20"/>
        <v>4076.2625282403283</v>
      </c>
      <c r="Q325" s="300">
        <f t="shared" si="20"/>
        <v>4087.0622372935572</v>
      </c>
      <c r="R325" s="300">
        <f t="shared" si="20"/>
        <v>4096.1932611931234</v>
      </c>
      <c r="S325" s="300">
        <f t="shared" si="20"/>
        <v>4104.1029138703825</v>
      </c>
      <c r="T325" s="300">
        <f t="shared" si="20"/>
        <v>4111.0797219827245</v>
      </c>
      <c r="U325" s="300">
        <f t="shared" si="20"/>
        <v>4117.3206895063213</v>
      </c>
      <c r="V325" s="300">
        <f t="shared" si="20"/>
        <v>4122.9663313590891</v>
      </c>
      <c r="W325" s="300">
        <f t="shared" si="20"/>
        <v>4128.1203985595512</v>
      </c>
      <c r="X325" s="300">
        <f t="shared" si="20"/>
        <v>4132.8616807749268</v>
      </c>
      <c r="Y325" s="300">
        <f t="shared" si="20"/>
        <v>4137.2514224591168</v>
      </c>
      <c r="Z325" s="300">
        <f t="shared" si="20"/>
        <v>4141.338174195489</v>
      </c>
      <c r="AA325" s="300">
        <f t="shared" si="20"/>
        <v>4145.161075136376</v>
      </c>
      <c r="AB325" s="300">
        <f t="shared" si="20"/>
        <v>4148.7521385772152</v>
      </c>
      <c r="AC325" s="300">
        <f t="shared" si="20"/>
        <v>4152.1378832487189</v>
      </c>
      <c r="AD325" s="300">
        <f t="shared" si="20"/>
        <v>4155.3405229656191</v>
      </c>
      <c r="AE325" s="300">
        <f t="shared" si="20"/>
        <v>4158.3788507723157</v>
      </c>
      <c r="AF325" s="300">
        <f t="shared" si="20"/>
        <v>4161.2689071482855</v>
      </c>
      <c r="AG325" s="300">
        <f t="shared" si="20"/>
        <v>4164.0244926250825</v>
      </c>
      <c r="AH325" s="300">
        <f t="shared" si="20"/>
        <v>4166.6575663609037</v>
      </c>
      <c r="AI325" s="300">
        <f t="shared" si="20"/>
        <v>4169.1785598255437</v>
      </c>
      <c r="AJ325" s="300">
        <f t="shared" si="20"/>
        <v>4171.5966264082545</v>
      </c>
      <c r="AK325" s="300">
        <f t="shared" si="20"/>
        <v>4173.9198420409202</v>
      </c>
      <c r="AL325" s="300">
        <f t="shared" si="20"/>
        <v>4176.1553679378867</v>
      </c>
      <c r="AM325" s="300">
        <f t="shared" si="20"/>
        <v>4178.3095837251103</v>
      </c>
      <c r="AN325" s="300">
        <f t="shared" si="20"/>
        <v>4180.3881971974815</v>
      </c>
      <c r="AO325" s="300">
        <f t="shared" si="20"/>
        <v>4182.3963354614834</v>
      </c>
      <c r="AP325" s="300">
        <f t="shared" si="20"/>
        <v>4184.3386211276566</v>
      </c>
      <c r="AQ325" s="300">
        <f t="shared" si="20"/>
        <v>4186.2192364023695</v>
      </c>
      <c r="AR325" s="300">
        <f t="shared" si="20"/>
        <v>4188.0419773142512</v>
      </c>
    </row>
    <row r="326" spans="7:44" ht="14.25" customHeight="1" thickBot="1" x14ac:dyDescent="0.3">
      <c r="G326" s="62"/>
      <c r="H326" s="409"/>
      <c r="J326" s="412"/>
      <c r="K326" s="167" t="s">
        <v>353</v>
      </c>
      <c r="L326" s="301">
        <f t="shared" si="20"/>
        <v>3980.9284300724012</v>
      </c>
      <c r="M326" s="301">
        <f t="shared" si="20"/>
        <v>4001.4575107053984</v>
      </c>
      <c r="N326" s="301">
        <f t="shared" si="20"/>
        <v>4013.404957858093</v>
      </c>
      <c r="O326" s="301">
        <f t="shared" si="20"/>
        <v>4021.8566468052081</v>
      </c>
      <c r="P326" s="301">
        <f t="shared" si="20"/>
        <v>4028.3985386663931</v>
      </c>
      <c r="Q326" s="301">
        <f t="shared" si="20"/>
        <v>4033.7349874189754</v>
      </c>
      <c r="R326" s="301">
        <f t="shared" si="20"/>
        <v>4038.2409293934511</v>
      </c>
      <c r="S326" s="301">
        <f t="shared" si="20"/>
        <v>4042.1398034384333</v>
      </c>
      <c r="T326" s="301">
        <f t="shared" si="20"/>
        <v>4045.5755401102097</v>
      </c>
      <c r="U326" s="301">
        <f t="shared" si="20"/>
        <v>4048.6463034214971</v>
      </c>
      <c r="V326" s="301">
        <f t="shared" si="20"/>
        <v>4051.4220414246006</v>
      </c>
      <c r="W326" s="301">
        <f t="shared" si="20"/>
        <v>4053.9543567263431</v>
      </c>
      <c r="X326" s="301">
        <f t="shared" si="20"/>
        <v>4056.2824067633774</v>
      </c>
      <c r="Y326" s="301">
        <f t="shared" si="20"/>
        <v>4058.4366080576824</v>
      </c>
      <c r="Z326" s="301">
        <f t="shared" si="20"/>
        <v>4060.441057529245</v>
      </c>
      <c r="AA326" s="301">
        <f t="shared" si="20"/>
        <v>4062.3151696261466</v>
      </c>
      <c r="AB326" s="301">
        <f t="shared" si="20"/>
        <v>4064.0748155393421</v>
      </c>
      <c r="AC326" s="301">
        <f t="shared" si="20"/>
        <v>4065.7331358235742</v>
      </c>
      <c r="AD326" s="301">
        <f t="shared" si="20"/>
        <v>4067.301132694733</v>
      </c>
      <c r="AE326" s="301">
        <f t="shared" si="20"/>
        <v>4068.7881100027762</v>
      </c>
      <c r="AF326" s="301">
        <f t="shared" si="20"/>
        <v>4070.2020055906687</v>
      </c>
      <c r="AG326" s="301">
        <f t="shared" si="20"/>
        <v>4071.549646152298</v>
      </c>
      <c r="AH326" s="301">
        <f t="shared" si="20"/>
        <v>4072.8369453092027</v>
      </c>
      <c r="AI326" s="301">
        <f t="shared" si="20"/>
        <v>4074.0690594388307</v>
      </c>
      <c r="AJ326" s="301">
        <f t="shared" si="20"/>
        <v>4075.250511625025</v>
      </c>
      <c r="AK326" s="301">
        <f t="shared" si="20"/>
        <v>4076.3852912482162</v>
      </c>
      <c r="AL326" s="301">
        <f t="shared" si="20"/>
        <v>4077.4769347427568</v>
      </c>
      <c r="AM326" s="301">
        <f t="shared" si="20"/>
        <v>4078.5285916389898</v>
      </c>
      <c r="AN326" s="301">
        <f t="shared" si="20"/>
        <v>4079.543078994242</v>
      </c>
      <c r="AO326" s="301">
        <f t="shared" si="20"/>
        <v>4080.5229265789794</v>
      </c>
      <c r="AP326" s="301">
        <f t="shared" si="20"/>
        <v>4081.4704146402601</v>
      </c>
      <c r="AQ326" s="301">
        <f t="shared" si="20"/>
        <v>4082.3876056589679</v>
      </c>
      <c r="AR326" s="301">
        <f t="shared" si="20"/>
        <v>4083.2763712116994</v>
      </c>
    </row>
    <row r="327" spans="7:44" ht="14.25" customHeight="1" thickTop="1" x14ac:dyDescent="0.25">
      <c r="G327" s="62"/>
      <c r="H327" s="409"/>
      <c r="J327" s="412"/>
      <c r="K327" s="164" t="s">
        <v>354</v>
      </c>
      <c r="L327" s="302">
        <f t="shared" si="20"/>
        <v>3174.5903770871546</v>
      </c>
      <c r="M327" s="302">
        <f t="shared" si="20"/>
        <v>3213.8805615590859</v>
      </c>
      <c r="N327" s="302">
        <f t="shared" si="20"/>
        <v>3236.9107707635499</v>
      </c>
      <c r="O327" s="302">
        <f t="shared" si="20"/>
        <v>3253.2703636407118</v>
      </c>
      <c r="P327" s="302">
        <f t="shared" si="20"/>
        <v>3265.9704938242426</v>
      </c>
      <c r="Q327" s="302">
        <f t="shared" si="20"/>
        <v>3276.3539853286402</v>
      </c>
      <c r="R327" s="302">
        <f t="shared" si="20"/>
        <v>3285.1377419165856</v>
      </c>
      <c r="S327" s="302">
        <f t="shared" si="20"/>
        <v>3292.7499702110904</v>
      </c>
      <c r="T327" s="302">
        <f t="shared" si="20"/>
        <v>3299.467019520876</v>
      </c>
      <c r="U327" s="302">
        <f t="shared" si="20"/>
        <v>3305.47766428767</v>
      </c>
      <c r="V327" s="302">
        <f t="shared" si="20"/>
        <v>3310.9166022142063</v>
      </c>
      <c r="W327" s="302">
        <f t="shared" si="20"/>
        <v>3315.8833233440328</v>
      </c>
      <c r="X327" s="302">
        <f t="shared" si="20"/>
        <v>3320.4534047693855</v>
      </c>
      <c r="Y327" s="302">
        <f t="shared" si="20"/>
        <v>3324.6856101071444</v>
      </c>
      <c r="Z327" s="302">
        <f t="shared" si="20"/>
        <v>3328.6265351230832</v>
      </c>
      <c r="AA327" s="302">
        <f t="shared" si="20"/>
        <v>3332.3137518567282</v>
      </c>
      <c r="AB327" s="302">
        <f t="shared" si="20"/>
        <v>3335.7779984432773</v>
      </c>
      <c r="AC327" s="302">
        <f t="shared" si="20"/>
        <v>3339.0447424297972</v>
      </c>
      <c r="AD327" s="302">
        <f t="shared" si="20"/>
        <v>3342.1353210982247</v>
      </c>
      <c r="AE327" s="302">
        <f t="shared" si="20"/>
        <v>3345.0677891230357</v>
      </c>
      <c r="AF327" s="302">
        <f t="shared" si="20"/>
        <v>3347.857559321164</v>
      </c>
      <c r="AG327" s="302">
        <f t="shared" si="20"/>
        <v>3350.5178942934135</v>
      </c>
      <c r="AH327" s="302">
        <f t="shared" si="20"/>
        <v>3353.0602887537207</v>
      </c>
      <c r="AI327" s="302">
        <f t="shared" si="20"/>
        <v>3355.4947704762608</v>
      </c>
      <c r="AJ327" s="302">
        <f t="shared" si="20"/>
        <v>3357.8301398032941</v>
      </c>
      <c r="AK327" s="302">
        <f t="shared" si="20"/>
        <v>3360.0741621778184</v>
      </c>
      <c r="AL327" s="302">
        <f t="shared" si="20"/>
        <v>3362.2337243417924</v>
      </c>
      <c r="AM327" s="302">
        <f t="shared" si="20"/>
        <v>3364.3149621304783</v>
      </c>
      <c r="AN327" s="302">
        <f t="shared" si="20"/>
        <v>3366.3233658445984</v>
      </c>
      <c r="AO327" s="302">
        <f t="shared" si="20"/>
        <v>3368.2638677619534</v>
      </c>
      <c r="AP327" s="302">
        <f t="shared" si="20"/>
        <v>3370.1409153027917</v>
      </c>
      <c r="AQ327" s="302">
        <f t="shared" si="20"/>
        <v>3371.9585325820203</v>
      </c>
      <c r="AR327" s="302">
        <f t="shared" si="20"/>
        <v>3373.7203724924748</v>
      </c>
    </row>
    <row r="328" spans="7:44" ht="14.25" customHeight="1" x14ac:dyDescent="0.25">
      <c r="G328" s="62"/>
      <c r="H328" s="409"/>
      <c r="J328" s="412"/>
      <c r="K328" s="52" t="s">
        <v>355</v>
      </c>
      <c r="L328" s="300">
        <f t="shared" si="20"/>
        <v>3174.5903770871546</v>
      </c>
      <c r="M328" s="300">
        <f t="shared" si="20"/>
        <v>3207.3321974804312</v>
      </c>
      <c r="N328" s="300">
        <f t="shared" si="20"/>
        <v>3226.4849346158444</v>
      </c>
      <c r="O328" s="300">
        <f t="shared" si="20"/>
        <v>3240.0740178737065</v>
      </c>
      <c r="P328" s="300">
        <f t="shared" si="20"/>
        <v>3250.6145297360581</v>
      </c>
      <c r="Q328" s="300">
        <f t="shared" si="20"/>
        <v>3259.2267550091206</v>
      </c>
      <c r="R328" s="300">
        <f t="shared" si="20"/>
        <v>3266.508287725344</v>
      </c>
      <c r="S328" s="300">
        <f t="shared" si="20"/>
        <v>3272.8158382669826</v>
      </c>
      <c r="T328" s="300">
        <f t="shared" si="20"/>
        <v>3278.3794921445337</v>
      </c>
      <c r="U328" s="300">
        <f t="shared" si="20"/>
        <v>3283.3563501293338</v>
      </c>
      <c r="V328" s="300">
        <f t="shared" si="20"/>
        <v>3287.8584658073969</v>
      </c>
      <c r="W328" s="300">
        <f t="shared" si="20"/>
        <v>3291.9685754023963</v>
      </c>
      <c r="X328" s="300">
        <f t="shared" si="20"/>
        <v>3295.7495097146748</v>
      </c>
      <c r="Y328" s="300">
        <f t="shared" si="20"/>
        <v>3299.2501081186192</v>
      </c>
      <c r="Z328" s="300">
        <f t="shared" si="20"/>
        <v>3302.509087264747</v>
      </c>
      <c r="AA328" s="300">
        <f t="shared" si="20"/>
        <v>3305.5576586602579</v>
      </c>
      <c r="AB328" s="300">
        <f t="shared" si="20"/>
        <v>3308.4213512995625</v>
      </c>
      <c r="AC328" s="300">
        <f t="shared" si="20"/>
        <v>3311.121312537809</v>
      </c>
      <c r="AD328" s="300">
        <f t="shared" si="20"/>
        <v>3313.6752567759786</v>
      </c>
      <c r="AE328" s="300">
        <f t="shared" si="20"/>
        <v>3316.0981705226086</v>
      </c>
      <c r="AF328" s="300">
        <f t="shared" si="20"/>
        <v>3318.4028452540324</v>
      </c>
      <c r="AG328" s="300">
        <f t="shared" si="20"/>
        <v>3320.6002862006712</v>
      </c>
      <c r="AH328" s="300">
        <f t="shared" si="20"/>
        <v>3322.7000301902272</v>
      </c>
      <c r="AI328" s="300">
        <f t="shared" si="20"/>
        <v>3324.7103957956697</v>
      </c>
      <c r="AJ328" s="300">
        <f t="shared" si="20"/>
        <v>3326.6386823849593</v>
      </c>
      <c r="AK328" s="300">
        <f t="shared" si="20"/>
        <v>3328.4913301079487</v>
      </c>
      <c r="AL328" s="300">
        <f t="shared" si="20"/>
        <v>3330.2740496732208</v>
      </c>
      <c r="AM328" s="300">
        <f t="shared" si="20"/>
        <v>3331.9919285118935</v>
      </c>
      <c r="AN328" s="300">
        <f t="shared" si="20"/>
        <v>3333.6495183035672</v>
      </c>
      <c r="AO328" s="300">
        <f t="shared" si="20"/>
        <v>3335.2509076580213</v>
      </c>
      <c r="AP328" s="300">
        <f t="shared" si="20"/>
        <v>3336.7997828748694</v>
      </c>
      <c r="AQ328" s="300">
        <f t="shared" si="20"/>
        <v>3338.2994790535317</v>
      </c>
      <c r="AR328" s="300">
        <f t="shared" si="20"/>
        <v>3339.753023336084</v>
      </c>
    </row>
    <row r="329" spans="7:44" ht="14.25" customHeight="1" thickBot="1" x14ac:dyDescent="0.3">
      <c r="G329" s="62"/>
      <c r="H329" s="409"/>
      <c r="J329" s="412"/>
      <c r="K329" s="167" t="s">
        <v>356</v>
      </c>
      <c r="L329" s="301">
        <f t="shared" si="20"/>
        <v>3174.5903770871546</v>
      </c>
      <c r="M329" s="301">
        <f t="shared" si="20"/>
        <v>3190.9612872837934</v>
      </c>
      <c r="N329" s="301">
        <f t="shared" si="20"/>
        <v>3200.4887760161168</v>
      </c>
      <c r="O329" s="301">
        <f t="shared" si="20"/>
        <v>3207.2285732450655</v>
      </c>
      <c r="P329" s="301">
        <f t="shared" si="20"/>
        <v>3212.4454032673234</v>
      </c>
      <c r="Q329" s="301">
        <f t="shared" si="20"/>
        <v>3216.7009529852717</v>
      </c>
      <c r="R329" s="301">
        <f t="shared" si="20"/>
        <v>3220.2942152815308</v>
      </c>
      <c r="S329" s="301">
        <f t="shared" si="20"/>
        <v>3223.4033714098287</v>
      </c>
      <c r="T329" s="301">
        <f t="shared" si="20"/>
        <v>3226.1431987561418</v>
      </c>
      <c r="U329" s="301">
        <f t="shared" si="20"/>
        <v>3228.5919781877647</v>
      </c>
      <c r="V329" s="301">
        <f t="shared" si="20"/>
        <v>3230.805489761447</v>
      </c>
      <c r="W329" s="301">
        <f t="shared" si="20"/>
        <v>3232.8248839630446</v>
      </c>
      <c r="X329" s="301">
        <f t="shared" si="20"/>
        <v>3234.6813868805843</v>
      </c>
      <c r="Y329" s="301">
        <f t="shared" si="20"/>
        <v>3236.3992541618823</v>
      </c>
      <c r="Z329" s="301">
        <f t="shared" si="20"/>
        <v>3237.9977018897312</v>
      </c>
      <c r="AA329" s="301">
        <f t="shared" si="20"/>
        <v>3239.4922121108802</v>
      </c>
      <c r="AB329" s="301">
        <f t="shared" si="20"/>
        <v>3240.8954413025717</v>
      </c>
      <c r="AC329" s="301">
        <f t="shared" si="20"/>
        <v>3242.217868396885</v>
      </c>
      <c r="AD329" s="301">
        <f t="shared" si="20"/>
        <v>3243.4682671081209</v>
      </c>
      <c r="AE329" s="301">
        <f t="shared" si="20"/>
        <v>3244.6540567890902</v>
      </c>
      <c r="AF329" s="301">
        <f t="shared" si="20"/>
        <v>3245.7815674706749</v>
      </c>
      <c r="AG329" s="301">
        <f t="shared" si="20"/>
        <v>3246.8562430981992</v>
      </c>
      <c r="AH329" s="301">
        <f t="shared" si="20"/>
        <v>3247.8827994876765</v>
      </c>
      <c r="AI329" s="301">
        <f t="shared" si="20"/>
        <v>3248.8653485910068</v>
      </c>
      <c r="AJ329" s="301">
        <f t="shared" si="20"/>
        <v>3249.8074973402659</v>
      </c>
      <c r="AK329" s="301">
        <f t="shared" si="20"/>
        <v>3250.7124270658751</v>
      </c>
      <c r="AL329" s="301">
        <f t="shared" si="20"/>
        <v>3251.5829578965227</v>
      </c>
      <c r="AM329" s="301">
        <f t="shared" si="20"/>
        <v>3252.4216014243884</v>
      </c>
      <c r="AN329" s="301">
        <f t="shared" si="20"/>
        <v>3253.2306041111315</v>
      </c>
      <c r="AO329" s="301">
        <f t="shared" si="20"/>
        <v>3254.0119833215745</v>
      </c>
      <c r="AP329" s="301">
        <f t="shared" si="20"/>
        <v>3254.7675574381606</v>
      </c>
      <c r="AQ329" s="301">
        <f t="shared" si="20"/>
        <v>3255.4989711857543</v>
      </c>
      <c r="AR329" s="301">
        <f t="shared" si="20"/>
        <v>3256.2077170526413</v>
      </c>
    </row>
    <row r="330" spans="7:44" ht="14.25" customHeight="1" thickTop="1" x14ac:dyDescent="0.25">
      <c r="G330" s="62"/>
      <c r="H330" s="409"/>
      <c r="J330" s="412"/>
      <c r="K330" s="164" t="s">
        <v>357</v>
      </c>
      <c r="L330" s="302">
        <f t="shared" si="20"/>
        <v>2609.2950641738262</v>
      </c>
      <c r="M330" s="302">
        <f t="shared" si="20"/>
        <v>2641.5888949474061</v>
      </c>
      <c r="N330" s="302">
        <f t="shared" si="20"/>
        <v>2660.5181437846177</v>
      </c>
      <c r="O330" s="302">
        <f t="shared" si="20"/>
        <v>2673.9646045483009</v>
      </c>
      <c r="P330" s="302">
        <f t="shared" si="20"/>
        <v>2684.4032385344158</v>
      </c>
      <c r="Q330" s="302">
        <f t="shared" si="20"/>
        <v>2692.9377547752715</v>
      </c>
      <c r="R330" s="302">
        <f t="shared" si="20"/>
        <v>2700.1573988828241</v>
      </c>
      <c r="S330" s="302">
        <f t="shared" si="20"/>
        <v>2706.4141272656652</v>
      </c>
      <c r="T330" s="302">
        <f t="shared" si="20"/>
        <v>2711.9350800589245</v>
      </c>
      <c r="U330" s="302">
        <f t="shared" si="20"/>
        <v>2716.8754168770838</v>
      </c>
      <c r="V330" s="302">
        <f t="shared" si="20"/>
        <v>2721.3458499724811</v>
      </c>
      <c r="W330" s="302">
        <f t="shared" si="20"/>
        <v>2725.4281533218268</v>
      </c>
      <c r="X330" s="302">
        <f t="shared" si="20"/>
        <v>2729.1844460996645</v>
      </c>
      <c r="Y330" s="302">
        <f t="shared" si="20"/>
        <v>2732.6630279595756</v>
      </c>
      <c r="Z330" s="302">
        <f t="shared" si="20"/>
        <v>2735.9021974179682</v>
      </c>
      <c r="AA330" s="302">
        <f t="shared" si="20"/>
        <v>2738.9328361085782</v>
      </c>
      <c r="AB330" s="302">
        <f t="shared" si="20"/>
        <v>2741.7802086655556</v>
      </c>
      <c r="AC330" s="302">
        <f t="shared" si="20"/>
        <v>2744.4652476619153</v>
      </c>
      <c r="AD330" s="302">
        <f t="shared" si="20"/>
        <v>2747.0054908766538</v>
      </c>
      <c r="AE330" s="302">
        <f t="shared" si="20"/>
        <v>2749.4157780110868</v>
      </c>
      <c r="AF330" s="302">
        <f t="shared" si="20"/>
        <v>2751.7087773412345</v>
      </c>
      <c r="AG330" s="302">
        <f t="shared" si="20"/>
        <v>2753.895389813269</v>
      </c>
      <c r="AH330" s="302">
        <f t="shared" si="20"/>
        <v>2755.9850632918833</v>
      </c>
      <c r="AI330" s="302">
        <f t="shared" si="20"/>
        <v>2757.9860399181262</v>
      </c>
      <c r="AJ330" s="302">
        <f t="shared" ref="AJ330:AR330" si="21">(AJ286)*8760</f>
        <v>2759.9055529683865</v>
      </c>
      <c r="AK330" s="302">
        <f t="shared" si="21"/>
        <v>2761.7499851030025</v>
      </c>
      <c r="AL330" s="302">
        <f t="shared" si="21"/>
        <v>2763.5249967504596</v>
      </c>
      <c r="AM330" s="302">
        <f t="shared" si="21"/>
        <v>2765.2356311455574</v>
      </c>
      <c r="AN330" s="302">
        <f t="shared" si="21"/>
        <v>2766.8864009380777</v>
      </c>
      <c r="AO330" s="302">
        <f t="shared" si="21"/>
        <v>2768.4813601213223</v>
      </c>
      <c r="AP330" s="302">
        <f t="shared" si="21"/>
        <v>2770.0241641690118</v>
      </c>
      <c r="AQ330" s="302">
        <f t="shared" si="21"/>
        <v>2771.5181206269799</v>
      </c>
      <c r="AR330" s="302">
        <f t="shared" si="21"/>
        <v>2772.9662319220288</v>
      </c>
    </row>
    <row r="331" spans="7:44" ht="14.25" customHeight="1" x14ac:dyDescent="0.25">
      <c r="G331" s="62"/>
      <c r="H331" s="409"/>
      <c r="J331" s="412"/>
      <c r="K331" s="52" t="s">
        <v>358</v>
      </c>
      <c r="L331" s="300">
        <f t="shared" ref="L331:AR332" si="22">(L287)*8760</f>
        <v>2609.2950641738262</v>
      </c>
      <c r="M331" s="300">
        <f t="shared" si="22"/>
        <v>2636.2065898184765</v>
      </c>
      <c r="N331" s="300">
        <f t="shared" si="22"/>
        <v>2651.9488231577925</v>
      </c>
      <c r="O331" s="300">
        <f t="shared" si="22"/>
        <v>2663.1181154631263</v>
      </c>
      <c r="P331" s="300">
        <f t="shared" si="22"/>
        <v>2671.7816916444212</v>
      </c>
      <c r="Q331" s="300">
        <f t="shared" si="22"/>
        <v>2678.8603488024428</v>
      </c>
      <c r="R331" s="300">
        <f t="shared" si="22"/>
        <v>2684.8452681524141</v>
      </c>
      <c r="S331" s="300">
        <f t="shared" si="22"/>
        <v>2690.0296411077766</v>
      </c>
      <c r="T331" s="300">
        <f t="shared" si="22"/>
        <v>2694.6025821417584</v>
      </c>
      <c r="U331" s="300">
        <f t="shared" si="22"/>
        <v>2698.6932172890706</v>
      </c>
      <c r="V331" s="300">
        <f t="shared" si="22"/>
        <v>2702.3936468946968</v>
      </c>
      <c r="W331" s="300">
        <f t="shared" si="22"/>
        <v>2705.7718744470926</v>
      </c>
      <c r="X331" s="300">
        <f t="shared" si="22"/>
        <v>2708.8795425450617</v>
      </c>
      <c r="Y331" s="300">
        <f t="shared" si="22"/>
        <v>2711.7567937970634</v>
      </c>
      <c r="Z331" s="300">
        <f t="shared" si="22"/>
        <v>2714.4354506283862</v>
      </c>
      <c r="AA331" s="300">
        <f t="shared" si="22"/>
        <v>2716.9411667524255</v>
      </c>
      <c r="AB331" s="300">
        <f t="shared" si="22"/>
        <v>2719.2949252476883</v>
      </c>
      <c r="AC331" s="300">
        <f t="shared" si="22"/>
        <v>2721.5141077864077</v>
      </c>
      <c r="AD331" s="300">
        <f t="shared" si="22"/>
        <v>2723.6132743884768</v>
      </c>
      <c r="AE331" s="300">
        <f t="shared" si="22"/>
        <v>2725.60474293372</v>
      </c>
      <c r="AF331" s="300">
        <f t="shared" si="22"/>
        <v>2727.499027136379</v>
      </c>
      <c r="AG331" s="300">
        <f t="shared" si="22"/>
        <v>2729.3051725393461</v>
      </c>
      <c r="AH331" s="300">
        <f t="shared" si="22"/>
        <v>2731.0310177594165</v>
      </c>
      <c r="AI331" s="300">
        <f t="shared" si="22"/>
        <v>2732.6834000917411</v>
      </c>
      <c r="AJ331" s="300">
        <f t="shared" si="22"/>
        <v>2734.268319115014</v>
      </c>
      <c r="AK331" s="300">
        <f t="shared" si="22"/>
        <v>2735.7910681897106</v>
      </c>
      <c r="AL331" s="300">
        <f t="shared" si="22"/>
        <v>2737.2563411257233</v>
      </c>
      <c r="AM331" s="300">
        <f t="shared" si="22"/>
        <v>2738.6683194417128</v>
      </c>
      <c r="AN331" s="300">
        <f t="shared" si="22"/>
        <v>2740.0307443054235</v>
      </c>
      <c r="AO331" s="300">
        <f t="shared" si="22"/>
        <v>2741.346976273036</v>
      </c>
      <c r="AP331" s="300">
        <f t="shared" si="22"/>
        <v>2742.6200452294324</v>
      </c>
      <c r="AQ331" s="300">
        <f t="shared" si="22"/>
        <v>2743.8526923970758</v>
      </c>
      <c r="AR331" s="300">
        <f t="shared" si="22"/>
        <v>2745.0474058786626</v>
      </c>
    </row>
    <row r="332" spans="7:44" ht="14.25" customHeight="1" thickBot="1" x14ac:dyDescent="0.3">
      <c r="G332" s="62"/>
      <c r="H332" s="409"/>
      <c r="J332" s="412"/>
      <c r="K332" s="167" t="s">
        <v>359</v>
      </c>
      <c r="L332" s="301">
        <f t="shared" si="22"/>
        <v>2609.2950641738262</v>
      </c>
      <c r="M332" s="301">
        <f t="shared" si="22"/>
        <v>2622.7508269961513</v>
      </c>
      <c r="N332" s="301">
        <f t="shared" si="22"/>
        <v>2630.5817678011931</v>
      </c>
      <c r="O332" s="301">
        <f t="shared" si="22"/>
        <v>2636.1214178202813</v>
      </c>
      <c r="P332" s="301">
        <f t="shared" si="22"/>
        <v>2640.4092934863702</v>
      </c>
      <c r="Q332" s="301">
        <f t="shared" si="22"/>
        <v>2643.9070628220716</v>
      </c>
      <c r="R332" s="301">
        <f t="shared" si="22"/>
        <v>2646.8604774237101</v>
      </c>
      <c r="S332" s="301">
        <f t="shared" si="22"/>
        <v>2649.4159900334212</v>
      </c>
      <c r="T332" s="301">
        <f t="shared" si="22"/>
        <v>2651.6679397725184</v>
      </c>
      <c r="U332" s="301">
        <f t="shared" si="22"/>
        <v>2653.6806681327826</v>
      </c>
      <c r="V332" s="301">
        <f t="shared" si="22"/>
        <v>2655.5000224864616</v>
      </c>
      <c r="W332" s="301">
        <f t="shared" si="22"/>
        <v>2657.1598257041865</v>
      </c>
      <c r="X332" s="301">
        <f t="shared" si="22"/>
        <v>2658.6857434837921</v>
      </c>
      <c r="Y332" s="301">
        <f t="shared" si="22"/>
        <v>2660.0977123004141</v>
      </c>
      <c r="Z332" s="301">
        <f t="shared" si="22"/>
        <v>2661.4115264531688</v>
      </c>
      <c r="AA332" s="301">
        <f t="shared" si="22"/>
        <v>2662.6399111202259</v>
      </c>
      <c r="AB332" s="301">
        <f t="shared" si="22"/>
        <v>2663.793269055855</v>
      </c>
      <c r="AC332" s="301">
        <f t="shared" si="22"/>
        <v>2664.8802132218889</v>
      </c>
      <c r="AD332" s="301">
        <f t="shared" si="22"/>
        <v>2665.9079550083648</v>
      </c>
      <c r="AE332" s="301">
        <f t="shared" si="22"/>
        <v>2666.8825926132777</v>
      </c>
      <c r="AF332" s="301">
        <f t="shared" si="22"/>
        <v>2667.8093288868754</v>
      </c>
      <c r="AG332" s="301">
        <f t="shared" si="22"/>
        <v>2668.6926383779924</v>
      </c>
      <c r="AH332" s="301">
        <f t="shared" si="22"/>
        <v>2669.5363971632169</v>
      </c>
      <c r="AI332" s="301">
        <f t="shared" si="22"/>
        <v>2670.3439849843521</v>
      </c>
      <c r="AJ332" s="301">
        <f t="shared" si="22"/>
        <v>2671.1183664916175</v>
      </c>
      <c r="AK332" s="301">
        <f t="shared" si="22"/>
        <v>2671.862156519931</v>
      </c>
      <c r="AL332" s="301">
        <f t="shared" si="22"/>
        <v>2672.5776730212137</v>
      </c>
      <c r="AM332" s="301">
        <f t="shared" si="22"/>
        <v>2673.2669803515887</v>
      </c>
      <c r="AN332" s="301">
        <f t="shared" si="22"/>
        <v>2673.9319249481127</v>
      </c>
      <c r="AO332" s="301">
        <f t="shared" si="22"/>
        <v>2674.5741649459947</v>
      </c>
      <c r="AP332" s="301">
        <f t="shared" si="22"/>
        <v>2675.1951949306049</v>
      </c>
      <c r="AQ332" s="301">
        <f t="shared" si="22"/>
        <v>2675.796366752721</v>
      </c>
      <c r="AR332" s="301">
        <f t="shared" si="22"/>
        <v>2676.3789071351184</v>
      </c>
    </row>
    <row r="333" spans="7:44" ht="14.25" customHeight="1" thickTop="1" x14ac:dyDescent="0.25">
      <c r="G333" s="62"/>
      <c r="H333" s="409"/>
      <c r="J333" s="169"/>
      <c r="K333" s="52"/>
      <c r="L333" s="177"/>
      <c r="M333" s="177"/>
      <c r="N333" s="177"/>
      <c r="O333" s="177"/>
      <c r="P333" s="177"/>
      <c r="Q333" s="177"/>
      <c r="R333" s="177"/>
      <c r="S333" s="177"/>
      <c r="T333" s="177"/>
      <c r="U333" s="177"/>
      <c r="V333" s="177"/>
      <c r="W333" s="177"/>
      <c r="X333" s="177"/>
      <c r="Y333" s="177"/>
      <c r="Z333" s="177"/>
      <c r="AA333" s="177"/>
      <c r="AB333" s="177"/>
      <c r="AC333" s="177"/>
      <c r="AD333" s="177"/>
      <c r="AE333" s="177"/>
      <c r="AF333" s="177"/>
      <c r="AG333" s="177"/>
      <c r="AH333" s="177"/>
      <c r="AI333" s="177"/>
      <c r="AJ333" s="177"/>
      <c r="AK333" s="177"/>
      <c r="AL333" s="177"/>
      <c r="AM333" s="177"/>
      <c r="AN333" s="177"/>
      <c r="AO333" s="177"/>
      <c r="AP333" s="177"/>
      <c r="AQ333" s="177"/>
      <c r="AR333" s="177"/>
    </row>
    <row r="334" spans="7:44" ht="14.25" customHeight="1" x14ac:dyDescent="0.25">
      <c r="G334" s="62"/>
      <c r="H334" s="409"/>
      <c r="J334" s="75"/>
      <c r="L334" s="162">
        <v>2018</v>
      </c>
      <c r="M334" s="162">
        <v>2019</v>
      </c>
      <c r="N334" s="162">
        <v>2020</v>
      </c>
      <c r="O334" s="162">
        <v>2021</v>
      </c>
      <c r="P334" s="162">
        <v>2022</v>
      </c>
      <c r="Q334" s="162">
        <v>2023</v>
      </c>
      <c r="R334" s="162">
        <v>2024</v>
      </c>
      <c r="S334" s="162">
        <v>2025</v>
      </c>
      <c r="T334" s="162">
        <v>2026</v>
      </c>
      <c r="U334" s="162">
        <v>2027</v>
      </c>
      <c r="V334" s="162">
        <v>2028</v>
      </c>
      <c r="W334" s="162">
        <v>2029</v>
      </c>
      <c r="X334" s="162">
        <v>2030</v>
      </c>
      <c r="Y334" s="162">
        <v>2031</v>
      </c>
      <c r="Z334" s="162">
        <v>2032</v>
      </c>
      <c r="AA334" s="162">
        <v>2033</v>
      </c>
      <c r="AB334" s="162">
        <v>2034</v>
      </c>
      <c r="AC334" s="162">
        <v>2035</v>
      </c>
      <c r="AD334" s="162">
        <v>2036</v>
      </c>
      <c r="AE334" s="162">
        <v>2037</v>
      </c>
      <c r="AF334" s="162">
        <v>2038</v>
      </c>
      <c r="AG334" s="162">
        <v>2039</v>
      </c>
      <c r="AH334" s="162">
        <v>2040</v>
      </c>
      <c r="AI334" s="162">
        <v>2041</v>
      </c>
      <c r="AJ334" s="162">
        <v>2042</v>
      </c>
      <c r="AK334" s="162">
        <v>2043</v>
      </c>
      <c r="AL334" s="162">
        <v>2044</v>
      </c>
      <c r="AM334" s="162">
        <v>2045</v>
      </c>
      <c r="AN334" s="162">
        <v>2046</v>
      </c>
      <c r="AO334" s="162">
        <v>2047</v>
      </c>
      <c r="AP334" s="162">
        <v>2048</v>
      </c>
      <c r="AQ334" s="162">
        <v>2049</v>
      </c>
      <c r="AR334" s="162">
        <v>2050</v>
      </c>
    </row>
    <row r="335" spans="7:44" ht="14.25" customHeight="1" x14ac:dyDescent="0.25">
      <c r="G335" s="62"/>
      <c r="H335" s="409"/>
      <c r="J335" s="410" t="s">
        <v>59</v>
      </c>
      <c r="K335" s="164" t="s">
        <v>262</v>
      </c>
      <c r="L335" s="178">
        <f t="shared" ref="L335:AR342" si="23" xml:space="preserve"> $S$47*(L423 + L633)</f>
        <v>4848.653519409906</v>
      </c>
      <c r="M335" s="178">
        <f t="shared" si="23"/>
        <v>4515.1290517701918</v>
      </c>
      <c r="N335" s="178">
        <f t="shared" si="23"/>
        <v>4237.8003702752276</v>
      </c>
      <c r="O335" s="178">
        <f t="shared" si="23"/>
        <v>3990.924072337049</v>
      </c>
      <c r="P335" s="178">
        <f t="shared" si="23"/>
        <v>3766.254429786929</v>
      </c>
      <c r="Q335" s="178">
        <f t="shared" si="23"/>
        <v>3559.8602318899475</v>
      </c>
      <c r="R335" s="178">
        <f t="shared" si="23"/>
        <v>3369.3757781130266</v>
      </c>
      <c r="S335" s="178">
        <f t="shared" si="23"/>
        <v>3193.1275822496727</v>
      </c>
      <c r="T335" s="178">
        <f t="shared" si="23"/>
        <v>3029.7890846811597</v>
      </c>
      <c r="U335" s="178">
        <f t="shared" si="23"/>
        <v>2878.2249371128037</v>
      </c>
      <c r="V335" s="178">
        <f t="shared" si="23"/>
        <v>2737.4148999446579</v>
      </c>
      <c r="W335" s="178">
        <f t="shared" si="23"/>
        <v>2606.4149998015296</v>
      </c>
      <c r="X335" s="178">
        <f t="shared" si="23"/>
        <v>2484.3375069825447</v>
      </c>
      <c r="Y335" s="178">
        <f t="shared" si="23"/>
        <v>2370.3409246904498</v>
      </c>
      <c r="Z335" s="178">
        <f t="shared" si="23"/>
        <v>2263.6254714386973</v>
      </c>
      <c r="AA335" s="178">
        <f t="shared" si="23"/>
        <v>2210.8060230453725</v>
      </c>
      <c r="AB335" s="178">
        <f t="shared" si="23"/>
        <v>2163.8061046628027</v>
      </c>
      <c r="AC335" s="178">
        <f t="shared" si="23"/>
        <v>2121.9849358767733</v>
      </c>
      <c r="AD335" s="178">
        <f t="shared" si="23"/>
        <v>2084.7261656348496</v>
      </c>
      <c r="AE335" s="178">
        <f t="shared" si="23"/>
        <v>2051.4340980020174</v>
      </c>
      <c r="AF335" s="178">
        <f t="shared" si="23"/>
        <v>2021.5304533940587</v>
      </c>
      <c r="AG335" s="178">
        <f t="shared" si="23"/>
        <v>1994.4515881098498</v>
      </c>
      <c r="AH335" s="178">
        <f t="shared" si="23"/>
        <v>1969.646130807972</v>
      </c>
      <c r="AI335" s="178">
        <f t="shared" si="23"/>
        <v>1946.573015669904</v>
      </c>
      <c r="AJ335" s="178">
        <f t="shared" si="23"/>
        <v>1924.699904087141</v>
      </c>
      <c r="AK335" s="178">
        <f t="shared" si="23"/>
        <v>1903.5019935654589</v>
      </c>
      <c r="AL335" s="178">
        <f t="shared" si="23"/>
        <v>1882.4612167281723</v>
      </c>
      <c r="AM335" s="178">
        <f t="shared" si="23"/>
        <v>1861.0658366442385</v>
      </c>
      <c r="AN335" s="178">
        <f t="shared" si="23"/>
        <v>1838.8104485587385</v>
      </c>
      <c r="AO335" s="178">
        <f t="shared" si="23"/>
        <v>1815.1964035491892</v>
      </c>
      <c r="AP335" s="178">
        <f t="shared" si="23"/>
        <v>1789.7326776720231</v>
      </c>
      <c r="AQ335" s="178">
        <f t="shared" si="23"/>
        <v>1761.9372219017314</v>
      </c>
      <c r="AR335" s="178">
        <f t="shared" si="23"/>
        <v>1731.3388450359475</v>
      </c>
    </row>
    <row r="336" spans="7:44" ht="14.25" customHeight="1" x14ac:dyDescent="0.25">
      <c r="G336" s="62"/>
      <c r="H336" s="409"/>
      <c r="J336" s="411"/>
      <c r="K336" s="52" t="s">
        <v>263</v>
      </c>
      <c r="L336" s="179">
        <f t="shared" si="23"/>
        <v>4848.653519409906</v>
      </c>
      <c r="M336" s="179">
        <f t="shared" si="23"/>
        <v>4576.0993064528366</v>
      </c>
      <c r="N336" s="179">
        <f t="shared" si="23"/>
        <v>4352.1544124830025</v>
      </c>
      <c r="O336" s="179">
        <f t="shared" si="23"/>
        <v>4155.5789073878323</v>
      </c>
      <c r="P336" s="179">
        <f t="shared" si="23"/>
        <v>3979.3251508917565</v>
      </c>
      <c r="Q336" s="179">
        <f t="shared" si="23"/>
        <v>3819.9379032058978</v>
      </c>
      <c r="R336" s="179">
        <f t="shared" si="23"/>
        <v>3675.3081517560063</v>
      </c>
      <c r="S336" s="179">
        <f t="shared" si="23"/>
        <v>3543.9472969189032</v>
      </c>
      <c r="T336" s="179">
        <f t="shared" si="23"/>
        <v>3424.6928704227976</v>
      </c>
      <c r="U336" s="179">
        <f t="shared" si="23"/>
        <v>3316.5703813757204</v>
      </c>
      <c r="V336" s="179">
        <f t="shared" si="23"/>
        <v>3218.7213611112056</v>
      </c>
      <c r="W336" s="179">
        <f t="shared" si="23"/>
        <v>3130.3628499119127</v>
      </c>
      <c r="X336" s="179">
        <f t="shared" si="23"/>
        <v>3050.7631558921698</v>
      </c>
      <c r="Y336" s="179">
        <f t="shared" si="23"/>
        <v>2979.2266230776718</v>
      </c>
      <c r="Z336" s="179">
        <f t="shared" si="23"/>
        <v>2915.0836672884543</v>
      </c>
      <c r="AA336" s="179">
        <f t="shared" si="23"/>
        <v>2857.6840343742597</v>
      </c>
      <c r="AB336" s="179">
        <f t="shared" si="23"/>
        <v>2806.3921059001491</v>
      </c>
      <c r="AC336" s="179">
        <f t="shared" si="23"/>
        <v>2760.5835486543269</v>
      </c>
      <c r="AD336" s="179">
        <f t="shared" si="23"/>
        <v>2719.6428712423058</v>
      </c>
      <c r="AE336" s="179">
        <f t="shared" si="23"/>
        <v>2682.9616081503459</v>
      </c>
      <c r="AF336" s="179">
        <f t="shared" si="23"/>
        <v>2649.9369473260626</v>
      </c>
      <c r="AG336" s="179">
        <f t="shared" si="23"/>
        <v>2619.9706773202915</v>
      </c>
      <c r="AH336" s="179">
        <f t="shared" si="23"/>
        <v>2592.4683686593789</v>
      </c>
      <c r="AI336" s="179">
        <f t="shared" si="23"/>
        <v>2566.8387295712637</v>
      </c>
      <c r="AJ336" s="179">
        <f t="shared" si="23"/>
        <v>2542.4930933187816</v>
      </c>
      <c r="AK336" s="179">
        <f t="shared" si="23"/>
        <v>2518.8450061420322</v>
      </c>
      <c r="AL336" s="179">
        <f t="shared" si="23"/>
        <v>2495.3098930089204</v>
      </c>
      <c r="AM336" s="179">
        <f t="shared" si="23"/>
        <v>2471.3047841827333</v>
      </c>
      <c r="AN336" s="179">
        <f t="shared" si="23"/>
        <v>2446.248089792844</v>
      </c>
      <c r="AO336" s="179">
        <f t="shared" si="23"/>
        <v>2419.5594126378433</v>
      </c>
      <c r="AP336" s="179">
        <f t="shared" si="23"/>
        <v>2390.659391694729</v>
      </c>
      <c r="AQ336" s="179">
        <f t="shared" si="23"/>
        <v>2358.9695704815467</v>
      </c>
      <c r="AR336" s="179">
        <f t="shared" si="23"/>
        <v>2323.9122856823506</v>
      </c>
    </row>
    <row r="337" spans="7:45" ht="14.25" customHeight="1" thickBot="1" x14ac:dyDescent="0.3">
      <c r="G337" s="62"/>
      <c r="H337" s="409"/>
      <c r="J337" s="411"/>
      <c r="K337" s="167" t="s">
        <v>264</v>
      </c>
      <c r="L337" s="180">
        <f t="shared" si="23"/>
        <v>4848.653519409906</v>
      </c>
      <c r="M337" s="180">
        <f t="shared" si="23"/>
        <v>4700.3484826750901</v>
      </c>
      <c r="N337" s="180">
        <f t="shared" si="23"/>
        <v>4609.2719231419069</v>
      </c>
      <c r="O337" s="180">
        <f t="shared" si="23"/>
        <v>4527.7916540930619</v>
      </c>
      <c r="P337" s="180">
        <f t="shared" si="23"/>
        <v>4453.8971601716939</v>
      </c>
      <c r="Q337" s="180">
        <f t="shared" si="23"/>
        <v>4386.5361059099605</v>
      </c>
      <c r="R337" s="180">
        <f t="shared" si="23"/>
        <v>4325.0152271205989</v>
      </c>
      <c r="S337" s="180">
        <f t="shared" si="23"/>
        <v>4268.806738720029</v>
      </c>
      <c r="T337" s="180">
        <f t="shared" si="23"/>
        <v>4217.469842725146</v>
      </c>
      <c r="U337" s="180">
        <f t="shared" si="23"/>
        <v>4170.6138792556521</v>
      </c>
      <c r="V337" s="180">
        <f t="shared" si="23"/>
        <v>4127.8791343582352</v>
      </c>
      <c r="W337" s="180">
        <f t="shared" si="23"/>
        <v>4088.9260341382314</v>
      </c>
      <c r="X337" s="180">
        <f t="shared" si="23"/>
        <v>4053.4286790686988</v>
      </c>
      <c r="Y337" s="180">
        <f t="shared" si="23"/>
        <v>4021.0707812697506</v>
      </c>
      <c r="Z337" s="180">
        <f t="shared" si="23"/>
        <v>3991.5430068381202</v>
      </c>
      <c r="AA337" s="180">
        <f t="shared" si="23"/>
        <v>3964.5411776558744</v>
      </c>
      <c r="AB337" s="180">
        <f t="shared" si="23"/>
        <v>3939.7650193034865</v>
      </c>
      <c r="AC337" s="180">
        <f t="shared" si="23"/>
        <v>3916.9172674027432</v>
      </c>
      <c r="AD337" s="180">
        <f t="shared" si="23"/>
        <v>3895.7030159014421</v>
      </c>
      <c r="AE337" s="180">
        <f t="shared" si="23"/>
        <v>3875.8292327193039</v>
      </c>
      <c r="AF337" s="180">
        <f t="shared" si="23"/>
        <v>3857.0043936906027</v>
      </c>
      <c r="AG337" s="180">
        <f t="shared" si="23"/>
        <v>3838.9382017414919</v>
      </c>
      <c r="AH337" s="180">
        <f t="shared" si="23"/>
        <v>3821.3413685422529</v>
      </c>
      <c r="AI337" s="180">
        <f t="shared" si="23"/>
        <v>3803.9254426638872</v>
      </c>
      <c r="AJ337" s="180">
        <f t="shared" si="23"/>
        <v>3786.4026728375411</v>
      </c>
      <c r="AK337" s="180">
        <f t="shared" si="23"/>
        <v>3768.4858980487934</v>
      </c>
      <c r="AL337" s="180">
        <f t="shared" si="23"/>
        <v>3749.8884583852587</v>
      </c>
      <c r="AM337" s="180">
        <f t="shared" si="23"/>
        <v>3730.3241221055664</v>
      </c>
      <c r="AN337" s="180">
        <f t="shared" si="23"/>
        <v>3709.5070255119217</v>
      </c>
      <c r="AO337" s="180">
        <f t="shared" si="23"/>
        <v>3687.1516230201887</v>
      </c>
      <c r="AP337" s="180">
        <f t="shared" si="23"/>
        <v>3662.9726454200163</v>
      </c>
      <c r="AQ337" s="180">
        <f t="shared" si="23"/>
        <v>3636.6850647639703</v>
      </c>
      <c r="AR337" s="180">
        <f t="shared" si="23"/>
        <v>3608.0040646611351</v>
      </c>
    </row>
    <row r="338" spans="7:45" ht="14.25" customHeight="1" thickTop="1" x14ac:dyDescent="0.25">
      <c r="G338" s="62"/>
      <c r="H338" s="409"/>
      <c r="J338" s="411"/>
      <c r="K338" s="164" t="s">
        <v>265</v>
      </c>
      <c r="L338" s="181">
        <f t="shared" si="23"/>
        <v>4906.1004377346744</v>
      </c>
      <c r="M338" s="181">
        <f t="shared" si="23"/>
        <v>4568.1699844894647</v>
      </c>
      <c r="N338" s="181">
        <f t="shared" si="23"/>
        <v>4287.96822106124</v>
      </c>
      <c r="O338" s="181">
        <f t="shared" si="23"/>
        <v>4038.8373542241334</v>
      </c>
      <c r="P338" s="181">
        <f t="shared" si="23"/>
        <v>3812.2493449547042</v>
      </c>
      <c r="Q338" s="181">
        <f t="shared" si="23"/>
        <v>3604.1484078924595</v>
      </c>
      <c r="R338" s="181">
        <f t="shared" si="23"/>
        <v>3412.1027943846907</v>
      </c>
      <c r="S338" s="181">
        <f t="shared" si="23"/>
        <v>3234.3997247158359</v>
      </c>
      <c r="T338" s="181">
        <f t="shared" si="23"/>
        <v>3069.6873182223421</v>
      </c>
      <c r="U338" s="181">
        <f t="shared" si="23"/>
        <v>2916.8129232173519</v>
      </c>
      <c r="V338" s="181">
        <f t="shared" si="23"/>
        <v>2774.7439380946016</v>
      </c>
      <c r="W338" s="181">
        <f t="shared" si="23"/>
        <v>2642.5272521418192</v>
      </c>
      <c r="X338" s="181">
        <f t="shared" si="23"/>
        <v>2519.2682055889431</v>
      </c>
      <c r="Y338" s="181">
        <f t="shared" si="23"/>
        <v>2404.1199458557835</v>
      </c>
      <c r="Z338" s="181">
        <f t="shared" si="23"/>
        <v>2296.2784998116936</v>
      </c>
      <c r="AA338" s="181">
        <f t="shared" si="23"/>
        <v>2243.0463036527281</v>
      </c>
      <c r="AB338" s="181">
        <f t="shared" si="23"/>
        <v>2195.6670686735829</v>
      </c>
      <c r="AC338" s="181">
        <f t="shared" si="23"/>
        <v>2153.4962466676011</v>
      </c>
      <c r="AD338" s="181">
        <f t="shared" si="23"/>
        <v>2115.914088724975</v>
      </c>
      <c r="AE338" s="181">
        <f t="shared" si="23"/>
        <v>2082.3217985056249</v>
      </c>
      <c r="AF338" s="181">
        <f t="shared" si="23"/>
        <v>2052.1382375694893</v>
      </c>
      <c r="AG338" s="181">
        <f t="shared" si="23"/>
        <v>2024.7971011598577</v>
      </c>
      <c r="AH338" s="181">
        <f t="shared" si="23"/>
        <v>1999.7445200782965</v>
      </c>
      <c r="AI338" s="181">
        <f t="shared" si="23"/>
        <v>1976.4370663128</v>
      </c>
      <c r="AJ338" s="181">
        <f t="shared" si="23"/>
        <v>1954.3401527920466</v>
      </c>
      <c r="AK338" s="181">
        <f t="shared" si="23"/>
        <v>1932.9268249122549</v>
      </c>
      <c r="AL338" s="181">
        <f t="shared" si="23"/>
        <v>1911.6769459611228</v>
      </c>
      <c r="AM338" s="181">
        <f t="shared" si="23"/>
        <v>1890.0767821133691</v>
      </c>
      <c r="AN338" s="181">
        <f t="shared" si="23"/>
        <v>1867.618996676506</v>
      </c>
      <c r="AO338" s="181">
        <f t="shared" si="23"/>
        <v>1843.8030688304339</v>
      </c>
      <c r="AP338" s="181">
        <f t="shared" si="23"/>
        <v>1818.1361602453974</v>
      </c>
      <c r="AQ338" s="181">
        <f t="shared" si="23"/>
        <v>1790.1344647931376</v>
      </c>
      <c r="AR338" s="181">
        <f t="shared" si="23"/>
        <v>1759.3250935308693</v>
      </c>
    </row>
    <row r="339" spans="7:45" ht="14.25" customHeight="1" x14ac:dyDescent="0.25">
      <c r="G339" s="62"/>
      <c r="H339" s="409"/>
      <c r="J339" s="411"/>
      <c r="K339" s="52" t="s">
        <v>266</v>
      </c>
      <c r="L339" s="307">
        <f t="shared" si="23"/>
        <v>4906.1004377346744</v>
      </c>
      <c r="M339" s="307">
        <f t="shared" si="23"/>
        <v>4629.9378044085979</v>
      </c>
      <c r="N339" s="307">
        <f t="shared" si="23"/>
        <v>4403.6845229687378</v>
      </c>
      <c r="O339" s="307">
        <f t="shared" si="23"/>
        <v>4205.3557645908277</v>
      </c>
      <c r="P339" s="307">
        <f t="shared" si="23"/>
        <v>4027.6692473458315</v>
      </c>
      <c r="Q339" s="307">
        <f t="shared" si="23"/>
        <v>3867.0642477867223</v>
      </c>
      <c r="R339" s="307">
        <f t="shared" si="23"/>
        <v>3721.3746707457749</v>
      </c>
      <c r="S339" s="307">
        <f t="shared" si="23"/>
        <v>3589.0771397858075</v>
      </c>
      <c r="T339" s="307">
        <f t="shared" si="23"/>
        <v>3468.9861352596845</v>
      </c>
      <c r="U339" s="307">
        <f t="shared" si="23"/>
        <v>3360.1108732728435</v>
      </c>
      <c r="V339" s="307">
        <f t="shared" si="23"/>
        <v>3261.580763516879</v>
      </c>
      <c r="W339" s="307">
        <f t="shared" si="23"/>
        <v>3172.6034394146009</v>
      </c>
      <c r="X339" s="307">
        <f t="shared" si="23"/>
        <v>3092.439645458845</v>
      </c>
      <c r="Y339" s="307">
        <f t="shared" si="23"/>
        <v>3020.3874576571498</v>
      </c>
      <c r="Z339" s="307">
        <f t="shared" si="23"/>
        <v>2955.7719611736738</v>
      </c>
      <c r="AA339" s="307">
        <f t="shared" si="23"/>
        <v>2897.9382661771019</v>
      </c>
      <c r="AB339" s="307">
        <f t="shared" si="23"/>
        <v>2846.2466447510228</v>
      </c>
      <c r="AC339" s="307">
        <f t="shared" si="23"/>
        <v>2800.0690599411187</v>
      </c>
      <c r="AD339" s="307">
        <f t="shared" si="23"/>
        <v>2758.786634501274</v>
      </c>
      <c r="AE339" s="307">
        <f t="shared" si="23"/>
        <v>2721.7877696684318</v>
      </c>
      <c r="AF339" s="307">
        <f t="shared" si="23"/>
        <v>2688.4667234004492</v>
      </c>
      <c r="AG339" s="307">
        <f t="shared" si="23"/>
        <v>2658.2225196644308</v>
      </c>
      <c r="AH339" s="307">
        <f t="shared" si="23"/>
        <v>2630.4581003767989</v>
      </c>
      <c r="AI339" s="307">
        <f t="shared" si="23"/>
        <v>2604.5796579657226</v>
      </c>
      <c r="AJ339" s="307">
        <f t="shared" si="23"/>
        <v>2579.9961042724526</v>
      </c>
      <c r="AK339" s="307">
        <f t="shared" si="23"/>
        <v>2556.1186436789358</v>
      </c>
      <c r="AL339" s="307">
        <f t="shared" si="23"/>
        <v>2532.3604268410454</v>
      </c>
      <c r="AM339" s="307">
        <f t="shared" si="23"/>
        <v>2508.1362674254074</v>
      </c>
      <c r="AN339" s="307">
        <f t="shared" si="23"/>
        <v>2482.862408575224</v>
      </c>
      <c r="AO339" s="307">
        <f t="shared" si="23"/>
        <v>2455.956328983089</v>
      </c>
      <c r="AP339" s="307">
        <f t="shared" si="23"/>
        <v>2426.8365807738469</v>
      </c>
      <c r="AQ339" s="307">
        <f t="shared" si="23"/>
        <v>2394.9226531344607</v>
      </c>
      <c r="AR339" s="307">
        <f t="shared" si="23"/>
        <v>2359.6348569346928</v>
      </c>
    </row>
    <row r="340" spans="7:45" ht="14.25" customHeight="1" thickBot="1" x14ac:dyDescent="0.3">
      <c r="G340" s="62"/>
      <c r="H340" s="409"/>
      <c r="J340" s="411"/>
      <c r="K340" s="167" t="s">
        <v>267</v>
      </c>
      <c r="L340" s="180">
        <f t="shared" si="23"/>
        <v>4906.1004377346744</v>
      </c>
      <c r="M340" s="180">
        <f t="shared" si="23"/>
        <v>4755.8086996647944</v>
      </c>
      <c r="N340" s="180">
        <f t="shared" si="23"/>
        <v>4664.0204276079157</v>
      </c>
      <c r="O340" s="180">
        <f t="shared" si="23"/>
        <v>4581.9835470207463</v>
      </c>
      <c r="P340" s="180">
        <f t="shared" si="23"/>
        <v>4507.624557500395</v>
      </c>
      <c r="Q340" s="180">
        <f t="shared" si="23"/>
        <v>4439.862588086733</v>
      </c>
      <c r="R340" s="180">
        <f t="shared" si="23"/>
        <v>4377.9887488320037</v>
      </c>
      <c r="S340" s="180">
        <f t="shared" si="23"/>
        <v>4321.4655783817207</v>
      </c>
      <c r="T340" s="180">
        <f t="shared" si="23"/>
        <v>4269.8457299392821</v>
      </c>
      <c r="U340" s="180">
        <f t="shared" si="23"/>
        <v>4222.7337974319753</v>
      </c>
      <c r="V340" s="180">
        <f t="shared" si="23"/>
        <v>4179.7664333166085</v>
      </c>
      <c r="W340" s="180">
        <f t="shared" si="23"/>
        <v>4140.6011542065244</v>
      </c>
      <c r="X340" s="180">
        <f t="shared" si="23"/>
        <v>4104.9096427189324</v>
      </c>
      <c r="Y340" s="180">
        <f t="shared" si="23"/>
        <v>4072.3735386867675</v>
      </c>
      <c r="Z340" s="180">
        <f t="shared" si="23"/>
        <v>4042.6816859367227</v>
      </c>
      <c r="AA340" s="180">
        <f t="shared" si="23"/>
        <v>4015.5282694473758</v>
      </c>
      <c r="AB340" s="180">
        <f t="shared" si="23"/>
        <v>3990.6115182458393</v>
      </c>
      <c r="AC340" s="180">
        <f t="shared" si="23"/>
        <v>3967.6327796209048</v>
      </c>
      <c r="AD340" s="180">
        <f t="shared" si="23"/>
        <v>3946.2958439765489</v>
      </c>
      <c r="AE340" s="180">
        <f t="shared" si="23"/>
        <v>3926.3064430637978</v>
      </c>
      <c r="AF340" s="180">
        <f t="shared" si="23"/>
        <v>3907.3718707624662</v>
      </c>
      <c r="AG340" s="180">
        <f t="shared" si="23"/>
        <v>3889.2006921620223</v>
      </c>
      <c r="AH340" s="180">
        <f t="shared" si="23"/>
        <v>3871.502517363559</v>
      </c>
      <c r="AI340" s="180">
        <f t="shared" si="23"/>
        <v>3853.9878234580769</v>
      </c>
      <c r="AJ340" s="180">
        <f t="shared" si="23"/>
        <v>3836.3678128696652</v>
      </c>
      <c r="AK340" s="180">
        <f t="shared" si="23"/>
        <v>3818.3542994983286</v>
      </c>
      <c r="AL340" s="180">
        <f t="shared" si="23"/>
        <v>3799.6596163622889</v>
      </c>
      <c r="AM340" s="180">
        <f t="shared" si="23"/>
        <v>3779.9965400448664</v>
      </c>
      <c r="AN340" s="180">
        <f t="shared" si="23"/>
        <v>3759.0782284052693</v>
      </c>
      <c r="AO340" s="180">
        <f t="shared" si="23"/>
        <v>3736.6181688535439</v>
      </c>
      <c r="AP340" s="180">
        <f t="shared" si="23"/>
        <v>3712.3301351100185</v>
      </c>
      <c r="AQ340" s="180">
        <f t="shared" si="23"/>
        <v>3685.9281508320951</v>
      </c>
      <c r="AR340" s="180">
        <f t="shared" si="23"/>
        <v>3657.1264588398062</v>
      </c>
    </row>
    <row r="341" spans="7:45" ht="14.25" customHeight="1" thickTop="1" x14ac:dyDescent="0.25">
      <c r="G341" s="62"/>
      <c r="H341" s="409"/>
      <c r="J341" s="411"/>
      <c r="K341" s="164" t="s">
        <v>268</v>
      </c>
      <c r="L341" s="181">
        <f t="shared" si="23"/>
        <v>5101.7125244605641</v>
      </c>
      <c r="M341" s="181">
        <f t="shared" si="23"/>
        <v>4750.9383488051217</v>
      </c>
      <c r="N341" s="181">
        <f t="shared" si="23"/>
        <v>4458.9924107108154</v>
      </c>
      <c r="O341" s="181">
        <f t="shared" si="23"/>
        <v>4198.9989030896877</v>
      </c>
      <c r="P341" s="181">
        <f t="shared" si="23"/>
        <v>3962.3457195003721</v>
      </c>
      <c r="Q341" s="181">
        <f t="shared" si="23"/>
        <v>3744.9235035235311</v>
      </c>
      <c r="R341" s="181">
        <f t="shared" si="23"/>
        <v>3544.2562607148202</v>
      </c>
      <c r="S341" s="181">
        <f t="shared" si="23"/>
        <v>3358.5899089990389</v>
      </c>
      <c r="T341" s="181">
        <f t="shared" si="23"/>
        <v>3186.531981785914</v>
      </c>
      <c r="U341" s="181">
        <f t="shared" si="23"/>
        <v>3026.889209984618</v>
      </c>
      <c r="V341" s="181">
        <f t="shared" si="23"/>
        <v>2878.5882010768719</v>
      </c>
      <c r="W341" s="181">
        <f t="shared" si="23"/>
        <v>2740.635004847059</v>
      </c>
      <c r="X341" s="181">
        <f t="shared" si="23"/>
        <v>2612.0943161964974</v>
      </c>
      <c r="Y341" s="181">
        <f t="shared" si="23"/>
        <v>2492.0791201537772</v>
      </c>
      <c r="Z341" s="181">
        <f t="shared" si="23"/>
        <v>2379.746062091147</v>
      </c>
      <c r="AA341" s="181">
        <f t="shared" si="23"/>
        <v>2324.0960455406339</v>
      </c>
      <c r="AB341" s="181">
        <f t="shared" si="23"/>
        <v>2274.5815988196173</v>
      </c>
      <c r="AC341" s="181">
        <f t="shared" si="23"/>
        <v>2230.5271728634839</v>
      </c>
      <c r="AD341" s="181">
        <f t="shared" si="23"/>
        <v>2191.2828950807534</v>
      </c>
      <c r="AE341" s="181">
        <f t="shared" si="23"/>
        <v>2156.2206077471374</v>
      </c>
      <c r="AF341" s="181">
        <f t="shared" si="23"/>
        <v>2124.7304662776501</v>
      </c>
      <c r="AG341" s="181">
        <f t="shared" si="23"/>
        <v>2096.218017386705</v>
      </c>
      <c r="AH341" s="181">
        <f t="shared" si="23"/>
        <v>2070.1017144954349</v>
      </c>
      <c r="AI341" s="181">
        <f t="shared" si="23"/>
        <v>2045.8108497091173</v>
      </c>
      <c r="AJ341" s="181">
        <f t="shared" si="23"/>
        <v>2022.783894250025</v>
      </c>
      <c r="AK341" s="181">
        <f t="shared" si="23"/>
        <v>2000.467246328094</v>
      </c>
      <c r="AL341" s="181">
        <f t="shared" si="23"/>
        <v>1978.3143897559798</v>
      </c>
      <c r="AM341" s="181">
        <f t="shared" si="23"/>
        <v>1955.7854700759137</v>
      </c>
      <c r="AN341" s="181">
        <f t="shared" si="23"/>
        <v>1932.3472989814716</v>
      </c>
      <c r="AO341" s="181">
        <f t="shared" si="23"/>
        <v>1907.4738035286375</v>
      </c>
      <c r="AP341" s="181">
        <f t="shared" si="23"/>
        <v>1880.6469450894222</v>
      </c>
      <c r="AQ341" s="181">
        <f t="shared" si="23"/>
        <v>1851.358145368353</v>
      </c>
      <c r="AR341" s="181">
        <f t="shared" si="23"/>
        <v>1819.110274590143</v>
      </c>
      <c r="AS341" s="89">
        <f>AR341/L341</f>
        <v>0.35656855729684395</v>
      </c>
    </row>
    <row r="342" spans="7:45" ht="14.25" customHeight="1" x14ac:dyDescent="0.25">
      <c r="G342" s="62"/>
      <c r="H342" s="409"/>
      <c r="J342" s="411"/>
      <c r="K342" s="52" t="s">
        <v>269</v>
      </c>
      <c r="L342" s="308">
        <f t="shared" si="23"/>
        <v>5101.7125244605641</v>
      </c>
      <c r="M342" s="308">
        <f t="shared" si="23"/>
        <v>4815.0646817872812</v>
      </c>
      <c r="N342" s="308">
        <f t="shared" si="23"/>
        <v>4579.3122123147823</v>
      </c>
      <c r="O342" s="308">
        <f t="shared" si="23"/>
        <v>4372.2775777300803</v>
      </c>
      <c r="P342" s="308">
        <f t="shared" si="23"/>
        <v>4186.5976889246167</v>
      </c>
      <c r="Q342" s="308">
        <f t="shared" si="23"/>
        <v>4018.6593403634729</v>
      </c>
      <c r="R342" s="308">
        <f t="shared" si="23"/>
        <v>3866.254569423038</v>
      </c>
      <c r="S342" s="308">
        <f t="shared" si="23"/>
        <v>3727.8230239960458</v>
      </c>
      <c r="T342" s="308">
        <f t="shared" si="23"/>
        <v>3602.1447802214489</v>
      </c>
      <c r="U342" s="308">
        <f t="shared" si="23"/>
        <v>3488.1961321408103</v>
      </c>
      <c r="V342" s="308">
        <f t="shared" si="23"/>
        <v>3385.0744821852436</v>
      </c>
      <c r="W342" s="308">
        <f t="shared" si="23"/>
        <v>3291.956051884416</v>
      </c>
      <c r="X342" s="308">
        <f t="shared" si="23"/>
        <v>3208.0705780707963</v>
      </c>
      <c r="Y342" s="308">
        <f t="shared" si="23"/>
        <v>3132.6854132248263</v>
      </c>
      <c r="Z342" s="308">
        <f t="shared" si="23"/>
        <v>3065.0951245525075</v>
      </c>
      <c r="AA342" s="308">
        <f t="shared" si="23"/>
        <v>3004.6144566763433</v>
      </c>
      <c r="AB342" s="308">
        <f t="shared" si="23"/>
        <v>2950.5734315323421</v>
      </c>
      <c r="AC342" s="308">
        <f t="shared" si="23"/>
        <v>2902.313850999491</v>
      </c>
      <c r="AD342" s="308">
        <f t="shared" si="23"/>
        <v>2859.1867463802805</v>
      </c>
      <c r="AE342" s="308">
        <f t="shared" si="23"/>
        <v>2820.5504828574017</v>
      </c>
      <c r="AF342" s="308">
        <f t="shared" si="23"/>
        <v>2785.7693269104493</v>
      </c>
      <c r="AG342" s="308">
        <f t="shared" si="23"/>
        <v>2754.2123473027605</v>
      </c>
      <c r="AH342" s="308">
        <f t="shared" si="23"/>
        <v>2725.2525605668275</v>
      </c>
      <c r="AI342" s="308">
        <f t="shared" si="23"/>
        <v>2698.2662584868044</v>
      </c>
      <c r="AJ342" s="308">
        <f t="shared" ref="AJ342:AR342" si="24" xml:space="preserve"> $S$47*(AJ430 + AJ640)</f>
        <v>2672.6324729576095</v>
      </c>
      <c r="AK342" s="308">
        <f t="shared" si="24"/>
        <v>2647.7325458635723</v>
      </c>
      <c r="AL342" s="308">
        <f t="shared" si="24"/>
        <v>2622.9497801762027</v>
      </c>
      <c r="AM342" s="308">
        <f t="shared" si="24"/>
        <v>2597.6691545350782</v>
      </c>
      <c r="AN342" s="308">
        <f t="shared" si="24"/>
        <v>2571.2770879362142</v>
      </c>
      <c r="AO342" s="308">
        <f t="shared" si="24"/>
        <v>2543.1612443288909</v>
      </c>
      <c r="AP342" s="308">
        <f t="shared" si="24"/>
        <v>2512.7103692646197</v>
      </c>
      <c r="AQ342" s="308">
        <f t="shared" si="24"/>
        <v>2479.314152489088</v>
      </c>
      <c r="AR342" s="308">
        <f t="shared" si="24"/>
        <v>2442.3631116846791</v>
      </c>
      <c r="AS342" s="89">
        <f>AR342/L342</f>
        <v>0.4787339741262519</v>
      </c>
    </row>
    <row r="343" spans="7:45" ht="14.25" customHeight="1" thickBot="1" x14ac:dyDescent="0.3">
      <c r="G343" s="62"/>
      <c r="H343" s="409"/>
      <c r="J343" s="411"/>
      <c r="K343" s="167" t="s">
        <v>270</v>
      </c>
      <c r="L343" s="180">
        <f t="shared" ref="L343:AR350" si="25" xml:space="preserve"> $S$47*(L431 + L641)</f>
        <v>5101.7125244605641</v>
      </c>
      <c r="M343" s="180">
        <f t="shared" si="25"/>
        <v>4945.7467725971883</v>
      </c>
      <c r="N343" s="180">
        <f t="shared" si="25"/>
        <v>4849.7894692568898</v>
      </c>
      <c r="O343" s="180">
        <f t="shared" si="25"/>
        <v>4763.914953403133</v>
      </c>
      <c r="P343" s="180">
        <f t="shared" si="25"/>
        <v>4686.021350315611</v>
      </c>
      <c r="Q343" s="180">
        <f t="shared" si="25"/>
        <v>4615.0069697021545</v>
      </c>
      <c r="R343" s="180">
        <f t="shared" si="25"/>
        <v>4550.1449334614408</v>
      </c>
      <c r="S343" s="180">
        <f t="shared" si="25"/>
        <v>4490.8810968427251</v>
      </c>
      <c r="T343" s="180">
        <f t="shared" si="25"/>
        <v>4436.7521155225477</v>
      </c>
      <c r="U343" s="180">
        <f t="shared" si="25"/>
        <v>4387.3469812265193</v>
      </c>
      <c r="V343" s="180">
        <f t="shared" si="25"/>
        <v>4342.2869882099076</v>
      </c>
      <c r="W343" s="180">
        <f t="shared" si="25"/>
        <v>4301.2144536833512</v>
      </c>
      <c r="X343" s="180">
        <f t="shared" si="25"/>
        <v>4263.7859686799866</v>
      </c>
      <c r="Y343" s="180">
        <f t="shared" si="25"/>
        <v>4229.6681572338794</v>
      </c>
      <c r="Z343" s="180">
        <f t="shared" si="25"/>
        <v>4198.534902203045</v>
      </c>
      <c r="AA343" s="180">
        <f t="shared" si="25"/>
        <v>4170.0654682493378</v>
      </c>
      <c r="AB343" s="180">
        <f t="shared" si="25"/>
        <v>4143.9431948627371</v>
      </c>
      <c r="AC343" s="180">
        <f t="shared" si="25"/>
        <v>4119.8545635282517</v>
      </c>
      <c r="AD343" s="180">
        <f t="shared" si="25"/>
        <v>4097.4885174408246</v>
      </c>
      <c r="AE343" s="180">
        <f t="shared" si="25"/>
        <v>4076.5359559182107</v>
      </c>
      <c r="AF343" s="180">
        <f t="shared" si="25"/>
        <v>4056.6893522964342</v>
      </c>
      <c r="AG343" s="180">
        <f t="shared" si="25"/>
        <v>4037.642460796465</v>
      </c>
      <c r="AH343" s="180">
        <f t="shared" si="25"/>
        <v>4019.0900886045642</v>
      </c>
      <c r="AI343" s="180">
        <f t="shared" si="25"/>
        <v>4000.7279164956349</v>
      </c>
      <c r="AJ343" s="180">
        <f t="shared" si="25"/>
        <v>3982.2523560982354</v>
      </c>
      <c r="AK343" s="180">
        <f t="shared" si="25"/>
        <v>3963.3604351708391</v>
      </c>
      <c r="AL343" s="180">
        <f t="shared" si="25"/>
        <v>3943.7497045411847</v>
      </c>
      <c r="AM343" s="180">
        <f t="shared" si="25"/>
        <v>3923.1181619781205</v>
      </c>
      <c r="AN343" s="180">
        <f t="shared" si="25"/>
        <v>3901.1641894283071</v>
      </c>
      <c r="AO343" s="180">
        <f t="shared" si="25"/>
        <v>3877.5865008974806</v>
      </c>
      <c r="AP343" s="180">
        <f t="shared" si="25"/>
        <v>3852.0840988807918</v>
      </c>
      <c r="AQ343" s="180">
        <f t="shared" si="25"/>
        <v>3824.3562377127541</v>
      </c>
      <c r="AR343" s="180">
        <f t="shared" si="25"/>
        <v>3794.1023925585814</v>
      </c>
      <c r="AS343" s="89">
        <f>AR343/L343</f>
        <v>0.74369192195119926</v>
      </c>
    </row>
    <row r="344" spans="7:45" ht="14.25" customHeight="1" thickTop="1" x14ac:dyDescent="0.25">
      <c r="G344" s="62"/>
      <c r="H344" s="409"/>
      <c r="J344" s="411"/>
      <c r="K344" s="164" t="s">
        <v>271</v>
      </c>
      <c r="L344" s="181">
        <f t="shared" si="25"/>
        <v>5297.6263552554583</v>
      </c>
      <c r="M344" s="181">
        <f t="shared" si="25"/>
        <v>4933.6978335437361</v>
      </c>
      <c r="N344" s="181">
        <f t="shared" si="25"/>
        <v>4630.2537463750532</v>
      </c>
      <c r="O344" s="181">
        <f t="shared" si="25"/>
        <v>4359.8099231686101</v>
      </c>
      <c r="P344" s="181">
        <f t="shared" si="25"/>
        <v>4113.5519039654773</v>
      </c>
      <c r="Q344" s="181">
        <f t="shared" si="25"/>
        <v>3887.2667590996448</v>
      </c>
      <c r="R344" s="181">
        <f t="shared" si="25"/>
        <v>3678.4098472184619</v>
      </c>
      <c r="S344" s="181">
        <f t="shared" si="25"/>
        <v>3485.1732616488403</v>
      </c>
      <c r="T344" s="181">
        <f t="shared" si="25"/>
        <v>3306.1177406061865</v>
      </c>
      <c r="U344" s="181">
        <f t="shared" si="25"/>
        <v>3140.0068697544862</v>
      </c>
      <c r="V344" s="181">
        <f t="shared" si="25"/>
        <v>2985.7262272538105</v>
      </c>
      <c r="W344" s="181">
        <f t="shared" si="25"/>
        <v>2842.2422704154437</v>
      </c>
      <c r="X344" s="181">
        <f t="shared" si="25"/>
        <v>2708.5812823344368</v>
      </c>
      <c r="Y344" s="181">
        <f t="shared" si="25"/>
        <v>2583.8189769015262</v>
      </c>
      <c r="Z344" s="181">
        <f t="shared" si="25"/>
        <v>2467.0759391921752</v>
      </c>
      <c r="AA344" s="181">
        <f t="shared" si="25"/>
        <v>2409.1407326236153</v>
      </c>
      <c r="AB344" s="181">
        <f t="shared" si="25"/>
        <v>2357.6014080027362</v>
      </c>
      <c r="AC344" s="181">
        <f t="shared" si="25"/>
        <v>2311.7538151173499</v>
      </c>
      <c r="AD344" s="181">
        <f t="shared" si="25"/>
        <v>2270.9204102761269</v>
      </c>
      <c r="AE344" s="181">
        <f t="shared" si="25"/>
        <v>2234.4461618763326</v>
      </c>
      <c r="AF344" s="181">
        <f t="shared" si="25"/>
        <v>2201.6950302330943</v>
      </c>
      <c r="AG344" s="181">
        <f t="shared" si="25"/>
        <v>2172.046941049708</v>
      </c>
      <c r="AH344" s="181">
        <f t="shared" si="25"/>
        <v>2144.8952100007627</v>
      </c>
      <c r="AI344" s="181">
        <f t="shared" si="25"/>
        <v>2119.6443982367341</v>
      </c>
      <c r="AJ344" s="181">
        <f t="shared" si="25"/>
        <v>2095.7085913347601</v>
      </c>
      <c r="AK344" s="181">
        <f t="shared" si="25"/>
        <v>2072.5101013559552</v>
      </c>
      <c r="AL344" s="181">
        <f t="shared" si="25"/>
        <v>2049.4785959931423</v>
      </c>
      <c r="AM344" s="181">
        <f t="shared" si="25"/>
        <v>2026.0506622709443</v>
      </c>
      <c r="AN344" s="181">
        <f t="shared" si="25"/>
        <v>2001.6698163558094</v>
      </c>
      <c r="AO344" s="181">
        <f t="shared" si="25"/>
        <v>1975.7869769262356</v>
      </c>
      <c r="AP344" s="181">
        <f t="shared" si="25"/>
        <v>1947.8614283338404</v>
      </c>
      <c r="AQ344" s="181">
        <f t="shared" si="25"/>
        <v>1917.362312660533</v>
      </c>
      <c r="AR344" s="181">
        <f t="shared" si="25"/>
        <v>1883.7707083217206</v>
      </c>
    </row>
    <row r="345" spans="7:45" ht="14.25" customHeight="1" x14ac:dyDescent="0.25">
      <c r="G345" s="62"/>
      <c r="H345" s="409"/>
      <c r="J345" s="411"/>
      <c r="K345" s="52" t="s">
        <v>272</v>
      </c>
      <c r="L345" s="179">
        <f t="shared" si="25"/>
        <v>5297.6263552554583</v>
      </c>
      <c r="M345" s="179">
        <f t="shared" si="25"/>
        <v>5000.2344396105491</v>
      </c>
      <c r="N345" s="179">
        <f t="shared" si="25"/>
        <v>4755.1888794169963</v>
      </c>
      <c r="O345" s="179">
        <f t="shared" si="25"/>
        <v>4539.8034441303571</v>
      </c>
      <c r="P345" s="179">
        <f t="shared" si="25"/>
        <v>4346.5373803757393</v>
      </c>
      <c r="Q345" s="179">
        <f t="shared" si="25"/>
        <v>4171.6836092719341</v>
      </c>
      <c r="R345" s="179">
        <f t="shared" si="25"/>
        <v>4012.9716949163058</v>
      </c>
      <c r="S345" s="179">
        <f t="shared" si="25"/>
        <v>3868.7932827401</v>
      </c>
      <c r="T345" s="179">
        <f t="shared" si="25"/>
        <v>3737.8880532692124</v>
      </c>
      <c r="U345" s="179">
        <f t="shared" si="25"/>
        <v>3619.1962894092262</v>
      </c>
      <c r="V345" s="179">
        <f t="shared" si="25"/>
        <v>3511.7820886148661</v>
      </c>
      <c r="W345" s="179">
        <f t="shared" si="25"/>
        <v>3414.7901286473661</v>
      </c>
      <c r="X345" s="179">
        <f t="shared" si="25"/>
        <v>3327.4197983669414</v>
      </c>
      <c r="Y345" s="179">
        <f t="shared" si="25"/>
        <v>3248.9089428011457</v>
      </c>
      <c r="Z345" s="179">
        <f t="shared" si="25"/>
        <v>3178.5232298144756</v>
      </c>
      <c r="AA345" s="179">
        <f t="shared" si="25"/>
        <v>3115.5489555510735</v>
      </c>
      <c r="AB345" s="179">
        <f t="shared" si="25"/>
        <v>3059.2880348392268</v>
      </c>
      <c r="AC345" s="179">
        <f t="shared" si="25"/>
        <v>3009.0544256723069</v>
      </c>
      <c r="AD345" s="179">
        <f t="shared" si="25"/>
        <v>2964.1715216980988</v>
      </c>
      <c r="AE345" s="179">
        <f t="shared" si="25"/>
        <v>2923.970214319691</v>
      </c>
      <c r="AF345" s="179">
        <f t="shared" si="25"/>
        <v>2887.7874281011982</v>
      </c>
      <c r="AG345" s="179">
        <f t="shared" si="25"/>
        <v>2854.964997197214</v>
      </c>
      <c r="AH345" s="179">
        <f t="shared" si="25"/>
        <v>2824.8487917441471</v>
      </c>
      <c r="AI345" s="179">
        <f t="shared" si="25"/>
        <v>2796.7880303153702</v>
      </c>
      <c r="AJ345" s="179">
        <f t="shared" si="25"/>
        <v>2770.1347328226248</v>
      </c>
      <c r="AK345" s="179">
        <f t="shared" si="25"/>
        <v>2744.2432807836381</v>
      </c>
      <c r="AL345" s="179">
        <f t="shared" si="25"/>
        <v>2718.4700606236916</v>
      </c>
      <c r="AM345" s="179">
        <f t="shared" si="25"/>
        <v>2692.1731718788351</v>
      </c>
      <c r="AN345" s="179">
        <f t="shared" si="25"/>
        <v>2664.7121866262319</v>
      </c>
      <c r="AO345" s="179">
        <f t="shared" si="25"/>
        <v>2635.4479497147172</v>
      </c>
      <c r="AP345" s="179">
        <f t="shared" si="25"/>
        <v>2603.7424117636906</v>
      </c>
      <c r="AQ345" s="179">
        <f t="shared" si="25"/>
        <v>2568.9584886846915</v>
      </c>
      <c r="AR345" s="179">
        <f t="shared" si="25"/>
        <v>2530.4599428261495</v>
      </c>
    </row>
    <row r="346" spans="7:45" ht="14.25" customHeight="1" thickBot="1" x14ac:dyDescent="0.3">
      <c r="G346" s="62"/>
      <c r="H346" s="409"/>
      <c r="J346" s="411"/>
      <c r="K346" s="167" t="s">
        <v>273</v>
      </c>
      <c r="L346" s="180">
        <f t="shared" si="25"/>
        <v>5297.6263552554583</v>
      </c>
      <c r="M346" s="180">
        <f t="shared" si="25"/>
        <v>5135.8309019518792</v>
      </c>
      <c r="N346" s="180">
        <f t="shared" si="25"/>
        <v>5035.9332543971987</v>
      </c>
      <c r="O346" s="180">
        <f t="shared" si="25"/>
        <v>4946.4768006845488</v>
      </c>
      <c r="P346" s="180">
        <f t="shared" si="25"/>
        <v>4865.3061822201807</v>
      </c>
      <c r="Q346" s="180">
        <f t="shared" si="25"/>
        <v>4791.2885738986115</v>
      </c>
      <c r="R346" s="180">
        <f t="shared" si="25"/>
        <v>4723.6743379607797</v>
      </c>
      <c r="S346" s="180">
        <f t="shared" si="25"/>
        <v>4661.8904297143927</v>
      </c>
      <c r="T346" s="180">
        <f t="shared" si="25"/>
        <v>4605.4566338244704</v>
      </c>
      <c r="U346" s="180">
        <f t="shared" si="25"/>
        <v>4553.9462404509241</v>
      </c>
      <c r="V346" s="180">
        <f t="shared" si="25"/>
        <v>4506.9655640813835</v>
      </c>
      <c r="W346" s="180">
        <f t="shared" si="25"/>
        <v>4464.1424119155035</v>
      </c>
      <c r="X346" s="180">
        <f t="shared" si="25"/>
        <v>4425.1191839231333</v>
      </c>
      <c r="Y346" s="180">
        <f t="shared" si="25"/>
        <v>4389.548537261845</v>
      </c>
      <c r="Z346" s="180">
        <f t="shared" si="25"/>
        <v>4357.0905501111401</v>
      </c>
      <c r="AA346" s="180">
        <f t="shared" si="25"/>
        <v>4327.4108027104385</v>
      </c>
      <c r="AB346" s="180">
        <f t="shared" si="25"/>
        <v>4300.1790411790698</v>
      </c>
      <c r="AC346" s="180">
        <f t="shared" si="25"/>
        <v>4275.0682238390791</v>
      </c>
      <c r="AD346" s="180">
        <f t="shared" si="25"/>
        <v>4251.7538257292117</v>
      </c>
      <c r="AE346" s="180">
        <f t="shared" si="25"/>
        <v>4229.9133217204608</v>
      </c>
      <c r="AF346" s="180">
        <f t="shared" si="25"/>
        <v>4209.2257958734363</v>
      </c>
      <c r="AG346" s="180">
        <f t="shared" si="25"/>
        <v>4189.3716417549895</v>
      </c>
      <c r="AH346" s="180">
        <f t="shared" si="25"/>
        <v>4170.0323294257068</v>
      </c>
      <c r="AI346" s="180">
        <f t="shared" si="25"/>
        <v>4150.8902220551008</v>
      </c>
      <c r="AJ346" s="180">
        <f t="shared" si="25"/>
        <v>4131.628429997224</v>
      </c>
      <c r="AK346" s="180">
        <f t="shared" si="25"/>
        <v>4111.9306935034238</v>
      </c>
      <c r="AL346" s="180">
        <f t="shared" si="25"/>
        <v>4091.4812875822686</v>
      </c>
      <c r="AM346" s="180">
        <f t="shared" si="25"/>
        <v>4069.9649441703054</v>
      </c>
      <c r="AN346" s="180">
        <f t="shared" si="25"/>
        <v>4047.0667879663247</v>
      </c>
      <c r="AO346" s="180">
        <f t="shared" si="25"/>
        <v>4022.4722831480312</v>
      </c>
      <c r="AP346" s="180">
        <f t="shared" si="25"/>
        <v>3995.8671888288227</v>
      </c>
      <c r="AQ346" s="180">
        <f t="shared" si="25"/>
        <v>3966.9375215887972</v>
      </c>
      <c r="AR346" s="180">
        <f t="shared" si="25"/>
        <v>3935.3695237731972</v>
      </c>
    </row>
    <row r="347" spans="7:45" ht="14.25" customHeight="1" thickTop="1" x14ac:dyDescent="0.25">
      <c r="G347" s="62"/>
      <c r="H347" s="409"/>
      <c r="J347" s="411"/>
      <c r="K347" s="164" t="s">
        <v>274</v>
      </c>
      <c r="L347" s="181">
        <f t="shared" si="25"/>
        <v>5558.9309809986644</v>
      </c>
      <c r="M347" s="181">
        <f t="shared" si="25"/>
        <v>5175.2463530341647</v>
      </c>
      <c r="N347" s="181">
        <f t="shared" si="25"/>
        <v>4858.4747502872115</v>
      </c>
      <c r="O347" s="181">
        <f t="shared" si="25"/>
        <v>4577.355107424286</v>
      </c>
      <c r="P347" s="181">
        <f t="shared" si="25"/>
        <v>4321.9046655756756</v>
      </c>
      <c r="Q347" s="181">
        <f t="shared" si="25"/>
        <v>4087.392787334818</v>
      </c>
      <c r="R347" s="181">
        <f t="shared" si="25"/>
        <v>3870.9982564131988</v>
      </c>
      <c r="S347" s="181">
        <f t="shared" si="25"/>
        <v>3670.7466476194727</v>
      </c>
      <c r="T347" s="181">
        <f t="shared" si="25"/>
        <v>3485.0895487033654</v>
      </c>
      <c r="U347" s="181">
        <f t="shared" si="25"/>
        <v>3312.7142552515638</v>
      </c>
      <c r="V347" s="181">
        <f t="shared" si="25"/>
        <v>3152.4502872925323</v>
      </c>
      <c r="W347" s="181">
        <f t="shared" si="25"/>
        <v>3003.2212555841711</v>
      </c>
      <c r="X347" s="181">
        <f t="shared" si="25"/>
        <v>2864.019669949118</v>
      </c>
      <c r="Y347" s="181">
        <f t="shared" si="25"/>
        <v>2733.8939878080896</v>
      </c>
      <c r="Z347" s="181">
        <f t="shared" si="25"/>
        <v>2611.942412706931</v>
      </c>
      <c r="AA347" s="181">
        <f t="shared" si="25"/>
        <v>2551.9960975100566</v>
      </c>
      <c r="AB347" s="181">
        <f t="shared" si="25"/>
        <v>2498.6200146882093</v>
      </c>
      <c r="AC347" s="181">
        <f t="shared" si="25"/>
        <v>2451.0904764463639</v>
      </c>
      <c r="AD347" s="181">
        <f t="shared" si="25"/>
        <v>2408.7120337040583</v>
      </c>
      <c r="AE347" s="181">
        <f t="shared" si="25"/>
        <v>2370.8130693861299</v>
      </c>
      <c r="AF347" s="181">
        <f t="shared" si="25"/>
        <v>2336.7420349681261</v>
      </c>
      <c r="AG347" s="181">
        <f t="shared" si="25"/>
        <v>2305.8642317285253</v>
      </c>
      <c r="AH347" s="181">
        <f t="shared" si="25"/>
        <v>2277.5590820816833</v>
      </c>
      <c r="AI347" s="181">
        <f t="shared" si="25"/>
        <v>2251.2178624909025</v>
      </c>
      <c r="AJ347" s="181">
        <f t="shared" si="25"/>
        <v>2226.2418846831729</v>
      </c>
      <c r="AK347" s="181">
        <f t="shared" si="25"/>
        <v>2202.0411207117704</v>
      </c>
      <c r="AL347" s="181">
        <f t="shared" si="25"/>
        <v>2178.0332729022443</v>
      </c>
      <c r="AM347" s="181">
        <f t="shared" si="25"/>
        <v>2153.6432940280774</v>
      </c>
      <c r="AN347" s="181">
        <f t="shared" si="25"/>
        <v>2128.3033677843418</v>
      </c>
      <c r="AO347" s="181">
        <f t="shared" si="25"/>
        <v>2101.4533660276084</v>
      </c>
      <c r="AP347" s="181">
        <f t="shared" si="25"/>
        <v>2072.5418084828661</v>
      </c>
      <c r="AQ347" s="181">
        <f t="shared" si="25"/>
        <v>2041.0273639414149</v>
      </c>
      <c r="AR347" s="181">
        <f t="shared" si="25"/>
        <v>2006.3809510123947</v>
      </c>
    </row>
    <row r="348" spans="7:45" ht="14.25" customHeight="1" x14ac:dyDescent="0.25">
      <c r="G348" s="62"/>
      <c r="H348" s="409"/>
      <c r="J348" s="411"/>
      <c r="K348" s="52" t="s">
        <v>275</v>
      </c>
      <c r="L348" s="179">
        <f t="shared" si="25"/>
        <v>5558.9309809986644</v>
      </c>
      <c r="M348" s="179">
        <f t="shared" si="25"/>
        <v>5245.3636126222327</v>
      </c>
      <c r="N348" s="179">
        <f t="shared" si="25"/>
        <v>4989.6016577733353</v>
      </c>
      <c r="O348" s="179">
        <f t="shared" si="25"/>
        <v>4765.8800836573482</v>
      </c>
      <c r="P348" s="179">
        <f t="shared" si="25"/>
        <v>4565.6856656302552</v>
      </c>
      <c r="Q348" s="179">
        <f t="shared" si="25"/>
        <v>4384.8720151758553</v>
      </c>
      <c r="R348" s="179">
        <f t="shared" si="25"/>
        <v>4220.9291853881896</v>
      </c>
      <c r="S348" s="179">
        <f t="shared" si="25"/>
        <v>4072.1013885089051</v>
      </c>
      <c r="T348" s="179">
        <f t="shared" si="25"/>
        <v>3937.0292742517277</v>
      </c>
      <c r="U348" s="179">
        <f t="shared" si="25"/>
        <v>3814.5819931382621</v>
      </c>
      <c r="V348" s="179">
        <f t="shared" si="25"/>
        <v>3703.7697295330327</v>
      </c>
      <c r="W348" s="179">
        <f t="shared" si="25"/>
        <v>3603.6944546735026</v>
      </c>
      <c r="X348" s="179">
        <f t="shared" si="25"/>
        <v>3513.520459747363</v>
      </c>
      <c r="Y348" s="179">
        <f t="shared" si="25"/>
        <v>3432.4558403344463</v>
      </c>
      <c r="Z348" s="179">
        <f t="shared" si="25"/>
        <v>3359.7403842643421</v>
      </c>
      <c r="AA348" s="179">
        <f t="shared" si="25"/>
        <v>3294.6373764885166</v>
      </c>
      <c r="AB348" s="179">
        <f t="shared" si="25"/>
        <v>3236.4278927840014</v>
      </c>
      <c r="AC348" s="179">
        <f t="shared" si="25"/>
        <v>3184.406726975219</v>
      </c>
      <c r="AD348" s="179">
        <f t="shared" si="25"/>
        <v>3137.8794207882834</v>
      </c>
      <c r="AE348" s="179">
        <f t="shared" si="25"/>
        <v>3096.1600564419355</v>
      </c>
      <c r="AF348" s="179">
        <f t="shared" si="25"/>
        <v>3058.5695883673507</v>
      </c>
      <c r="AG348" s="179">
        <f t="shared" si="25"/>
        <v>3024.4345633789685</v>
      </c>
      <c r="AH348" s="179">
        <f t="shared" si="25"/>
        <v>2993.0861255702189</v>
      </c>
      <c r="AI348" s="179">
        <f t="shared" si="25"/>
        <v>2963.8592331495588</v>
      </c>
      <c r="AJ348" s="179">
        <f t="shared" si="25"/>
        <v>2936.0920352550943</v>
      </c>
      <c r="AK348" s="179">
        <f t="shared" si="25"/>
        <v>2909.1253710671749</v>
      </c>
      <c r="AL348" s="179">
        <f t="shared" si="25"/>
        <v>2882.3023635027457</v>
      </c>
      <c r="AM348" s="179">
        <f t="shared" si="25"/>
        <v>2854.9680868374294</v>
      </c>
      <c r="AN348" s="179">
        <f t="shared" si="25"/>
        <v>2826.469292679069</v>
      </c>
      <c r="AO348" s="179">
        <f t="shared" si="25"/>
        <v>2796.154182415688</v>
      </c>
      <c r="AP348" s="179">
        <f t="shared" si="25"/>
        <v>2763.372216989002</v>
      </c>
      <c r="AQ348" s="179">
        <f t="shared" si="25"/>
        <v>2727.4739568791956</v>
      </c>
      <c r="AR348" s="179">
        <f t="shared" si="25"/>
        <v>2687.8109267200884</v>
      </c>
    </row>
    <row r="349" spans="7:45" ht="14.25" customHeight="1" thickBot="1" x14ac:dyDescent="0.3">
      <c r="G349" s="62"/>
      <c r="H349" s="409"/>
      <c r="J349" s="411"/>
      <c r="K349" s="167" t="s">
        <v>276</v>
      </c>
      <c r="L349" s="180">
        <f t="shared" si="25"/>
        <v>5558.9309809986644</v>
      </c>
      <c r="M349" s="180">
        <f t="shared" si="25"/>
        <v>5388.2428031474656</v>
      </c>
      <c r="N349" s="180">
        <f t="shared" si="25"/>
        <v>5284.8773558033017</v>
      </c>
      <c r="O349" s="180">
        <f t="shared" si="25"/>
        <v>5192.6326219557641</v>
      </c>
      <c r="P349" s="180">
        <f t="shared" si="25"/>
        <v>5109.0913193344995</v>
      </c>
      <c r="Q349" s="180">
        <f t="shared" si="25"/>
        <v>5033.0009062296294</v>
      </c>
      <c r="R349" s="180">
        <f t="shared" si="25"/>
        <v>4963.5453193936028</v>
      </c>
      <c r="S349" s="180">
        <f t="shared" si="25"/>
        <v>4900.1096480202623</v>
      </c>
      <c r="T349" s="180">
        <f t="shared" si="25"/>
        <v>4842.1847207426927</v>
      </c>
      <c r="U349" s="180">
        <f t="shared" si="25"/>
        <v>4789.3223128728214</v>
      </c>
      <c r="V349" s="180">
        <f t="shared" si="25"/>
        <v>4741.1118168514186</v>
      </c>
      <c r="W349" s="180">
        <f t="shared" si="25"/>
        <v>4697.1671068929409</v>
      </c>
      <c r="X349" s="180">
        <f t="shared" si="25"/>
        <v>4657.1186794462637</v>
      </c>
      <c r="Y349" s="180">
        <f t="shared" si="25"/>
        <v>4620.6087146485779</v>
      </c>
      <c r="Z349" s="180">
        <f t="shared" si="25"/>
        <v>4587.2878457247698</v>
      </c>
      <c r="AA349" s="180">
        <f t="shared" si="25"/>
        <v>4556.8129731490835</v>
      </c>
      <c r="AB349" s="180">
        <f t="shared" si="25"/>
        <v>4528.8457426382047</v>
      </c>
      <c r="AC349" s="180">
        <f t="shared" si="25"/>
        <v>4503.0514588430551</v>
      </c>
      <c r="AD349" s="180">
        <f t="shared" si="25"/>
        <v>4479.0982931392682</v>
      </c>
      <c r="AE349" s="180">
        <f t="shared" si="25"/>
        <v>4456.6566948579275</v>
      </c>
      <c r="AF349" s="180">
        <f t="shared" si="25"/>
        <v>4435.3989463149974</v>
      </c>
      <c r="AG349" s="180">
        <f t="shared" si="25"/>
        <v>4414.9988214499826</v>
      </c>
      <c r="AH349" s="180">
        <f t="shared" si="25"/>
        <v>4395.1313204076305</v>
      </c>
      <c r="AI349" s="180">
        <f t="shared" si="25"/>
        <v>4375.4724606491882</v>
      </c>
      <c r="AJ349" s="180">
        <f t="shared" si="25"/>
        <v>4355.6991107338372</v>
      </c>
      <c r="AK349" s="180">
        <f t="shared" si="25"/>
        <v>4335.4888567199278</v>
      </c>
      <c r="AL349" s="180">
        <f t="shared" si="25"/>
        <v>4314.5198937934656</v>
      </c>
      <c r="AM349" s="180">
        <f t="shared" si="25"/>
        <v>4292.4709376149012</v>
      </c>
      <c r="AN349" s="180">
        <f t="shared" si="25"/>
        <v>4269.0211512296564</v>
      </c>
      <c r="AO349" s="180">
        <f t="shared" si="25"/>
        <v>4243.8500843745078</v>
      </c>
      <c r="AP349" s="180">
        <f t="shared" si="25"/>
        <v>4216.6376227395967</v>
      </c>
      <c r="AQ349" s="180">
        <f t="shared" si="25"/>
        <v>4187.0639452884998</v>
      </c>
      <c r="AR349" s="180">
        <f t="shared" si="25"/>
        <v>4154.8094881478346</v>
      </c>
    </row>
    <row r="350" spans="7:45" ht="14.25" customHeight="1" thickTop="1" x14ac:dyDescent="0.25">
      <c r="G350" s="62"/>
      <c r="H350" s="409"/>
      <c r="J350" s="411"/>
      <c r="K350" s="164" t="s">
        <v>277</v>
      </c>
      <c r="L350" s="181">
        <f t="shared" si="25"/>
        <v>5519.5591820989439</v>
      </c>
      <c r="M350" s="181">
        <f t="shared" si="25"/>
        <v>5139.5397320061775</v>
      </c>
      <c r="N350" s="181">
        <f t="shared" si="25"/>
        <v>4824.1509271847235</v>
      </c>
      <c r="O350" s="181">
        <f t="shared" si="25"/>
        <v>4543.6240733641207</v>
      </c>
      <c r="P350" s="181">
        <f t="shared" si="25"/>
        <v>4288.4321594743906</v>
      </c>
      <c r="Q350" s="181">
        <f t="shared" si="25"/>
        <v>4054.0407293775625</v>
      </c>
      <c r="R350" s="181">
        <f t="shared" si="25"/>
        <v>3837.7278434156683</v>
      </c>
      <c r="S350" s="181">
        <f t="shared" si="25"/>
        <v>3637.5736598810022</v>
      </c>
      <c r="T350" s="181">
        <f t="shared" si="25"/>
        <v>3452.0607638485926</v>
      </c>
      <c r="U350" s="181">
        <f t="shared" si="25"/>
        <v>3279.8937817489286</v>
      </c>
      <c r="V350" s="181">
        <f t="shared" si="25"/>
        <v>3119.9110955466526</v>
      </c>
      <c r="W350" s="181">
        <f t="shared" si="25"/>
        <v>2971.0396705869171</v>
      </c>
      <c r="X350" s="181">
        <f t="shared" si="25"/>
        <v>2832.2716695263343</v>
      </c>
      <c r="Y350" s="181">
        <f t="shared" si="25"/>
        <v>2702.6526654024965</v>
      </c>
      <c r="Z350" s="181">
        <f t="shared" si="25"/>
        <v>2581.27622787566</v>
      </c>
      <c r="AA350" s="181">
        <f t="shared" si="25"/>
        <v>2521.3101247862774</v>
      </c>
      <c r="AB350" s="181">
        <f t="shared" si="25"/>
        <v>2467.9417993394386</v>
      </c>
      <c r="AC350" s="181">
        <f t="shared" si="25"/>
        <v>2420.4447134234788</v>
      </c>
      <c r="AD350" s="181">
        <f t="shared" si="25"/>
        <v>2378.1201997511648</v>
      </c>
      <c r="AE350" s="181">
        <f t="shared" si="25"/>
        <v>2340.2931442706317</v>
      </c>
      <c r="AF350" s="181">
        <f t="shared" si="25"/>
        <v>2306.3082859276901</v>
      </c>
      <c r="AG350" s="181">
        <f t="shared" si="25"/>
        <v>2275.5270432526772</v>
      </c>
      <c r="AH350" s="181">
        <f t="shared" si="25"/>
        <v>2247.3248187819636</v>
      </c>
      <c r="AI350" s="181">
        <f t="shared" si="25"/>
        <v>2221.088756854278</v>
      </c>
      <c r="AJ350" s="181">
        <f t="shared" ref="AJ350:AR350" si="26" xml:space="preserve"> $S$47*(AJ438 + AJ648)</f>
        <v>2196.2159444501099</v>
      </c>
      <c r="AK350" s="181">
        <f t="shared" si="26"/>
        <v>2172.11205280273</v>
      </c>
      <c r="AL350" s="181">
        <f t="shared" si="26"/>
        <v>2148.1904224598393</v>
      </c>
      <c r="AM350" s="181">
        <f t="shared" si="26"/>
        <v>2123.8715984080004</v>
      </c>
      <c r="AN350" s="181">
        <f t="shared" si="26"/>
        <v>2098.5833263378686</v>
      </c>
      <c r="AO350" s="181">
        <f t="shared" si="26"/>
        <v>2071.7610273691189</v>
      </c>
      <c r="AP350" s="181">
        <f t="shared" si="26"/>
        <v>2042.8487777111104</v>
      </c>
      <c r="AQ350" s="181">
        <f t="shared" si="26"/>
        <v>2011.300833062025</v>
      </c>
      <c r="AR350" s="181">
        <f t="shared" si="26"/>
        <v>1976.5837566739187</v>
      </c>
    </row>
    <row r="351" spans="7:45" ht="14.25" customHeight="1" x14ac:dyDescent="0.25">
      <c r="G351" s="62"/>
      <c r="H351" s="409"/>
      <c r="J351" s="411"/>
      <c r="K351" s="52" t="s">
        <v>278</v>
      </c>
      <c r="L351" s="179">
        <f t="shared" ref="L351:AR358" si="27" xml:space="preserve"> $S$47*(L439 + L649)</f>
        <v>5519.5591820989439</v>
      </c>
      <c r="M351" s="179">
        <f t="shared" si="27"/>
        <v>5209.003559921026</v>
      </c>
      <c r="N351" s="179">
        <f t="shared" si="27"/>
        <v>4954.3336967975347</v>
      </c>
      <c r="O351" s="179">
        <f t="shared" si="27"/>
        <v>4730.9957878624473</v>
      </c>
      <c r="P351" s="179">
        <f t="shared" si="27"/>
        <v>4530.8521324443827</v>
      </c>
      <c r="Q351" s="179">
        <f t="shared" si="27"/>
        <v>4349.9203297830927</v>
      </c>
      <c r="R351" s="179">
        <f t="shared" si="27"/>
        <v>4185.7751489956891</v>
      </c>
      <c r="S351" s="179">
        <f t="shared" si="27"/>
        <v>4036.7089857250589</v>
      </c>
      <c r="T351" s="179">
        <f t="shared" si="27"/>
        <v>3901.3914690490728</v>
      </c>
      <c r="U351" s="179">
        <f t="shared" si="27"/>
        <v>3778.7096599250845</v>
      </c>
      <c r="V351" s="179">
        <f t="shared" si="27"/>
        <v>3667.6848212584491</v>
      </c>
      <c r="W351" s="179">
        <f t="shared" si="27"/>
        <v>3567.4255565310386</v>
      </c>
      <c r="X351" s="179">
        <f t="shared" si="27"/>
        <v>3477.0997703013104</v>
      </c>
      <c r="Y351" s="179">
        <f t="shared" si="27"/>
        <v>3395.9170495681524</v>
      </c>
      <c r="Z351" s="179">
        <f t="shared" si="27"/>
        <v>3323.1171383591909</v>
      </c>
      <c r="AA351" s="179">
        <f t="shared" si="27"/>
        <v>3257.9621395874315</v>
      </c>
      <c r="AB351" s="179">
        <f t="shared" si="27"/>
        <v>3199.7310851766574</v>
      </c>
      <c r="AC351" s="179">
        <f t="shared" si="27"/>
        <v>3147.7160605748645</v>
      </c>
      <c r="AD351" s="179">
        <f t="shared" si="27"/>
        <v>3101.2193784869505</v>
      </c>
      <c r="AE351" s="179">
        <f t="shared" si="27"/>
        <v>3059.5514783959256</v>
      </c>
      <c r="AF351" s="179">
        <f t="shared" si="27"/>
        <v>3022.0293390967568</v>
      </c>
      <c r="AG351" s="179">
        <f t="shared" si="27"/>
        <v>2987.9752608640852</v>
      </c>
      <c r="AH351" s="179">
        <f t="shared" si="27"/>
        <v>2956.7159185523205</v>
      </c>
      <c r="AI351" s="179">
        <f t="shared" si="27"/>
        <v>2927.581616369338</v>
      </c>
      <c r="AJ351" s="179">
        <f t="shared" si="27"/>
        <v>2899.9056948791499</v>
      </c>
      <c r="AK351" s="179">
        <f t="shared" si="27"/>
        <v>2873.024054378257</v>
      </c>
      <c r="AL351" s="179">
        <f t="shared" si="27"/>
        <v>2846.2747682720619</v>
      </c>
      <c r="AM351" s="179">
        <f t="shared" si="27"/>
        <v>2818.9977667978515</v>
      </c>
      <c r="AN351" s="179">
        <f t="shared" si="27"/>
        <v>2790.5345762725915</v>
      </c>
      <c r="AO351" s="179">
        <f t="shared" si="27"/>
        <v>2760.2281025638636</v>
      </c>
      <c r="AP351" s="179">
        <f t="shared" si="27"/>
        <v>2727.4224500782352</v>
      </c>
      <c r="AQ351" s="179">
        <f t="shared" si="27"/>
        <v>2691.4627694974188</v>
      </c>
      <c r="AR351" s="179">
        <f t="shared" si="27"/>
        <v>2651.6951289516837</v>
      </c>
    </row>
    <row r="352" spans="7:45" ht="14.25" customHeight="1" thickBot="1" x14ac:dyDescent="0.3">
      <c r="G352" s="62"/>
      <c r="H352" s="409"/>
      <c r="J352" s="411"/>
      <c r="K352" s="167" t="s">
        <v>279</v>
      </c>
      <c r="L352" s="180">
        <f t="shared" si="27"/>
        <v>5519.5591820989439</v>
      </c>
      <c r="M352" s="180">
        <f t="shared" si="27"/>
        <v>5350.5587504993973</v>
      </c>
      <c r="N352" s="180">
        <f t="shared" si="27"/>
        <v>5247.1592074769342</v>
      </c>
      <c r="O352" s="180">
        <f t="shared" si="27"/>
        <v>5154.7152597568584</v>
      </c>
      <c r="P352" s="180">
        <f t="shared" si="27"/>
        <v>5070.908429207012</v>
      </c>
      <c r="Q352" s="180">
        <f t="shared" si="27"/>
        <v>4994.5285564426722</v>
      </c>
      <c r="R352" s="180">
        <f t="shared" si="27"/>
        <v>4924.7808168575775</v>
      </c>
      <c r="S352" s="180">
        <f t="shared" si="27"/>
        <v>4861.0617941551382</v>
      </c>
      <c r="T352" s="180">
        <f t="shared" si="27"/>
        <v>4802.8686892979476</v>
      </c>
      <c r="U352" s="180">
        <f t="shared" si="27"/>
        <v>4749.7566975771651</v>
      </c>
      <c r="V352" s="180">
        <f t="shared" si="27"/>
        <v>4701.3168091815742</v>
      </c>
      <c r="W352" s="180">
        <f t="shared" si="27"/>
        <v>4657.1633101391071</v>
      </c>
      <c r="X352" s="180">
        <f t="shared" si="27"/>
        <v>4616.9263035056711</v>
      </c>
      <c r="Y352" s="180">
        <f t="shared" si="27"/>
        <v>4580.2470100497694</v>
      </c>
      <c r="Z352" s="180">
        <f t="shared" si="27"/>
        <v>4546.7746941471132</v>
      </c>
      <c r="AA352" s="180">
        <f t="shared" si="27"/>
        <v>4516.1645838276336</v>
      </c>
      <c r="AB352" s="180">
        <f t="shared" si="27"/>
        <v>4488.0764224969025</v>
      </c>
      <c r="AC352" s="180">
        <f t="shared" si="27"/>
        <v>4462.1734352503672</v>
      </c>
      <c r="AD352" s="180">
        <f t="shared" si="27"/>
        <v>4438.1215750396532</v>
      </c>
      <c r="AE352" s="180">
        <f t="shared" si="27"/>
        <v>4415.5889624241991</v>
      </c>
      <c r="AF352" s="180">
        <f t="shared" si="27"/>
        <v>4394.2454621557272</v>
      </c>
      <c r="AG352" s="180">
        <f t="shared" si="27"/>
        <v>4373.762358352983</v>
      </c>
      <c r="AH352" s="180">
        <f t="shared" si="27"/>
        <v>4353.8121019406944</v>
      </c>
      <c r="AI352" s="180">
        <f t="shared" si="27"/>
        <v>4334.0681118797256</v>
      </c>
      <c r="AJ352" s="180">
        <f t="shared" si="27"/>
        <v>4314.204617000386</v>
      </c>
      <c r="AK352" s="180">
        <f t="shared" si="27"/>
        <v>4293.8965288754034</v>
      </c>
      <c r="AL352" s="180">
        <f t="shared" si="27"/>
        <v>4272.8193386980793</v>
      </c>
      <c r="AM352" s="180">
        <f t="shared" si="27"/>
        <v>4250.6490329235885</v>
      </c>
      <c r="AN352" s="180">
        <f t="shared" si="27"/>
        <v>4227.0620237200628</v>
      </c>
      <c r="AO352" s="180">
        <f t="shared" si="27"/>
        <v>4201.7350912150687</v>
      </c>
      <c r="AP352" s="180">
        <f t="shared" si="27"/>
        <v>4174.3453352154411</v>
      </c>
      <c r="AQ352" s="180">
        <f t="shared" si="27"/>
        <v>4144.5701345948419</v>
      </c>
      <c r="AR352" s="180">
        <f t="shared" si="27"/>
        <v>4112.087112932596</v>
      </c>
    </row>
    <row r="353" spans="7:44" ht="14.25" customHeight="1" thickTop="1" x14ac:dyDescent="0.25">
      <c r="G353" s="62"/>
      <c r="H353" s="409"/>
      <c r="J353" s="411"/>
      <c r="K353" s="164" t="s">
        <v>280</v>
      </c>
      <c r="L353" s="181">
        <f t="shared" si="27"/>
        <v>5569.2670356032813</v>
      </c>
      <c r="M353" s="181">
        <f t="shared" si="27"/>
        <v>5190.6449273725411</v>
      </c>
      <c r="N353" s="181">
        <f t="shared" si="27"/>
        <v>4868.0381018974913</v>
      </c>
      <c r="O353" s="181">
        <f t="shared" si="27"/>
        <v>4577.873587507619</v>
      </c>
      <c r="P353" s="181">
        <f t="shared" si="27"/>
        <v>4312.4968182845187</v>
      </c>
      <c r="Q353" s="181">
        <f t="shared" si="27"/>
        <v>4068.1598341196691</v>
      </c>
      <c r="R353" s="181">
        <f t="shared" si="27"/>
        <v>3842.5194583560701</v>
      </c>
      <c r="S353" s="181">
        <f t="shared" si="27"/>
        <v>3633.8450386885925</v>
      </c>
      <c r="T353" s="181">
        <f t="shared" si="27"/>
        <v>3440.7073652419845</v>
      </c>
      <c r="U353" s="181">
        <f t="shared" si="27"/>
        <v>3261.8402549172388</v>
      </c>
      <c r="V353" s="181">
        <f t="shared" si="27"/>
        <v>3096.0745368216317</v>
      </c>
      <c r="W353" s="181">
        <f t="shared" si="27"/>
        <v>2942.305801303688</v>
      </c>
      <c r="X353" s="181">
        <f t="shared" si="27"/>
        <v>2799.4790786981357</v>
      </c>
      <c r="Y353" s="181">
        <f t="shared" si="27"/>
        <v>2666.5824022874085</v>
      </c>
      <c r="Z353" s="181">
        <f t="shared" si="27"/>
        <v>2542.6451285420103</v>
      </c>
      <c r="AA353" s="181">
        <f t="shared" si="27"/>
        <v>2479.8790477900297</v>
      </c>
      <c r="AB353" s="181">
        <f t="shared" si="27"/>
        <v>2424.1469150802614</v>
      </c>
      <c r="AC353" s="181">
        <f t="shared" si="27"/>
        <v>2374.6750855725695</v>
      </c>
      <c r="AD353" s="181">
        <f t="shared" si="27"/>
        <v>2330.7171824198576</v>
      </c>
      <c r="AE353" s="181">
        <f t="shared" si="27"/>
        <v>2291.5500348083388</v>
      </c>
      <c r="AF353" s="181">
        <f t="shared" si="27"/>
        <v>2256.4701303411048</v>
      </c>
      <c r="AG353" s="181">
        <f t="shared" si="27"/>
        <v>2224.7905276662786</v>
      </c>
      <c r="AH353" s="181">
        <f t="shared" si="27"/>
        <v>2195.8382066153858</v>
      </c>
      <c r="AI353" s="181">
        <f t="shared" si="27"/>
        <v>2168.9518506956406</v>
      </c>
      <c r="AJ353" s="181">
        <f t="shared" si="27"/>
        <v>2143.4800660193432</v>
      </c>
      <c r="AK353" s="181">
        <f t="shared" si="27"/>
        <v>2118.7800453169825</v>
      </c>
      <c r="AL353" s="181">
        <f t="shared" si="27"/>
        <v>2094.2166881328385</v>
      </c>
      <c r="AM353" s="181">
        <f t="shared" si="27"/>
        <v>2069.1621905053157</v>
      </c>
      <c r="AN353" s="181">
        <f t="shared" si="27"/>
        <v>2042.996120807469</v>
      </c>
      <c r="AO353" s="181">
        <f t="shared" si="27"/>
        <v>2015.1060041419946</v>
      </c>
      <c r="AP353" s="181">
        <f t="shared" si="27"/>
        <v>1984.8884468738077</v>
      </c>
      <c r="AQ353" s="181">
        <f t="shared" si="27"/>
        <v>1951.7508468277317</v>
      </c>
      <c r="AR353" s="181">
        <f t="shared" si="27"/>
        <v>1915.1137550989172</v>
      </c>
    </row>
    <row r="354" spans="7:44" ht="14.25" customHeight="1" x14ac:dyDescent="0.25">
      <c r="G354" s="62"/>
      <c r="H354" s="409"/>
      <c r="J354" s="411"/>
      <c r="K354" s="52" t="s">
        <v>281</v>
      </c>
      <c r="L354" s="179">
        <f t="shared" si="27"/>
        <v>5569.2670356032813</v>
      </c>
      <c r="M354" s="179">
        <f t="shared" si="27"/>
        <v>5259.9367915332823</v>
      </c>
      <c r="N354" s="179">
        <f t="shared" si="27"/>
        <v>4999.3148660619454</v>
      </c>
      <c r="O354" s="179">
        <f t="shared" si="27"/>
        <v>4767.858282298097</v>
      </c>
      <c r="P354" s="179">
        <f t="shared" si="27"/>
        <v>4558.9592301665834</v>
      </c>
      <c r="Q354" s="179">
        <f t="shared" si="27"/>
        <v>4369.284092840775</v>
      </c>
      <c r="R354" s="179">
        <f t="shared" si="27"/>
        <v>4196.726234748895</v>
      </c>
      <c r="S354" s="179">
        <f t="shared" si="27"/>
        <v>4039.7444784030317</v>
      </c>
      <c r="T354" s="179">
        <f t="shared" si="27"/>
        <v>3897.094889641236</v>
      </c>
      <c r="U354" s="179">
        <f t="shared" si="27"/>
        <v>3767.7048610425968</v>
      </c>
      <c r="V354" s="179">
        <f t="shared" si="27"/>
        <v>3650.6075304083247</v>
      </c>
      <c r="W354" s="179">
        <f t="shared" si="27"/>
        <v>3544.9048560657234</v>
      </c>
      <c r="X354" s="179">
        <f t="shared" si="27"/>
        <v>3449.7455229776533</v>
      </c>
      <c r="Y354" s="179">
        <f t="shared" si="27"/>
        <v>3364.3110600335185</v>
      </c>
      <c r="Z354" s="179">
        <f t="shared" si="27"/>
        <v>3287.8067585326557</v>
      </c>
      <c r="AA354" s="179">
        <f t="shared" si="27"/>
        <v>3219.4555275909556</v>
      </c>
      <c r="AB354" s="179">
        <f t="shared" si="27"/>
        <v>3158.4936156389135</v>
      </c>
      <c r="AC354" s="179">
        <f t="shared" si="27"/>
        <v>3104.1675567089683</v>
      </c>
      <c r="AD354" s="179">
        <f t="shared" si="27"/>
        <v>3055.7319434613887</v>
      </c>
      <c r="AE354" s="179">
        <f t="shared" si="27"/>
        <v>3012.447772099531</v>
      </c>
      <c r="AF354" s="179">
        <f t="shared" si="27"/>
        <v>2973.5811915164536</v>
      </c>
      <c r="AG354" s="179">
        <f t="shared" si="27"/>
        <v>2938.4025436967354</v>
      </c>
      <c r="AH354" s="179">
        <f t="shared" si="27"/>
        <v>2906.1856176010697</v>
      </c>
      <c r="AI354" s="179">
        <f t="shared" si="27"/>
        <v>2876.2070619607707</v>
      </c>
      <c r="AJ354" s="179">
        <f t="shared" si="27"/>
        <v>2847.7459180220112</v>
      </c>
      <c r="AK354" s="179">
        <f t="shared" si="27"/>
        <v>2820.0832439873807</v>
      </c>
      <c r="AL354" s="179">
        <f t="shared" si="27"/>
        <v>2792.5018103735392</v>
      </c>
      <c r="AM354" s="179">
        <f t="shared" si="27"/>
        <v>2764.2858507988549</v>
      </c>
      <c r="AN354" s="179">
        <f t="shared" si="27"/>
        <v>2734.7208565221667</v>
      </c>
      <c r="AO354" s="179">
        <f t="shared" si="27"/>
        <v>2703.093405827412</v>
      </c>
      <c r="AP354" s="179">
        <f t="shared" si="27"/>
        <v>2668.6910213944425</v>
      </c>
      <c r="AQ354" s="179">
        <f t="shared" si="27"/>
        <v>2630.8020503218268</v>
      </c>
      <c r="AR354" s="179">
        <f t="shared" si="27"/>
        <v>2588.7155626171716</v>
      </c>
    </row>
    <row r="355" spans="7:44" ht="14.25" customHeight="1" thickBot="1" x14ac:dyDescent="0.3">
      <c r="G355" s="62"/>
      <c r="H355" s="409"/>
      <c r="J355" s="411"/>
      <c r="K355" s="167" t="s">
        <v>282</v>
      </c>
      <c r="L355" s="180">
        <f t="shared" si="27"/>
        <v>5569.2670356032813</v>
      </c>
      <c r="M355" s="180">
        <f t="shared" si="27"/>
        <v>5401.1798273473714</v>
      </c>
      <c r="N355" s="180">
        <f t="shared" si="27"/>
        <v>5292.9524073723678</v>
      </c>
      <c r="O355" s="180">
        <f t="shared" si="27"/>
        <v>5195.3400677248537</v>
      </c>
      <c r="P355" s="180">
        <f t="shared" si="27"/>
        <v>5106.4188736997976</v>
      </c>
      <c r="Q355" s="180">
        <f t="shared" si="27"/>
        <v>5025.1381969329113</v>
      </c>
      <c r="R355" s="180">
        <f t="shared" si="27"/>
        <v>4950.7746745657869</v>
      </c>
      <c r="S355" s="180">
        <f t="shared" si="27"/>
        <v>4882.7557650546369</v>
      </c>
      <c r="T355" s="180">
        <f t="shared" si="27"/>
        <v>4820.5882088227409</v>
      </c>
      <c r="U355" s="180">
        <f t="shared" si="27"/>
        <v>4763.8244432690699</v>
      </c>
      <c r="V355" s="180">
        <f t="shared" si="27"/>
        <v>4712.0451105948141</v>
      </c>
      <c r="W355" s="180">
        <f t="shared" si="27"/>
        <v>4664.849209095999</v>
      </c>
      <c r="X355" s="180">
        <f t="shared" si="27"/>
        <v>4621.8482001898019</v>
      </c>
      <c r="Y355" s="180">
        <f t="shared" si="27"/>
        <v>4582.6623055610853</v>
      </c>
      <c r="Z355" s="180">
        <f t="shared" si="27"/>
        <v>4546.9180849027871</v>
      </c>
      <c r="AA355" s="180">
        <f t="shared" si="27"/>
        <v>4514.2467970046155</v>
      </c>
      <c r="AB355" s="180">
        <f t="shared" si="27"/>
        <v>4484.2832585733395</v>
      </c>
      <c r="AC355" s="180">
        <f t="shared" si="27"/>
        <v>4456.6650297339438</v>
      </c>
      <c r="AD355" s="180">
        <f t="shared" si="27"/>
        <v>4431.031820041896</v>
      </c>
      <c r="AE355" s="180">
        <f t="shared" si="27"/>
        <v>4407.0250470321153</v>
      </c>
      <c r="AF355" s="180">
        <f t="shared" si="27"/>
        <v>4384.2875025861904</v>
      </c>
      <c r="AG355" s="180">
        <f t="shared" si="27"/>
        <v>4362.4630969843884</v>
      </c>
      <c r="AH355" s="180">
        <f t="shared" si="27"/>
        <v>4341.1966598986828</v>
      </c>
      <c r="AI355" s="180">
        <f t="shared" si="27"/>
        <v>4320.133783770867</v>
      </c>
      <c r="AJ355" s="180">
        <f t="shared" si="27"/>
        <v>4298.9206991841793</v>
      </c>
      <c r="AK355" s="180">
        <f t="shared" si="27"/>
        <v>4277.2041746927998</v>
      </c>
      <c r="AL355" s="180">
        <f t="shared" si="27"/>
        <v>4254.6314355663826</v>
      </c>
      <c r="AM355" s="180">
        <f t="shared" si="27"/>
        <v>4230.8500973191185</v>
      </c>
      <c r="AN355" s="180">
        <f t="shared" si="27"/>
        <v>4205.5081109082475</v>
      </c>
      <c r="AO355" s="180">
        <f t="shared" si="27"/>
        <v>4178.2537172268385</v>
      </c>
      <c r="AP355" s="180">
        <f t="shared" si="27"/>
        <v>4148.7354090611343</v>
      </c>
      <c r="AQ355" s="180">
        <f t="shared" si="27"/>
        <v>4116.601899089741</v>
      </c>
      <c r="AR355" s="180">
        <f t="shared" si="27"/>
        <v>4081.5020928085492</v>
      </c>
    </row>
    <row r="356" spans="7:44" ht="14.25" customHeight="1" thickTop="1" x14ac:dyDescent="0.25">
      <c r="G356" s="62"/>
      <c r="H356" s="409"/>
      <c r="J356" s="411"/>
      <c r="K356" s="164" t="s">
        <v>283</v>
      </c>
      <c r="L356" s="181">
        <f t="shared" si="27"/>
        <v>6772.5841229897123</v>
      </c>
      <c r="M356" s="181">
        <f t="shared" si="27"/>
        <v>6177.4978587458054</v>
      </c>
      <c r="N356" s="181">
        <f t="shared" si="27"/>
        <v>5665.0695692129602</v>
      </c>
      <c r="O356" s="181">
        <f t="shared" si="27"/>
        <v>5207.5361582271325</v>
      </c>
      <c r="P356" s="181">
        <f t="shared" si="27"/>
        <v>4795.1901536208234</v>
      </c>
      <c r="Q356" s="181">
        <f t="shared" si="27"/>
        <v>4422.7101776785357</v>
      </c>
      <c r="R356" s="181">
        <f t="shared" si="27"/>
        <v>4086.3256128764374</v>
      </c>
      <c r="S356" s="181">
        <f t="shared" si="27"/>
        <v>3782.9306928318542</v>
      </c>
      <c r="T356" s="181">
        <f t="shared" si="27"/>
        <v>3509.7470921786785</v>
      </c>
      <c r="U356" s="181">
        <f t="shared" si="27"/>
        <v>3264.1826468146733</v>
      </c>
      <c r="V356" s="181">
        <f t="shared" si="27"/>
        <v>3043.7713691476811</v>
      </c>
      <c r="W356" s="181">
        <f t="shared" si="27"/>
        <v>2846.1502757655521</v>
      </c>
      <c r="X356" s="181">
        <f t="shared" si="27"/>
        <v>2669.0534888552052</v>
      </c>
      <c r="Y356" s="181">
        <f t="shared" si="27"/>
        <v>2510.3141918087467</v>
      </c>
      <c r="Z356" s="181">
        <f t="shared" si="27"/>
        <v>2367.8696074671066</v>
      </c>
      <c r="AA356" s="181">
        <f t="shared" si="27"/>
        <v>2288.8124473238363</v>
      </c>
      <c r="AB356" s="181">
        <f t="shared" si="27"/>
        <v>2221.4564173994736</v>
      </c>
      <c r="AC356" s="181">
        <f t="shared" si="27"/>
        <v>2164.3995543786855</v>
      </c>
      <c r="AD356" s="181">
        <f t="shared" si="27"/>
        <v>2116.3078356771516</v>
      </c>
      <c r="AE356" s="181">
        <f t="shared" si="27"/>
        <v>2075.9052263671279</v>
      </c>
      <c r="AF356" s="181">
        <f t="shared" si="27"/>
        <v>2041.9640555438409</v>
      </c>
      <c r="AG356" s="181">
        <f t="shared" si="27"/>
        <v>2013.2959822205512</v>
      </c>
      <c r="AH356" s="181">
        <f t="shared" si="27"/>
        <v>1988.7438369049894</v>
      </c>
      <c r="AI356" s="181">
        <f t="shared" si="27"/>
        <v>1967.1746091981081</v>
      </c>
      <c r="AJ356" s="181">
        <f t="shared" si="27"/>
        <v>1947.4738106448153</v>
      </c>
      <c r="AK356" s="181">
        <f t="shared" si="27"/>
        <v>1928.5413918818676</v>
      </c>
      <c r="AL356" s="181">
        <f t="shared" si="27"/>
        <v>1909.2893481626265</v>
      </c>
      <c r="AM356" s="181">
        <f t="shared" si="27"/>
        <v>1888.6411190624226</v>
      </c>
      <c r="AN356" s="181">
        <f t="shared" si="27"/>
        <v>1865.5328854909676</v>
      </c>
      <c r="AO356" s="181">
        <f t="shared" si="27"/>
        <v>1838.9168978527682</v>
      </c>
      <c r="AP356" s="181">
        <f t="shared" si="27"/>
        <v>1807.7670425835133</v>
      </c>
      <c r="AQ356" s="181">
        <f t="shared" si="27"/>
        <v>1771.0869851681741</v>
      </c>
      <c r="AR356" s="181">
        <f t="shared" si="27"/>
        <v>1727.921443106449</v>
      </c>
    </row>
    <row r="357" spans="7:44" ht="14.25" customHeight="1" x14ac:dyDescent="0.25">
      <c r="G357" s="62"/>
      <c r="H357" s="409"/>
      <c r="J357" s="411"/>
      <c r="K357" s="52" t="s">
        <v>284</v>
      </c>
      <c r="L357" s="179">
        <f t="shared" si="27"/>
        <v>6772.5841229897123</v>
      </c>
      <c r="M357" s="179">
        <f t="shared" si="27"/>
        <v>6284.0435878827193</v>
      </c>
      <c r="N357" s="179">
        <f t="shared" si="27"/>
        <v>5863.2488775094062</v>
      </c>
      <c r="O357" s="179">
        <f t="shared" si="27"/>
        <v>5487.3232977663547</v>
      </c>
      <c r="P357" s="179">
        <f t="shared" si="27"/>
        <v>5148.184057971539</v>
      </c>
      <c r="Q357" s="179">
        <f t="shared" si="27"/>
        <v>4841.4930503983669</v>
      </c>
      <c r="R357" s="179">
        <f t="shared" si="27"/>
        <v>4564.3154613358756</v>
      </c>
      <c r="S357" s="179">
        <f t="shared" si="27"/>
        <v>4314.3631894348882</v>
      </c>
      <c r="T357" s="179">
        <f t="shared" si="27"/>
        <v>4089.6880894611627</v>
      </c>
      <c r="U357" s="179">
        <f t="shared" si="27"/>
        <v>3888.5379619534451</v>
      </c>
      <c r="V357" s="179">
        <f t="shared" si="27"/>
        <v>3709.2815478778884</v>
      </c>
      <c r="W357" s="179">
        <f t="shared" si="27"/>
        <v>3550.3662979869919</v>
      </c>
      <c r="X357" s="179">
        <f t="shared" si="27"/>
        <v>3410.2931041170441</v>
      </c>
      <c r="Y357" s="179">
        <f t="shared" si="27"/>
        <v>3287.6004215841199</v>
      </c>
      <c r="Z357" s="179">
        <f t="shared" si="27"/>
        <v>3180.8538826864465</v>
      </c>
      <c r="AA357" s="179">
        <f t="shared" si="27"/>
        <v>3088.6392691552014</v>
      </c>
      <c r="AB357" s="179">
        <f t="shared" si="27"/>
        <v>3009.5576188473528</v>
      </c>
      <c r="AC357" s="179">
        <f t="shared" si="27"/>
        <v>2942.2217332255445</v>
      </c>
      <c r="AD357" s="179">
        <f t="shared" si="27"/>
        <v>2885.253630375867</v>
      </c>
      <c r="AE357" s="179">
        <f t="shared" si="27"/>
        <v>2837.2826520934445</v>
      </c>
      <c r="AF357" s="179">
        <f t="shared" si="27"/>
        <v>2796.9440332859426</v>
      </c>
      <c r="AG357" s="179">
        <f t="shared" si="27"/>
        <v>2762.8778044846058</v>
      </c>
      <c r="AH357" s="179">
        <f t="shared" si="27"/>
        <v>2733.7279385147722</v>
      </c>
      <c r="AI357" s="179">
        <f t="shared" si="27"/>
        <v>2708.1416789110781</v>
      </c>
      <c r="AJ357" s="179">
        <f t="shared" si="27"/>
        <v>2684.7690055187368</v>
      </c>
      <c r="AK357" s="179">
        <f t="shared" si="27"/>
        <v>2662.2622049687006</v>
      </c>
      <c r="AL357" s="179">
        <f t="shared" si="27"/>
        <v>2639.2755222593282</v>
      </c>
      <c r="AM357" s="179">
        <f t="shared" si="27"/>
        <v>2614.4648757330997</v>
      </c>
      <c r="AN357" s="179">
        <f t="shared" si="27"/>
        <v>2586.4876220913416</v>
      </c>
      <c r="AO357" s="179">
        <f t="shared" si="27"/>
        <v>2554.0023612620512</v>
      </c>
      <c r="AP357" s="179">
        <f t="shared" si="27"/>
        <v>2515.6687732754026</v>
      </c>
      <c r="AQ357" s="179">
        <f t="shared" si="27"/>
        <v>2470.1474810462814</v>
      </c>
      <c r="AR357" s="179">
        <f t="shared" si="27"/>
        <v>2416.0999342780156</v>
      </c>
    </row>
    <row r="358" spans="7:44" ht="14.25" customHeight="1" thickBot="1" x14ac:dyDescent="0.3">
      <c r="G358" s="62"/>
      <c r="H358" s="409"/>
      <c r="J358" s="411"/>
      <c r="K358" s="167" t="s">
        <v>285</v>
      </c>
      <c r="L358" s="180">
        <f t="shared" si="27"/>
        <v>6772.5841229897123</v>
      </c>
      <c r="M358" s="180">
        <f t="shared" si="27"/>
        <v>6526.0378363028303</v>
      </c>
      <c r="N358" s="180">
        <f t="shared" si="27"/>
        <v>6325.4779551297233</v>
      </c>
      <c r="O358" s="180">
        <f t="shared" si="27"/>
        <v>6142.0066369367878</v>
      </c>
      <c r="P358" s="180">
        <f t="shared" si="27"/>
        <v>5973.5189628062535</v>
      </c>
      <c r="Q358" s="180">
        <f t="shared" si="27"/>
        <v>5818.7485582227764</v>
      </c>
      <c r="R358" s="180">
        <f t="shared" si="27"/>
        <v>5676.7432873811395</v>
      </c>
      <c r="S358" s="180">
        <f t="shared" si="27"/>
        <v>5546.6958323518729</v>
      </c>
      <c r="T358" s="180">
        <f t="shared" si="27"/>
        <v>5427.8750013557465</v>
      </c>
      <c r="U358" s="180">
        <f t="shared" si="27"/>
        <v>5319.5934806221749</v>
      </c>
      <c r="V358" s="180">
        <f t="shared" si="27"/>
        <v>5221.1910384913081</v>
      </c>
      <c r="W358" s="180">
        <f t="shared" si="27"/>
        <v>5132.0250687342068</v>
      </c>
      <c r="X358" s="180">
        <f t="shared" si="27"/>
        <v>5051.4649321488414</v>
      </c>
      <c r="Y358" s="180">
        <f t="shared" si="27"/>
        <v>4978.8884010986185</v>
      </c>
      <c r="Z358" s="180">
        <f t="shared" si="27"/>
        <v>4913.6793336707569</v>
      </c>
      <c r="AA358" s="180">
        <f t="shared" si="27"/>
        <v>4855.2261000018116</v>
      </c>
      <c r="AB358" s="180">
        <f t="shared" si="27"/>
        <v>4802.9204865225911</v>
      </c>
      <c r="AC358" s="180">
        <f t="shared" si="27"/>
        <v>4756.1569138804216</v>
      </c>
      <c r="AD358" s="180">
        <f t="shared" si="27"/>
        <v>4714.3318665950874</v>
      </c>
      <c r="AE358" s="180">
        <f t="shared" si="27"/>
        <v>4676.8434691797374</v>
      </c>
      <c r="AF358" s="180">
        <f t="shared" si="27"/>
        <v>4643.0911657883544</v>
      </c>
      <c r="AG358" s="180">
        <f t="shared" si="27"/>
        <v>4612.4754744557695</v>
      </c>
      <c r="AH358" s="180">
        <f t="shared" si="27"/>
        <v>4584.3977960121492</v>
      </c>
      <c r="AI358" s="180">
        <f t="shared" si="27"/>
        <v>4558.2602636954543</v>
      </c>
      <c r="AJ358" s="180">
        <f t="shared" ref="AJ358:AR358" si="28" xml:space="preserve"> $S$47*(AJ446 + AJ656)</f>
        <v>4533.4656234838749</v>
      </c>
      <c r="AK358" s="180">
        <f t="shared" si="28"/>
        <v>4509.4171379126274</v>
      </c>
      <c r="AL358" s="180">
        <f t="shared" si="28"/>
        <v>4485.5185080528581</v>
      </c>
      <c r="AM358" s="180">
        <f t="shared" si="28"/>
        <v>4461.1738096865665</v>
      </c>
      <c r="AN358" s="180">
        <f t="shared" si="28"/>
        <v>4435.7874406865021</v>
      </c>
      <c r="AO358" s="180">
        <f t="shared" si="28"/>
        <v>4408.7640773203557</v>
      </c>
      <c r="AP358" s="180">
        <f t="shared" si="28"/>
        <v>4379.5086377223897</v>
      </c>
      <c r="AQ358" s="180">
        <f t="shared" si="28"/>
        <v>4347.4262511664183</v>
      </c>
      <c r="AR358" s="180">
        <f t="shared" si="28"/>
        <v>4311.9222320684585</v>
      </c>
    </row>
    <row r="359" spans="7:44" ht="14.25" customHeight="1" thickTop="1" x14ac:dyDescent="0.25">
      <c r="G359" s="62"/>
      <c r="H359" s="409"/>
      <c r="J359" s="411"/>
      <c r="K359" s="164" t="s">
        <v>286</v>
      </c>
      <c r="L359" s="181">
        <f t="shared" ref="L359:AR366" si="29" xml:space="preserve"> $S$47*(L447 + L657)</f>
        <v>6895.5922855545459</v>
      </c>
      <c r="M359" s="181">
        <f t="shared" si="29"/>
        <v>6291.2251540769394</v>
      </c>
      <c r="N359" s="181">
        <f t="shared" si="29"/>
        <v>5772.6298117138404</v>
      </c>
      <c r="O359" s="181">
        <f t="shared" si="29"/>
        <v>5310.2119620694803</v>
      </c>
      <c r="P359" s="181">
        <f t="shared" si="29"/>
        <v>4893.695864898873</v>
      </c>
      <c r="Q359" s="181">
        <f t="shared" si="29"/>
        <v>4517.5072843466114</v>
      </c>
      <c r="R359" s="181">
        <f t="shared" si="29"/>
        <v>4177.7398138056378</v>
      </c>
      <c r="S359" s="181">
        <f t="shared" si="29"/>
        <v>3871.2054468197293</v>
      </c>
      <c r="T359" s="181">
        <f t="shared" si="29"/>
        <v>3595.0716330725913</v>
      </c>
      <c r="U359" s="181">
        <f t="shared" si="29"/>
        <v>3346.7081252254438</v>
      </c>
      <c r="V359" s="181">
        <f t="shared" si="29"/>
        <v>3123.6208788328317</v>
      </c>
      <c r="W359" s="181">
        <f t="shared" si="29"/>
        <v>2923.4254810614189</v>
      </c>
      <c r="X359" s="181">
        <f t="shared" si="29"/>
        <v>2743.8392465188513</v>
      </c>
      <c r="Y359" s="181">
        <f t="shared" si="29"/>
        <v>2582.6819291874822</v>
      </c>
      <c r="Z359" s="181">
        <f t="shared" si="29"/>
        <v>2437.8798948416661</v>
      </c>
      <c r="AA359" s="181">
        <f t="shared" si="29"/>
        <v>2357.9996081597419</v>
      </c>
      <c r="AB359" s="181">
        <f t="shared" si="29"/>
        <v>2289.8972763019833</v>
      </c>
      <c r="AC359" s="181">
        <f t="shared" si="29"/>
        <v>2232.1618703199479</v>
      </c>
      <c r="AD359" s="181">
        <f t="shared" si="29"/>
        <v>2183.4511719525299</v>
      </c>
      <c r="AE359" s="181">
        <f t="shared" si="29"/>
        <v>2142.4816564714224</v>
      </c>
      <c r="AF359" s="181">
        <f t="shared" si="29"/>
        <v>2108.0187371825409</v>
      </c>
      <c r="AG359" s="181">
        <f t="shared" si="29"/>
        <v>2078.8676239776541</v>
      </c>
      <c r="AH359" s="181">
        <f t="shared" si="29"/>
        <v>2053.8650772058022</v>
      </c>
      <c r="AI359" s="181">
        <f t="shared" si="29"/>
        <v>2031.8723240472805</v>
      </c>
      <c r="AJ359" s="181">
        <f t="shared" si="29"/>
        <v>2011.7693645057007</v>
      </c>
      <c r="AK359" s="181">
        <f t="shared" si="29"/>
        <v>1992.4508445809183</v>
      </c>
      <c r="AL359" s="181">
        <f t="shared" si="29"/>
        <v>1972.8236296226535</v>
      </c>
      <c r="AM359" s="181">
        <f t="shared" si="29"/>
        <v>1951.8061828872162</v>
      </c>
      <c r="AN359" s="181">
        <f t="shared" si="29"/>
        <v>1928.3298519237801</v>
      </c>
      <c r="AO359" s="181">
        <f t="shared" si="29"/>
        <v>1901.342196459899</v>
      </c>
      <c r="AP359" s="181">
        <f t="shared" si="29"/>
        <v>1869.812565277691</v>
      </c>
      <c r="AQ359" s="181">
        <f t="shared" si="29"/>
        <v>1832.7402610628792</v>
      </c>
      <c r="AR359" s="181">
        <f t="shared" si="29"/>
        <v>1789.1658484734437</v>
      </c>
    </row>
    <row r="360" spans="7:44" ht="14.25" customHeight="1" x14ac:dyDescent="0.25">
      <c r="G360" s="62"/>
      <c r="H360" s="409"/>
      <c r="J360" s="411"/>
      <c r="K360" s="52" t="s">
        <v>287</v>
      </c>
      <c r="L360" s="179">
        <f t="shared" si="29"/>
        <v>6895.5922855545459</v>
      </c>
      <c r="M360" s="179">
        <f t="shared" si="29"/>
        <v>6399.4532777472377</v>
      </c>
      <c r="N360" s="179">
        <f t="shared" si="29"/>
        <v>5973.7015904811897</v>
      </c>
      <c r="O360" s="179">
        <f t="shared" si="29"/>
        <v>5593.9655057790806</v>
      </c>
      <c r="P360" s="179">
        <f t="shared" si="29"/>
        <v>5251.6902436116379</v>
      </c>
      <c r="Q360" s="179">
        <f t="shared" si="29"/>
        <v>4942.324660870413</v>
      </c>
      <c r="R360" s="179">
        <f t="shared" si="29"/>
        <v>4662.8179496685707</v>
      </c>
      <c r="S360" s="179">
        <f t="shared" si="29"/>
        <v>4410.810736219195</v>
      </c>
      <c r="T360" s="179">
        <f t="shared" si="29"/>
        <v>4184.3071116453311</v>
      </c>
      <c r="U360" s="179">
        <f t="shared" si="29"/>
        <v>3981.5206629714271</v>
      </c>
      <c r="V360" s="179">
        <f t="shared" si="29"/>
        <v>3800.7942809750521</v>
      </c>
      <c r="W360" s="179">
        <f t="shared" si="29"/>
        <v>3640.5550091939422</v>
      </c>
      <c r="X360" s="179">
        <f t="shared" si="29"/>
        <v>3499.2870278309911</v>
      </c>
      <c r="Y360" s="179">
        <f t="shared" si="29"/>
        <v>3375.514678175181</v>
      </c>
      <c r="Z360" s="179">
        <f t="shared" si="29"/>
        <v>3267.7913578522889</v>
      </c>
      <c r="AA360" s="179">
        <f t="shared" si="29"/>
        <v>3174.6920073035071</v>
      </c>
      <c r="AB360" s="179">
        <f t="shared" si="29"/>
        <v>3094.8078780941478</v>
      </c>
      <c r="AC360" s="179">
        <f t="shared" si="29"/>
        <v>3026.7427988772424</v>
      </c>
      <c r="AD360" s="179">
        <f t="shared" si="29"/>
        <v>2969.1104522812725</v>
      </c>
      <c r="AE360" s="179">
        <f t="shared" si="29"/>
        <v>2920.5323510961102</v>
      </c>
      <c r="AF360" s="179">
        <f t="shared" si="29"/>
        <v>2879.6363087472796</v>
      </c>
      <c r="AG360" s="179">
        <f t="shared" si="29"/>
        <v>2845.0552659129603</v>
      </c>
      <c r="AH360" s="179">
        <f t="shared" si="29"/>
        <v>2815.4263781846826</v>
      </c>
      <c r="AI360" s="179">
        <f t="shared" si="29"/>
        <v>2789.3902980408061</v>
      </c>
      <c r="AJ360" s="179">
        <f t="shared" si="29"/>
        <v>2765.5906034928198</v>
      </c>
      <c r="AK360" s="179">
        <f t="shared" si="29"/>
        <v>2742.6733388578186</v>
      </c>
      <c r="AL360" s="179">
        <f t="shared" si="29"/>
        <v>2719.2866422461871</v>
      </c>
      <c r="AM360" s="179">
        <f t="shared" si="29"/>
        <v>2694.0804408282606</v>
      </c>
      <c r="AN360" s="179">
        <f t="shared" si="29"/>
        <v>2665.7061995992467</v>
      </c>
      <c r="AO360" s="179">
        <f t="shared" si="29"/>
        <v>2632.8167127531838</v>
      </c>
      <c r="AP360" s="179">
        <f t="shared" si="29"/>
        <v>2594.0659292779847</v>
      </c>
      <c r="AQ360" s="179">
        <f t="shared" si="29"/>
        <v>2548.1088062490558</v>
      </c>
      <c r="AR360" s="179">
        <f t="shared" si="29"/>
        <v>2493.601184704683</v>
      </c>
    </row>
    <row r="361" spans="7:44" ht="14.25" customHeight="1" thickBot="1" x14ac:dyDescent="0.3">
      <c r="G361" s="62"/>
      <c r="H361" s="409"/>
      <c r="J361" s="411"/>
      <c r="K361" s="167" t="s">
        <v>288</v>
      </c>
      <c r="L361" s="180">
        <f t="shared" si="29"/>
        <v>6895.5922855545459</v>
      </c>
      <c r="M361" s="180">
        <f t="shared" si="29"/>
        <v>6644.849946144418</v>
      </c>
      <c r="N361" s="180">
        <f t="shared" si="29"/>
        <v>6442.7767078779589</v>
      </c>
      <c r="O361" s="180">
        <f t="shared" si="29"/>
        <v>6258.0754699000672</v>
      </c>
      <c r="P361" s="180">
        <f t="shared" si="29"/>
        <v>6088.5345022217298</v>
      </c>
      <c r="Q361" s="180">
        <f t="shared" si="29"/>
        <v>5932.8386066482872</v>
      </c>
      <c r="R361" s="180">
        <f t="shared" si="29"/>
        <v>5790.0085540689288</v>
      </c>
      <c r="S361" s="180">
        <f t="shared" si="29"/>
        <v>5659.2199477581262</v>
      </c>
      <c r="T361" s="180">
        <f t="shared" si="29"/>
        <v>5539.7297814496706</v>
      </c>
      <c r="U361" s="180">
        <f t="shared" si="29"/>
        <v>5430.8419611573854</v>
      </c>
      <c r="V361" s="180">
        <f t="shared" si="29"/>
        <v>5331.8893477998718</v>
      </c>
      <c r="W361" s="180">
        <f t="shared" si="29"/>
        <v>5242.2236465682163</v>
      </c>
      <c r="X361" s="180">
        <f t="shared" si="29"/>
        <v>5161.2093572295225</v>
      </c>
      <c r="Y361" s="180">
        <f t="shared" si="29"/>
        <v>5088.2199727966154</v>
      </c>
      <c r="Z361" s="180">
        <f t="shared" si="29"/>
        <v>5022.6354928487808</v>
      </c>
      <c r="AA361" s="180">
        <f t="shared" si="29"/>
        <v>4963.8407410338696</v>
      </c>
      <c r="AB361" s="180">
        <f t="shared" si="29"/>
        <v>4911.2241935390648</v>
      </c>
      <c r="AC361" s="180">
        <f t="shared" si="29"/>
        <v>4864.1771429305772</v>
      </c>
      <c r="AD361" s="180">
        <f t="shared" si="29"/>
        <v>4822.0930883688843</v>
      </c>
      <c r="AE361" s="180">
        <f t="shared" si="29"/>
        <v>4784.3672824173773</v>
      </c>
      <c r="AF361" s="180">
        <f t="shared" si="29"/>
        <v>4750.396388536662</v>
      </c>
      <c r="AG361" s="180">
        <f t="shared" si="29"/>
        <v>4719.5782183296769</v>
      </c>
      <c r="AH361" s="180">
        <f t="shared" si="29"/>
        <v>4691.3115272421483</v>
      </c>
      <c r="AI361" s="180">
        <f t="shared" si="29"/>
        <v>4664.9958537753782</v>
      </c>
      <c r="AJ361" s="180">
        <f t="shared" si="29"/>
        <v>4640.0313915433862</v>
      </c>
      <c r="AK361" s="180">
        <f t="shared" si="29"/>
        <v>4615.8188864383956</v>
      </c>
      <c r="AL361" s="180">
        <f t="shared" si="29"/>
        <v>4591.7595532143851</v>
      </c>
      <c r="AM361" s="180">
        <f t="shared" si="29"/>
        <v>4567.2550072483637</v>
      </c>
      <c r="AN361" s="180">
        <f t="shared" si="29"/>
        <v>4541.7072082814457</v>
      </c>
      <c r="AO361" s="180">
        <f t="shared" si="29"/>
        <v>4514.5184137013803</v>
      </c>
      <c r="AP361" s="180">
        <f t="shared" si="29"/>
        <v>4485.0911394881487</v>
      </c>
      <c r="AQ361" s="180">
        <f t="shared" si="29"/>
        <v>4452.8281273621033</v>
      </c>
      <c r="AR361" s="180">
        <f t="shared" si="29"/>
        <v>4417.1323169888283</v>
      </c>
    </row>
    <row r="362" spans="7:44" ht="14.25" customHeight="1" thickTop="1" x14ac:dyDescent="0.25">
      <c r="G362" s="62"/>
      <c r="H362" s="409"/>
      <c r="J362" s="411"/>
      <c r="K362" s="164" t="s">
        <v>289</v>
      </c>
      <c r="L362" s="181">
        <f t="shared" si="29"/>
        <v>7047.5180262960339</v>
      </c>
      <c r="M362" s="181">
        <f t="shared" si="29"/>
        <v>6429.2507150771244</v>
      </c>
      <c r="N362" s="181">
        <f t="shared" si="29"/>
        <v>5898.0278130359593</v>
      </c>
      <c r="O362" s="181">
        <f t="shared" si="29"/>
        <v>5424.110829793759</v>
      </c>
      <c r="P362" s="181">
        <f t="shared" si="29"/>
        <v>4997.1476318316863</v>
      </c>
      <c r="Q362" s="181">
        <f t="shared" si="29"/>
        <v>4611.5009523289491</v>
      </c>
      <c r="R362" s="181">
        <f t="shared" si="29"/>
        <v>4263.2040757155501</v>
      </c>
      <c r="S362" s="181">
        <f t="shared" si="29"/>
        <v>3949.0086422415634</v>
      </c>
      <c r="T362" s="181">
        <f t="shared" si="29"/>
        <v>3666.0211341992963</v>
      </c>
      <c r="U362" s="181">
        <f t="shared" si="29"/>
        <v>3411.5499104766354</v>
      </c>
      <c r="V362" s="181">
        <f t="shared" si="29"/>
        <v>3183.0395735779111</v>
      </c>
      <c r="W362" s="181">
        <f t="shared" si="29"/>
        <v>2978.0449526570765</v>
      </c>
      <c r="X362" s="181">
        <f t="shared" si="29"/>
        <v>2794.2237517575822</v>
      </c>
      <c r="Y362" s="181">
        <f t="shared" si="29"/>
        <v>2629.3377669909009</v>
      </c>
      <c r="Z362" s="181">
        <f t="shared" si="29"/>
        <v>2481.2574938834273</v>
      </c>
      <c r="AA362" s="181">
        <f t="shared" si="29"/>
        <v>2399.3827508521367</v>
      </c>
      <c r="AB362" s="181">
        <f t="shared" si="29"/>
        <v>2329.5973914348992</v>
      </c>
      <c r="AC362" s="181">
        <f t="shared" si="29"/>
        <v>2270.4530228903659</v>
      </c>
      <c r="AD362" s="181">
        <f t="shared" si="29"/>
        <v>2220.571718539295</v>
      </c>
      <c r="AE362" s="181">
        <f t="shared" si="29"/>
        <v>2178.6356713168079</v>
      </c>
      <c r="AF362" s="181">
        <f t="shared" si="29"/>
        <v>2143.377206909614</v>
      </c>
      <c r="AG362" s="181">
        <f t="shared" si="29"/>
        <v>2113.5694191855864</v>
      </c>
      <c r="AH362" s="181">
        <f t="shared" si="29"/>
        <v>2088.0177192401438</v>
      </c>
      <c r="AI362" s="181">
        <f t="shared" si="29"/>
        <v>2065.5525742166787</v>
      </c>
      <c r="AJ362" s="181">
        <f t="shared" si="29"/>
        <v>2045.0236704229228</v>
      </c>
      <c r="AK362" s="181">
        <f t="shared" si="29"/>
        <v>2025.2956840300133</v>
      </c>
      <c r="AL362" s="181">
        <f t="shared" si="29"/>
        <v>2005.2457966296583</v>
      </c>
      <c r="AM362" s="181">
        <f t="shared" si="29"/>
        <v>1983.7630640201676</v>
      </c>
      <c r="AN362" s="181">
        <f t="shared" si="29"/>
        <v>1959.7497440170721</v>
      </c>
      <c r="AO362" s="181">
        <f t="shared" si="29"/>
        <v>1932.1247208989616</v>
      </c>
      <c r="AP362" s="181">
        <f t="shared" si="29"/>
        <v>1899.8292398910874</v>
      </c>
      <c r="AQ362" s="181">
        <f t="shared" si="29"/>
        <v>1861.8353001522441</v>
      </c>
      <c r="AR362" s="181">
        <f t="shared" si="29"/>
        <v>1817.1572769105483</v>
      </c>
    </row>
    <row r="363" spans="7:44" ht="14.25" customHeight="1" x14ac:dyDescent="0.25">
      <c r="G363" s="62"/>
      <c r="H363" s="409"/>
      <c r="J363" s="411"/>
      <c r="K363" s="52" t="s">
        <v>290</v>
      </c>
      <c r="L363" s="179">
        <f t="shared" si="29"/>
        <v>7047.5180262960339</v>
      </c>
      <c r="M363" s="179">
        <f t="shared" si="29"/>
        <v>6539.9600865881894</v>
      </c>
      <c r="N363" s="179">
        <f t="shared" si="29"/>
        <v>6103.8002384896927</v>
      </c>
      <c r="O363" s="179">
        <f t="shared" si="29"/>
        <v>5714.5429429453798</v>
      </c>
      <c r="P363" s="179">
        <f t="shared" si="29"/>
        <v>5363.5693897455003</v>
      </c>
      <c r="Q363" s="179">
        <f t="shared" si="29"/>
        <v>5046.279540075644</v>
      </c>
      <c r="R363" s="179">
        <f t="shared" si="29"/>
        <v>4759.5793618825692</v>
      </c>
      <c r="S363" s="179">
        <f t="shared" si="29"/>
        <v>4501.0688709593987</v>
      </c>
      <c r="T363" s="179">
        <f t="shared" si="29"/>
        <v>4268.7129219725703</v>
      </c>
      <c r="U363" s="179">
        <f t="shared" si="29"/>
        <v>4060.6866574224691</v>
      </c>
      <c r="V363" s="179">
        <f t="shared" si="29"/>
        <v>3875.2950123542719</v>
      </c>
      <c r="W363" s="179">
        <f t="shared" si="29"/>
        <v>3710.9273926860278</v>
      </c>
      <c r="X363" s="179">
        <f t="shared" si="29"/>
        <v>3566.0305569879183</v>
      </c>
      <c r="Y363" s="179">
        <f t="shared" si="29"/>
        <v>3439.0915767324086</v>
      </c>
      <c r="Z363" s="179">
        <f t="shared" si="29"/>
        <v>3328.6266895669883</v>
      </c>
      <c r="AA363" s="179">
        <f t="shared" si="29"/>
        <v>3233.1737573903147</v>
      </c>
      <c r="AB363" s="179">
        <f t="shared" si="29"/>
        <v>3151.2870148841785</v>
      </c>
      <c r="AC363" s="179">
        <f t="shared" si="29"/>
        <v>3081.5333213617628</v>
      </c>
      <c r="AD363" s="179">
        <f t="shared" si="29"/>
        <v>3022.4894273615173</v>
      </c>
      <c r="AE363" s="179">
        <f t="shared" si="29"/>
        <v>2972.7399431827148</v>
      </c>
      <c r="AF363" s="179">
        <f t="shared" si="29"/>
        <v>2930.8758035778264</v>
      </c>
      <c r="AG363" s="179">
        <f t="shared" si="29"/>
        <v>2895.4930899339251</v>
      </c>
      <c r="AH363" s="179">
        <f t="shared" si="29"/>
        <v>2865.1921144845728</v>
      </c>
      <c r="AI363" s="179">
        <f t="shared" si="29"/>
        <v>2838.5766995690265</v>
      </c>
      <c r="AJ363" s="179">
        <f t="shared" si="29"/>
        <v>2814.2536041187204</v>
      </c>
      <c r="AK363" s="179">
        <f t="shared" si="29"/>
        <v>2790.8320626937766</v>
      </c>
      <c r="AL363" s="179">
        <f t="shared" si="29"/>
        <v>2766.9234115625245</v>
      </c>
      <c r="AM363" s="179">
        <f t="shared" si="29"/>
        <v>2741.1407828162205</v>
      </c>
      <c r="AN363" s="179">
        <f t="shared" si="29"/>
        <v>2712.0988521842446</v>
      </c>
      <c r="AO363" s="179">
        <f t="shared" si="29"/>
        <v>2678.4136296194238</v>
      </c>
      <c r="AP363" s="179">
        <f t="shared" si="29"/>
        <v>2638.7022842337919</v>
      </c>
      <c r="AQ363" s="179">
        <f t="shared" si="29"/>
        <v>2591.582997037624</v>
      </c>
      <c r="AR363" s="179">
        <f t="shared" si="29"/>
        <v>2535.6748363456209</v>
      </c>
    </row>
    <row r="364" spans="7:44" ht="14.25" customHeight="1" thickBot="1" x14ac:dyDescent="0.3">
      <c r="G364" s="62"/>
      <c r="H364" s="409"/>
      <c r="J364" s="411"/>
      <c r="K364" s="167" t="s">
        <v>291</v>
      </c>
      <c r="L364" s="183">
        <f t="shared" si="29"/>
        <v>7047.5180262960339</v>
      </c>
      <c r="M364" s="183">
        <f t="shared" si="29"/>
        <v>6791.1433771148904</v>
      </c>
      <c r="N364" s="183">
        <f t="shared" si="29"/>
        <v>6583.8030798850787</v>
      </c>
      <c r="O364" s="183">
        <f t="shared" si="29"/>
        <v>6394.2278368889465</v>
      </c>
      <c r="P364" s="183">
        <f t="shared" si="29"/>
        <v>6220.1834349444498</v>
      </c>
      <c r="Q364" s="183">
        <f t="shared" si="29"/>
        <v>6060.3355817168585</v>
      </c>
      <c r="R364" s="183">
        <f t="shared" si="29"/>
        <v>5913.6872239794311</v>
      </c>
      <c r="S364" s="183">
        <f t="shared" si="29"/>
        <v>5779.3967261852404</v>
      </c>
      <c r="T364" s="183">
        <f t="shared" si="29"/>
        <v>5656.7041509173932</v>
      </c>
      <c r="U364" s="183">
        <f t="shared" si="29"/>
        <v>5544.8966503759611</v>
      </c>
      <c r="V364" s="183">
        <f t="shared" si="29"/>
        <v>5443.2904411206</v>
      </c>
      <c r="W364" s="183">
        <f t="shared" si="29"/>
        <v>5351.2206552182115</v>
      </c>
      <c r="X364" s="183">
        <f t="shared" si="29"/>
        <v>5268.0352676775447</v>
      </c>
      <c r="Y364" s="183">
        <f t="shared" si="29"/>
        <v>5193.0912807491623</v>
      </c>
      <c r="Z364" s="183">
        <f t="shared" si="29"/>
        <v>5125.7522278461011</v>
      </c>
      <c r="AA364" s="183">
        <f t="shared" si="29"/>
        <v>5065.3864846858087</v>
      </c>
      <c r="AB364" s="183">
        <f t="shared" si="29"/>
        <v>5011.3660933323326</v>
      </c>
      <c r="AC364" s="183">
        <f t="shared" si="29"/>
        <v>4963.0659228751701</v>
      </c>
      <c r="AD364" s="183">
        <f t="shared" si="29"/>
        <v>4919.8630573394094</v>
      </c>
      <c r="AE364" s="183">
        <f t="shared" si="29"/>
        <v>4881.1363407812396</v>
      </c>
      <c r="AF364" s="183">
        <f t="shared" si="29"/>
        <v>4846.2660334875072</v>
      </c>
      <c r="AG364" s="183">
        <f t="shared" si="29"/>
        <v>4814.6335482275836</v>
      </c>
      <c r="AH364" s="183">
        <f t="shared" si="29"/>
        <v>4785.6212451815154</v>
      </c>
      <c r="AI364" s="183">
        <f t="shared" si="29"/>
        <v>4758.6122705450271</v>
      </c>
      <c r="AJ364" s="183">
        <f t="shared" si="29"/>
        <v>4732.9904281030003</v>
      </c>
      <c r="AK364" s="183">
        <f t="shared" si="29"/>
        <v>4708.1400760062334</v>
      </c>
      <c r="AL364" s="183">
        <f t="shared" si="29"/>
        <v>4683.446043039663</v>
      </c>
      <c r="AM364" s="183">
        <f t="shared" si="29"/>
        <v>4658.2935601256841</v>
      </c>
      <c r="AN364" s="183">
        <f t="shared" si="29"/>
        <v>4632.0682038525565</v>
      </c>
      <c r="AO364" s="183">
        <f t="shared" si="29"/>
        <v>4604.1558495803301</v>
      </c>
      <c r="AP364" s="183">
        <f t="shared" si="29"/>
        <v>4573.9426322388172</v>
      </c>
      <c r="AQ364" s="183">
        <f t="shared" si="29"/>
        <v>4540.8149133515371</v>
      </c>
      <c r="AR364" s="183">
        <f t="shared" si="29"/>
        <v>4504.1592531355109</v>
      </c>
    </row>
    <row r="365" spans="7:44" ht="14.25" customHeight="1" thickTop="1" x14ac:dyDescent="0.25">
      <c r="G365" s="62"/>
      <c r="H365" s="409"/>
      <c r="J365" s="412"/>
      <c r="K365" s="164" t="s">
        <v>348</v>
      </c>
      <c r="L365" s="181">
        <f t="shared" si="29"/>
        <v>7545.3594271054835</v>
      </c>
      <c r="M365" s="181">
        <f t="shared" si="29"/>
        <v>6887.1562522285394</v>
      </c>
      <c r="N365" s="181">
        <f t="shared" si="29"/>
        <v>6326.0934792502985</v>
      </c>
      <c r="O365" s="181">
        <f t="shared" si="29"/>
        <v>5827.0837849882246</v>
      </c>
      <c r="P365" s="181">
        <f t="shared" si="29"/>
        <v>5378.0843334508618</v>
      </c>
      <c r="Q365" s="181">
        <f t="shared" si="29"/>
        <v>4972.6772743641741</v>
      </c>
      <c r="R365" s="181">
        <f t="shared" si="29"/>
        <v>4606.4509333831729</v>
      </c>
      <c r="S365" s="181">
        <f t="shared" si="29"/>
        <v>4275.8642554765584</v>
      </c>
      <c r="T365" s="181">
        <f t="shared" si="29"/>
        <v>3977.810111486956</v>
      </c>
      <c r="U365" s="181">
        <f t="shared" si="29"/>
        <v>3709.4287445957852</v>
      </c>
      <c r="V365" s="181">
        <f t="shared" si="29"/>
        <v>3468.0251987872375</v>
      </c>
      <c r="W365" s="181">
        <f t="shared" si="29"/>
        <v>3251.0341743231456</v>
      </c>
      <c r="X365" s="181">
        <f t="shared" si="29"/>
        <v>3056.0075096349324</v>
      </c>
      <c r="Y365" s="181">
        <f t="shared" si="29"/>
        <v>2880.612353297648</v>
      </c>
      <c r="Z365" s="181">
        <f t="shared" si="29"/>
        <v>2722.6339030281788</v>
      </c>
      <c r="AA365" s="181">
        <f t="shared" si="29"/>
        <v>2636.4753835032047</v>
      </c>
      <c r="AB365" s="181">
        <f t="shared" si="29"/>
        <v>2562.9280874553801</v>
      </c>
      <c r="AC365" s="181">
        <f t="shared" si="29"/>
        <v>2500.4814449012147</v>
      </c>
      <c r="AD365" s="181">
        <f t="shared" si="29"/>
        <v>2447.6994386259262</v>
      </c>
      <c r="AE365" s="181">
        <f t="shared" si="29"/>
        <v>2403.2095677195789</v>
      </c>
      <c r="AF365" s="181">
        <f t="shared" si="29"/>
        <v>2365.6922603089092</v>
      </c>
      <c r="AG365" s="181">
        <f t="shared" si="29"/>
        <v>2333.8709863546733</v>
      </c>
      <c r="AH365" s="181">
        <f t="shared" si="29"/>
        <v>2306.503357743612</v>
      </c>
      <c r="AI365" s="181">
        <f t="shared" si="29"/>
        <v>2282.3734915908249</v>
      </c>
      <c r="AJ365" s="181">
        <f t="shared" si="29"/>
        <v>2260.2858724750326</v>
      </c>
      <c r="AK365" s="181">
        <f t="shared" si="29"/>
        <v>2239.0608982524009</v>
      </c>
      <c r="AL365" s="181">
        <f t="shared" si="29"/>
        <v>2217.5322478172693</v>
      </c>
      <c r="AM365" s="181">
        <f t="shared" si="29"/>
        <v>2194.54618021954</v>
      </c>
      <c r="AN365" s="181">
        <f t="shared" si="29"/>
        <v>2168.962872599247</v>
      </c>
      <c r="AO365" s="181">
        <f t="shared" si="29"/>
        <v>2139.6599379002537</v>
      </c>
      <c r="AP365" s="181">
        <f t="shared" si="29"/>
        <v>2105.5383422724221</v>
      </c>
      <c r="AQ365" s="181">
        <f t="shared" si="29"/>
        <v>2065.5310823573541</v>
      </c>
      <c r="AR365" s="181">
        <f t="shared" si="29"/>
        <v>2018.6152131677607</v>
      </c>
    </row>
    <row r="366" spans="7:44" ht="14.25" customHeight="1" x14ac:dyDescent="0.25">
      <c r="G366" s="62"/>
      <c r="H366" s="409"/>
      <c r="J366" s="412"/>
      <c r="K366" s="52" t="s">
        <v>349</v>
      </c>
      <c r="L366" s="179">
        <f t="shared" si="29"/>
        <v>7545.3594271054835</v>
      </c>
      <c r="M366" s="179">
        <f t="shared" si="29"/>
        <v>7005.067506520415</v>
      </c>
      <c r="N366" s="179">
        <f t="shared" si="29"/>
        <v>6544.6712380679292</v>
      </c>
      <c r="O366" s="179">
        <f t="shared" si="29"/>
        <v>6135.3022620816419</v>
      </c>
      <c r="P366" s="179">
        <f t="shared" si="29"/>
        <v>5766.9369481318008</v>
      </c>
      <c r="Q366" s="179">
        <f t="shared" si="29"/>
        <v>5434.3217074985359</v>
      </c>
      <c r="R366" s="179">
        <f t="shared" si="29"/>
        <v>5133.990491572974</v>
      </c>
      <c r="S366" s="179">
        <f t="shared" si="29"/>
        <v>4863.3010451025129</v>
      </c>
      <c r="T366" s="179">
        <f t="shared" si="29"/>
        <v>4620.0441547948603</v>
      </c>
      <c r="U366" s="179">
        <f t="shared" si="29"/>
        <v>4402.2602064616149</v>
      </c>
      <c r="V366" s="179">
        <f t="shared" si="29"/>
        <v>4208.1436419159172</v>
      </c>
      <c r="W366" s="179">
        <f t="shared" si="29"/>
        <v>4035.9891648537682</v>
      </c>
      <c r="X366" s="179">
        <f t="shared" si="29"/>
        <v>3884.1595531450703</v>
      </c>
      <c r="Y366" s="179">
        <f t="shared" si="29"/>
        <v>3751.0654336678995</v>
      </c>
      <c r="Z366" s="179">
        <f t="shared" si="29"/>
        <v>3635.1520518087505</v>
      </c>
      <c r="AA366" s="179">
        <f t="shared" si="29"/>
        <v>3534.8903196492024</v>
      </c>
      <c r="AB366" s="179">
        <f t="shared" si="29"/>
        <v>3448.7705827868917</v>
      </c>
      <c r="AC366" s="179">
        <f t="shared" si="29"/>
        <v>3375.2981715031815</v>
      </c>
      <c r="AD366" s="179">
        <f t="shared" si="29"/>
        <v>3312.9901563732783</v>
      </c>
      <c r="AE366" s="179">
        <f t="shared" si="29"/>
        <v>3260.3729370392293</v>
      </c>
      <c r="AF366" s="179">
        <f t="shared" si="29"/>
        <v>3215.9804198914321</v>
      </c>
      <c r="AG366" s="179">
        <f t="shared" si="29"/>
        <v>3178.3526200682836</v>
      </c>
      <c r="AH366" s="179">
        <f t="shared" si="29"/>
        <v>3146.0345744703627</v>
      </c>
      <c r="AI366" s="179">
        <f t="shared" si="29"/>
        <v>3117.5754862841454</v>
      </c>
      <c r="AJ366" s="179">
        <f t="shared" ref="AJ366:AR366" si="30" xml:space="preserve"> $S$47*(AJ454 + AJ664)</f>
        <v>3091.5280442556918</v>
      </c>
      <c r="AK366" s="179">
        <f t="shared" si="30"/>
        <v>3066.4478755545124</v>
      </c>
      <c r="AL366" s="179">
        <f t="shared" si="30"/>
        <v>3040.8931019522793</v>
      </c>
      <c r="AM366" s="179">
        <f t="shared" si="30"/>
        <v>3013.423976755259</v>
      </c>
      <c r="AN366" s="179">
        <f t="shared" si="30"/>
        <v>2982.6025854760132</v>
      </c>
      <c r="AO366" s="179">
        <f t="shared" si="30"/>
        <v>2946.9925972706728</v>
      </c>
      <c r="AP366" s="179">
        <f t="shared" si="30"/>
        <v>2905.1590571481438</v>
      </c>
      <c r="AQ366" s="179">
        <f t="shared" si="30"/>
        <v>2855.6682111801301</v>
      </c>
      <c r="AR366" s="179">
        <f t="shared" si="30"/>
        <v>2797.0873586157109</v>
      </c>
    </row>
    <row r="367" spans="7:44" ht="14.25" customHeight="1" thickBot="1" x14ac:dyDescent="0.3">
      <c r="G367" s="62"/>
      <c r="H367" s="409"/>
      <c r="J367" s="412"/>
      <c r="K367" s="167" t="s">
        <v>350</v>
      </c>
      <c r="L367" s="180">
        <f t="shared" ref="L367:AR374" si="31" xml:space="preserve"> $S$47*(L455 + L665)</f>
        <v>7545.3594271054835</v>
      </c>
      <c r="M367" s="180">
        <f t="shared" si="31"/>
        <v>7271.5642933639392</v>
      </c>
      <c r="N367" s="180">
        <f t="shared" si="31"/>
        <v>7054.7895179226343</v>
      </c>
      <c r="O367" s="180">
        <f t="shared" si="31"/>
        <v>6856.968797273018</v>
      </c>
      <c r="P367" s="180">
        <f t="shared" si="31"/>
        <v>6675.5422224125587</v>
      </c>
      <c r="Q367" s="180">
        <f t="shared" si="31"/>
        <v>6509.0180366556888</v>
      </c>
      <c r="R367" s="180">
        <f t="shared" si="31"/>
        <v>6356.3047660035236</v>
      </c>
      <c r="S367" s="180">
        <f t="shared" si="31"/>
        <v>6216.4954079640829</v>
      </c>
      <c r="T367" s="180">
        <f t="shared" si="31"/>
        <v>6088.7799308480298</v>
      </c>
      <c r="U367" s="180">
        <f t="shared" si="31"/>
        <v>5972.4041955299372</v>
      </c>
      <c r="V367" s="180">
        <f t="shared" si="31"/>
        <v>5866.6485605439384</v>
      </c>
      <c r="W367" s="180">
        <f t="shared" si="31"/>
        <v>5770.8158360019479</v>
      </c>
      <c r="X367" s="180">
        <f t="shared" si="31"/>
        <v>5684.2240758210764</v>
      </c>
      <c r="Y367" s="180">
        <f t="shared" si="31"/>
        <v>5606.2020487155032</v>
      </c>
      <c r="Z367" s="180">
        <f t="shared" si="31"/>
        <v>5536.0862754993304</v>
      </c>
      <c r="AA367" s="180">
        <f t="shared" si="31"/>
        <v>5473.2190245128886</v>
      </c>
      <c r="AB367" s="180">
        <f t="shared" si="31"/>
        <v>5416.9469158310312</v>
      </c>
      <c r="AC367" s="180">
        <f t="shared" si="31"/>
        <v>5366.6199250390337</v>
      </c>
      <c r="AD367" s="180">
        <f t="shared" si="31"/>
        <v>5321.5906567184775</v>
      </c>
      <c r="AE367" s="180">
        <f t="shared" si="31"/>
        <v>5281.2138045027796</v>
      </c>
      <c r="AF367" s="180">
        <f t="shared" si="31"/>
        <v>5244.8457430065955</v>
      </c>
      <c r="AG367" s="180">
        <f t="shared" si="31"/>
        <v>5211.8442147725245</v>
      </c>
      <c r="AH367" s="180">
        <f t="shared" si="31"/>
        <v>5181.5680868630825</v>
      </c>
      <c r="AI367" s="180">
        <f t="shared" si="31"/>
        <v>5153.3771592944586</v>
      </c>
      <c r="AJ367" s="180">
        <f t="shared" si="31"/>
        <v>5126.6320126019127</v>
      </c>
      <c r="AK367" s="180">
        <f t="shared" si="31"/>
        <v>5100.6938853199517</v>
      </c>
      <c r="AL367" s="180">
        <f t="shared" si="31"/>
        <v>5074.924574597705</v>
      </c>
      <c r="AM367" s="180">
        <f t="shared" si="31"/>
        <v>5048.6863548974552</v>
      </c>
      <c r="AN367" s="180">
        <f t="shared" si="31"/>
        <v>5021.3419109662309</v>
      </c>
      <c r="AO367" s="180">
        <f t="shared" si="31"/>
        <v>4992.2542821753368</v>
      </c>
      <c r="AP367" s="180">
        <f t="shared" si="31"/>
        <v>4960.7868159898853</v>
      </c>
      <c r="AQ367" s="180">
        <f t="shared" si="31"/>
        <v>4926.3031288281945</v>
      </c>
      <c r="AR367" s="180">
        <f t="shared" si="31"/>
        <v>4888.1670729459047</v>
      </c>
    </row>
    <row r="368" spans="7:44" ht="14.25" customHeight="1" thickTop="1" x14ac:dyDescent="0.25">
      <c r="G368" s="62"/>
      <c r="H368" s="409"/>
      <c r="J368" s="412"/>
      <c r="K368" s="164" t="s">
        <v>351</v>
      </c>
      <c r="L368" s="181">
        <f t="shared" si="31"/>
        <v>7867.6482806882241</v>
      </c>
      <c r="M368" s="181">
        <f t="shared" si="31"/>
        <v>7184.9687539182378</v>
      </c>
      <c r="N368" s="181">
        <f t="shared" si="31"/>
        <v>6607.4191922925829</v>
      </c>
      <c r="O368" s="181">
        <f t="shared" si="31"/>
        <v>6095.2533385729785</v>
      </c>
      <c r="P368" s="181">
        <f t="shared" si="31"/>
        <v>5634.9804946556815</v>
      </c>
      <c r="Q368" s="181">
        <f t="shared" si="31"/>
        <v>5219.5366603890534</v>
      </c>
      <c r="R368" s="181">
        <f t="shared" si="31"/>
        <v>4844.1614320847839</v>
      </c>
      <c r="S368" s="181">
        <f t="shared" si="31"/>
        <v>4505.1009850503888</v>
      </c>
      <c r="T368" s="181">
        <f t="shared" si="31"/>
        <v>4199.1065114425055</v>
      </c>
      <c r="U368" s="181">
        <f t="shared" si="31"/>
        <v>3923.2175320929168</v>
      </c>
      <c r="V368" s="181">
        <f t="shared" si="31"/>
        <v>3674.6638286048128</v>
      </c>
      <c r="W368" s="181">
        <f t="shared" si="31"/>
        <v>3450.8217051523561</v>
      </c>
      <c r="X368" s="181">
        <f t="shared" si="31"/>
        <v>3249.1964143589153</v>
      </c>
      <c r="Y368" s="181">
        <f t="shared" si="31"/>
        <v>3067.4172046958547</v>
      </c>
      <c r="Z368" s="181">
        <f t="shared" si="31"/>
        <v>2903.2380419969836</v>
      </c>
      <c r="AA368" s="181">
        <f t="shared" si="31"/>
        <v>2814.8587293052074</v>
      </c>
      <c r="AB368" s="181">
        <f t="shared" si="31"/>
        <v>2739.3061319132612</v>
      </c>
      <c r="AC368" s="181">
        <f t="shared" si="31"/>
        <v>2675.0442106045989</v>
      </c>
      <c r="AD368" s="181">
        <f t="shared" si="31"/>
        <v>2620.613796380856</v>
      </c>
      <c r="AE368" s="181">
        <f t="shared" si="31"/>
        <v>2574.6211223503733</v>
      </c>
      <c r="AF368" s="181">
        <f t="shared" si="31"/>
        <v>2535.7268864717871</v>
      </c>
      <c r="AG368" s="181">
        <f t="shared" si="31"/>
        <v>2502.6360771648096</v>
      </c>
      <c r="AH368" s="181">
        <f t="shared" si="31"/>
        <v>2474.0888372785698</v>
      </c>
      <c r="AI368" s="181">
        <f t="shared" si="31"/>
        <v>2448.8526349034219</v>
      </c>
      <c r="AJ368" s="181">
        <f t="shared" si="31"/>
        <v>2425.7159718666985</v>
      </c>
      <c r="AK368" s="181">
        <f t="shared" si="31"/>
        <v>2403.4838111697768</v>
      </c>
      <c r="AL368" s="181">
        <f t="shared" si="31"/>
        <v>2380.9748592734759</v>
      </c>
      <c r="AM368" s="181">
        <f t="shared" si="31"/>
        <v>2357.0208108773677</v>
      </c>
      <c r="AN368" s="181">
        <f t="shared" si="31"/>
        <v>2330.4676625919719</v>
      </c>
      <c r="AO368" s="181">
        <f t="shared" si="31"/>
        <v>2300.1792362894666</v>
      </c>
      <c r="AP368" s="181">
        <f t="shared" si="31"/>
        <v>2265.0431330990041</v>
      </c>
      <c r="AQ368" s="181">
        <f t="shared" si="31"/>
        <v>2223.9794810892308</v>
      </c>
      <c r="AR368" s="181">
        <f t="shared" si="31"/>
        <v>2175.9530728806499</v>
      </c>
    </row>
    <row r="369" spans="7:44" ht="14.25" customHeight="1" x14ac:dyDescent="0.25">
      <c r="G369" s="62"/>
      <c r="H369" s="409"/>
      <c r="J369" s="412"/>
      <c r="K369" s="52" t="s">
        <v>352</v>
      </c>
      <c r="L369" s="179">
        <f t="shared" si="31"/>
        <v>7867.6482806882241</v>
      </c>
      <c r="M369" s="179">
        <f t="shared" si="31"/>
        <v>7307.3144460932035</v>
      </c>
      <c r="N369" s="179">
        <f t="shared" si="31"/>
        <v>6833.6494163490088</v>
      </c>
      <c r="O369" s="179">
        <f t="shared" si="31"/>
        <v>6413.9807964922456</v>
      </c>
      <c r="P369" s="179">
        <f t="shared" si="31"/>
        <v>6037.0823597526696</v>
      </c>
      <c r="Q369" s="179">
        <f t="shared" si="31"/>
        <v>5697.1564061122072</v>
      </c>
      <c r="R369" s="179">
        <f t="shared" si="31"/>
        <v>5390.4395383751416</v>
      </c>
      <c r="S369" s="179">
        <f t="shared" si="31"/>
        <v>5114.1058740562576</v>
      </c>
      <c r="T369" s="179">
        <f t="shared" si="31"/>
        <v>4865.8223523287988</v>
      </c>
      <c r="U369" s="179">
        <f t="shared" si="31"/>
        <v>4643.5399676207016</v>
      </c>
      <c r="V369" s="179">
        <f t="shared" si="31"/>
        <v>4445.3850371718499</v>
      </c>
      <c r="W369" s="179">
        <f t="shared" si="31"/>
        <v>4269.5979808540242</v>
      </c>
      <c r="X369" s="179">
        <f t="shared" si="31"/>
        <v>4114.4966900783775</v>
      </c>
      <c r="Y369" s="179">
        <f t="shared" si="31"/>
        <v>3978.4535106270614</v>
      </c>
      <c r="Z369" s="179">
        <f t="shared" si="31"/>
        <v>3859.8801857362719</v>
      </c>
      <c r="AA369" s="179">
        <f t="shared" si="31"/>
        <v>3757.2176685211521</v>
      </c>
      <c r="AB369" s="179">
        <f t="shared" si="31"/>
        <v>3668.9290283315099</v>
      </c>
      <c r="AC369" s="179">
        <f t="shared" si="31"/>
        <v>3593.4943877760979</v>
      </c>
      <c r="AD369" s="179">
        <f t="shared" si="31"/>
        <v>3529.4072304577885</v>
      </c>
      <c r="AE369" s="179">
        <f t="shared" si="31"/>
        <v>3475.171656886384</v>
      </c>
      <c r="AF369" s="179">
        <f t="shared" si="31"/>
        <v>3429.300310596414</v>
      </c>
      <c r="AG369" s="179">
        <f t="shared" si="31"/>
        <v>3390.3127871584525</v>
      </c>
      <c r="AH369" s="179">
        <f t="shared" si="31"/>
        <v>3356.7343971393016</v>
      </c>
      <c r="AI369" s="179">
        <f t="shared" si="31"/>
        <v>3327.0951925306399</v>
      </c>
      <c r="AJ369" s="179">
        <f t="shared" si="31"/>
        <v>3299.9291920511914</v>
      </c>
      <c r="AK369" s="179">
        <f t="shared" si="31"/>
        <v>3273.7737584806514</v>
      </c>
      <c r="AL369" s="179">
        <f t="shared" si="31"/>
        <v>3247.1690935706542</v>
      </c>
      <c r="AM369" s="179">
        <f t="shared" si="31"/>
        <v>3218.6578248571946</v>
      </c>
      <c r="AN369" s="179">
        <f t="shared" si="31"/>
        <v>3186.7846650112597</v>
      </c>
      <c r="AO369" s="179">
        <f t="shared" si="31"/>
        <v>3150.09612896302</v>
      </c>
      <c r="AP369" s="179">
        <f t="shared" si="31"/>
        <v>3107.1402974263556</v>
      </c>
      <c r="AQ369" s="179">
        <f t="shared" si="31"/>
        <v>3056.4666179798237</v>
      </c>
      <c r="AR369" s="179">
        <f t="shared" si="31"/>
        <v>2996.6257367662538</v>
      </c>
    </row>
    <row r="370" spans="7:44" ht="14.25" customHeight="1" thickBot="1" x14ac:dyDescent="0.3">
      <c r="G370" s="62"/>
      <c r="H370" s="409"/>
      <c r="J370" s="412"/>
      <c r="K370" s="167" t="s">
        <v>353</v>
      </c>
      <c r="L370" s="180">
        <f t="shared" si="31"/>
        <v>7867.6482806882241</v>
      </c>
      <c r="M370" s="180">
        <f t="shared" si="31"/>
        <v>7582.82972285909</v>
      </c>
      <c r="N370" s="180">
        <f t="shared" si="31"/>
        <v>7361.8669332985546</v>
      </c>
      <c r="O370" s="180">
        <f t="shared" si="31"/>
        <v>7160.6036415378339</v>
      </c>
      <c r="P370" s="180">
        <f t="shared" si="31"/>
        <v>6976.2072669182162</v>
      </c>
      <c r="Q370" s="180">
        <f t="shared" si="31"/>
        <v>6807.0608352223344</v>
      </c>
      <c r="R370" s="180">
        <f t="shared" si="31"/>
        <v>6652.0029123319009</v>
      </c>
      <c r="S370" s="180">
        <f t="shared" si="31"/>
        <v>6510.0820011839196</v>
      </c>
      <c r="T370" s="180">
        <f t="shared" si="31"/>
        <v>6380.456961946712</v>
      </c>
      <c r="U370" s="180">
        <f t="shared" si="31"/>
        <v>6262.3502630957928</v>
      </c>
      <c r="V370" s="180">
        <f t="shared" si="31"/>
        <v>6155.0236330291709</v>
      </c>
      <c r="W370" s="180">
        <f t="shared" si="31"/>
        <v>6057.7643510725056</v>
      </c>
      <c r="X370" s="180">
        <f t="shared" si="31"/>
        <v>5969.8770447025454</v>
      </c>
      <c r="Y370" s="180">
        <f t="shared" si="31"/>
        <v>5890.6785353276864</v>
      </c>
      <c r="Z370" s="180">
        <f t="shared" si="31"/>
        <v>5819.4944666024066</v>
      </c>
      <c r="AA370" s="180">
        <f t="shared" si="31"/>
        <v>5755.6570231302594</v>
      </c>
      <c r="AB370" s="180">
        <f t="shared" si="31"/>
        <v>5698.5033419887404</v>
      </c>
      <c r="AC370" s="180">
        <f t="shared" si="31"/>
        <v>5647.3743789804603</v>
      </c>
      <c r="AD370" s="180">
        <f t="shared" si="31"/>
        <v>5601.6140818266895</v>
      </c>
      <c r="AE370" s="180">
        <f t="shared" si="31"/>
        <v>5560.5687756857224</v>
      </c>
      <c r="AF370" s="180">
        <f t="shared" si="31"/>
        <v>5523.5866987497802</v>
      </c>
      <c r="AG370" s="180">
        <f t="shared" si="31"/>
        <v>5490.0176459759687</v>
      </c>
      <c r="AH370" s="180">
        <f t="shared" si="31"/>
        <v>5459.2126920767578</v>
      </c>
      <c r="AI370" s="180">
        <f t="shared" si="31"/>
        <v>5430.5239735087825</v>
      </c>
      <c r="AJ370" s="180">
        <f t="shared" si="31"/>
        <v>5403.3045149952695</v>
      </c>
      <c r="AK370" s="180">
        <f t="shared" si="31"/>
        <v>5376.9080900928238</v>
      </c>
      <c r="AL370" s="180">
        <f t="shared" si="31"/>
        <v>5350.689108087191</v>
      </c>
      <c r="AM370" s="180">
        <f t="shared" si="31"/>
        <v>5324.0025214684092</v>
      </c>
      <c r="AN370" s="180">
        <f t="shared" si="31"/>
        <v>5296.2037496494313</v>
      </c>
      <c r="AO370" s="180">
        <f t="shared" si="31"/>
        <v>5266.6486156219307</v>
      </c>
      <c r="AP370" s="180">
        <f t="shared" si="31"/>
        <v>5234.6932930025059</v>
      </c>
      <c r="AQ370" s="180">
        <f t="shared" si="31"/>
        <v>5199.6942614888594</v>
      </c>
      <c r="AR370" s="180">
        <f t="shared" si="31"/>
        <v>5161.0082691724147</v>
      </c>
    </row>
    <row r="371" spans="7:44" ht="14.25" customHeight="1" thickTop="1" x14ac:dyDescent="0.25">
      <c r="G371" s="62"/>
      <c r="H371" s="409"/>
      <c r="J371" s="412"/>
      <c r="K371" s="164" t="s">
        <v>354</v>
      </c>
      <c r="L371" s="181">
        <f t="shared" si="31"/>
        <v>8077.9365144106578</v>
      </c>
      <c r="M371" s="181">
        <f t="shared" si="31"/>
        <v>7379.9558295318629</v>
      </c>
      <c r="N371" s="181">
        <f t="shared" si="31"/>
        <v>6793.0246938463852</v>
      </c>
      <c r="O371" s="181">
        <f t="shared" si="31"/>
        <v>6273.775572276526</v>
      </c>
      <c r="P371" s="181">
        <f t="shared" si="31"/>
        <v>5807.6013263446939</v>
      </c>
      <c r="Q371" s="181">
        <f t="shared" si="31"/>
        <v>5386.9479115801969</v>
      </c>
      <c r="R371" s="181">
        <f t="shared" si="31"/>
        <v>5006.7978947167212</v>
      </c>
      <c r="S371" s="181">
        <f t="shared" si="31"/>
        <v>4663.2473044936551</v>
      </c>
      <c r="T371" s="181">
        <f t="shared" si="31"/>
        <v>4352.9532412094586</v>
      </c>
      <c r="U371" s="181">
        <f t="shared" si="31"/>
        <v>4072.8934481749889</v>
      </c>
      <c r="V371" s="181">
        <f t="shared" si="31"/>
        <v>3820.2559306194016</v>
      </c>
      <c r="W371" s="181">
        <f t="shared" si="31"/>
        <v>3592.3883054180787</v>
      </c>
      <c r="X371" s="181">
        <f t="shared" si="31"/>
        <v>3386.7760962003003</v>
      </c>
      <c r="Y371" s="181">
        <f t="shared" si="31"/>
        <v>3201.0351815390063</v>
      </c>
      <c r="Z371" s="181">
        <f t="shared" si="31"/>
        <v>3032.9108074026099</v>
      </c>
      <c r="AA371" s="181">
        <f t="shared" si="31"/>
        <v>2943.3509434461012</v>
      </c>
      <c r="AB371" s="181">
        <f t="shared" si="31"/>
        <v>2866.6989434851594</v>
      </c>
      <c r="AC371" s="181">
        <f t="shared" si="31"/>
        <v>2801.4093346780342</v>
      </c>
      <c r="AD371" s="181">
        <f t="shared" si="31"/>
        <v>2746.0148670011572</v>
      </c>
      <c r="AE371" s="181">
        <f t="shared" si="31"/>
        <v>2699.1147708091553</v>
      </c>
      <c r="AF371" s="181">
        <f t="shared" si="31"/>
        <v>2659.3636100246613</v>
      </c>
      <c r="AG371" s="181">
        <f t="shared" si="31"/>
        <v>2625.4609452250111</v>
      </c>
      <c r="AH371" s="181">
        <f t="shared" si="31"/>
        <v>2596.1420700401513</v>
      </c>
      <c r="AI371" s="181">
        <f t="shared" si="31"/>
        <v>2570.1700809646986</v>
      </c>
      <c r="AJ371" s="181">
        <f t="shared" si="31"/>
        <v>2546.3295054886903</v>
      </c>
      <c r="AK371" s="181">
        <f t="shared" si="31"/>
        <v>2523.4216655192531</v>
      </c>
      <c r="AL371" s="181">
        <f t="shared" si="31"/>
        <v>2500.2619088540932</v>
      </c>
      <c r="AM371" s="181">
        <f t="shared" si="31"/>
        <v>2475.6788140169665</v>
      </c>
      <c r="AN371" s="181">
        <f t="shared" si="31"/>
        <v>2448.5154731217308</v>
      </c>
      <c r="AO371" s="181">
        <f t="shared" si="31"/>
        <v>2417.6329922954133</v>
      </c>
      <c r="AP371" s="181">
        <f t="shared" si="31"/>
        <v>2381.9164297822367</v>
      </c>
      <c r="AQ371" s="181">
        <f t="shared" si="31"/>
        <v>2340.283534322532</v>
      </c>
      <c r="AR371" s="181">
        <f t="shared" si="31"/>
        <v>2291.6968800350578</v>
      </c>
    </row>
    <row r="372" spans="7:44" ht="14.25" customHeight="1" x14ac:dyDescent="0.25">
      <c r="G372" s="62"/>
      <c r="H372" s="409"/>
      <c r="J372" s="412"/>
      <c r="K372" s="52" t="s">
        <v>355</v>
      </c>
      <c r="L372" s="179">
        <f t="shared" si="31"/>
        <v>8077.9365144106578</v>
      </c>
      <c r="M372" s="179">
        <f t="shared" si="31"/>
        <v>7505.0841742810135</v>
      </c>
      <c r="N372" s="179">
        <f t="shared" si="31"/>
        <v>7023.938259534978</v>
      </c>
      <c r="O372" s="179">
        <f t="shared" si="31"/>
        <v>6598.8713141107755</v>
      </c>
      <c r="P372" s="179">
        <f t="shared" si="31"/>
        <v>6217.7299579815271</v>
      </c>
      <c r="Q372" s="179">
        <f t="shared" si="31"/>
        <v>5874.3026487759535</v>
      </c>
      <c r="R372" s="179">
        <f t="shared" si="31"/>
        <v>5564.6045066528613</v>
      </c>
      <c r="S372" s="179">
        <f t="shared" si="31"/>
        <v>5285.6768160443307</v>
      </c>
      <c r="T372" s="179">
        <f t="shared" si="31"/>
        <v>5035.100283295862</v>
      </c>
      <c r="U372" s="179">
        <f t="shared" si="31"/>
        <v>4810.7665297185877</v>
      </c>
      <c r="V372" s="179">
        <f t="shared" si="31"/>
        <v>4610.7590776187881</v>
      </c>
      <c r="W372" s="179">
        <f t="shared" si="31"/>
        <v>4433.2863412569941</v>
      </c>
      <c r="X372" s="179">
        <f t="shared" si="31"/>
        <v>4276.6415319908001</v>
      </c>
      <c r="Y372" s="179">
        <f t="shared" si="31"/>
        <v>4139.1774646479216</v>
      </c>
      <c r="Z372" s="179">
        <f t="shared" si="31"/>
        <v>4019.2900768565464</v>
      </c>
      <c r="AA372" s="179">
        <f t="shared" si="31"/>
        <v>3915.4072781530017</v>
      </c>
      <c r="AB372" s="179">
        <f t="shared" si="31"/>
        <v>3825.981185576295</v>
      </c>
      <c r="AC372" s="179">
        <f t="shared" si="31"/>
        <v>3749.4825819472935</v>
      </c>
      <c r="AD372" s="179">
        <f t="shared" si="31"/>
        <v>3684.3968744705294</v>
      </c>
      <c r="AE372" s="179">
        <f t="shared" si="31"/>
        <v>3629.2210911714819</v>
      </c>
      <c r="AF372" s="179">
        <f t="shared" si="31"/>
        <v>3582.4616109121134</v>
      </c>
      <c r="AG372" s="179">
        <f t="shared" si="31"/>
        <v>3542.6324219614048</v>
      </c>
      <c r="AH372" s="179">
        <f t="shared" si="31"/>
        <v>3508.2537679834609</v>
      </c>
      <c r="AI372" s="179">
        <f t="shared" si="31"/>
        <v>3477.8510824071541</v>
      </c>
      <c r="AJ372" s="179">
        <f t="shared" si="31"/>
        <v>3449.9541404743759</v>
      </c>
      <c r="AK372" s="179">
        <f t="shared" si="31"/>
        <v>3423.0963776958738</v>
      </c>
      <c r="AL372" s="179">
        <f t="shared" si="31"/>
        <v>3395.8143370019848</v>
      </c>
      <c r="AM372" s="179">
        <f t="shared" si="31"/>
        <v>3366.6472164848419</v>
      </c>
      <c r="AN372" s="179">
        <f t="shared" si="31"/>
        <v>3334.136496537873</v>
      </c>
      <c r="AO372" s="179">
        <f t="shared" si="31"/>
        <v>3296.8256302317996</v>
      </c>
      <c r="AP372" s="179">
        <f t="shared" si="31"/>
        <v>3253.2597844785105</v>
      </c>
      <c r="AQ372" s="179">
        <f t="shared" si="31"/>
        <v>3201.9856223026286</v>
      </c>
      <c r="AR372" s="179">
        <f t="shared" si="31"/>
        <v>3141.5511186269464</v>
      </c>
    </row>
    <row r="373" spans="7:44" ht="14.25" customHeight="1" thickBot="1" x14ac:dyDescent="0.3">
      <c r="G373" s="62"/>
      <c r="H373" s="409"/>
      <c r="J373" s="412"/>
      <c r="K373" s="167" t="s">
        <v>356</v>
      </c>
      <c r="L373" s="180">
        <f t="shared" si="31"/>
        <v>8077.9365144106578</v>
      </c>
      <c r="M373" s="180">
        <f t="shared" si="31"/>
        <v>7786.04885863851</v>
      </c>
      <c r="N373" s="180">
        <f t="shared" si="31"/>
        <v>7563.2864249457843</v>
      </c>
      <c r="O373" s="180">
        <f t="shared" si="31"/>
        <v>7360.6980763275806</v>
      </c>
      <c r="P373" s="180">
        <f t="shared" si="31"/>
        <v>7175.2432700890085</v>
      </c>
      <c r="Q373" s="180">
        <f t="shared" si="31"/>
        <v>7005.2120153510459</v>
      </c>
      <c r="R373" s="180">
        <f t="shared" si="31"/>
        <v>6849.3929363171592</v>
      </c>
      <c r="S373" s="180">
        <f t="shared" si="31"/>
        <v>6706.804445484654</v>
      </c>
      <c r="T373" s="180">
        <f t="shared" si="31"/>
        <v>6576.5857477467307</v>
      </c>
      <c r="U373" s="180">
        <f t="shared" si="31"/>
        <v>6457.9456709812775</v>
      </c>
      <c r="V373" s="180">
        <f t="shared" si="31"/>
        <v>6350.1360153303776</v>
      </c>
      <c r="W373" s="180">
        <f t="shared" si="31"/>
        <v>6252.4365479096605</v>
      </c>
      <c r="X373" s="180">
        <f t="shared" si="31"/>
        <v>6164.1460243931797</v>
      </c>
      <c r="Y373" s="180">
        <f t="shared" si="31"/>
        <v>6084.5765474210311</v>
      </c>
      <c r="Z373" s="180">
        <f t="shared" si="31"/>
        <v>6013.0498760937826</v>
      </c>
      <c r="AA373" s="180">
        <f t="shared" si="31"/>
        <v>5948.8949289604598</v>
      </c>
      <c r="AB373" s="180">
        <f t="shared" si="31"/>
        <v>5891.4460453403162</v>
      </c>
      <c r="AC373" s="180">
        <f t="shared" si="31"/>
        <v>5840.0417443689148</v>
      </c>
      <c r="AD373" s="180">
        <f t="shared" si="31"/>
        <v>5794.023820010475</v>
      </c>
      <c r="AE373" s="180">
        <f t="shared" si="31"/>
        <v>5752.7366684720437</v>
      </c>
      <c r="AF373" s="180">
        <f t="shared" si="31"/>
        <v>5715.5267798873592</v>
      </c>
      <c r="AG373" s="180">
        <f t="shared" si="31"/>
        <v>5681.7423483596949</v>
      </c>
      <c r="AH373" s="180">
        <f t="shared" si="31"/>
        <v>5650.7329687588517</v>
      </c>
      <c r="AI373" s="180">
        <f t="shared" si="31"/>
        <v>5621.8493980952644</v>
      </c>
      <c r="AJ373" s="180">
        <f t="shared" si="31"/>
        <v>5594.4433656387073</v>
      </c>
      <c r="AK373" s="180">
        <f t="shared" si="31"/>
        <v>5567.8674203005676</v>
      </c>
      <c r="AL373" s="180">
        <f t="shared" si="31"/>
        <v>5541.4748068346662</v>
      </c>
      <c r="AM373" s="180">
        <f t="shared" si="31"/>
        <v>5514.6193645634676</v>
      </c>
      <c r="AN373" s="180">
        <f t="shared" si="31"/>
        <v>5486.6554438836656</v>
      </c>
      <c r="AO373" s="180">
        <f t="shared" si="31"/>
        <v>5456.9378369322922</v>
      </c>
      <c r="AP373" s="180">
        <f t="shared" si="31"/>
        <v>5424.8217196257146</v>
      </c>
      <c r="AQ373" s="180">
        <f t="shared" si="31"/>
        <v>5389.6626029038362</v>
      </c>
      <c r="AR373" s="180">
        <f t="shared" si="31"/>
        <v>5350.8162914790655</v>
      </c>
    </row>
    <row r="374" spans="7:44" ht="14.25" customHeight="1" thickTop="1" x14ac:dyDescent="0.25">
      <c r="G374" s="62"/>
      <c r="H374" s="409"/>
      <c r="J374" s="412"/>
      <c r="K374" s="164" t="s">
        <v>357</v>
      </c>
      <c r="L374" s="181">
        <f t="shared" si="31"/>
        <v>8172.091127072471</v>
      </c>
      <c r="M374" s="181">
        <f t="shared" si="31"/>
        <v>7455.984525325237</v>
      </c>
      <c r="N374" s="181">
        <f t="shared" si="31"/>
        <v>6841.6752221998267</v>
      </c>
      <c r="O374" s="181">
        <f t="shared" si="31"/>
        <v>6293.9690215537348</v>
      </c>
      <c r="P374" s="181">
        <f t="shared" si="31"/>
        <v>5800.6520808053556</v>
      </c>
      <c r="Q374" s="181">
        <f t="shared" si="31"/>
        <v>5355.1039739856078</v>
      </c>
      <c r="R374" s="181">
        <f t="shared" si="31"/>
        <v>4952.6889873463288</v>
      </c>
      <c r="S374" s="181">
        <f t="shared" si="31"/>
        <v>4589.6265923698247</v>
      </c>
      <c r="T374" s="181">
        <f t="shared" si="31"/>
        <v>4262.5595379929355</v>
      </c>
      <c r="U374" s="181">
        <f t="shared" si="31"/>
        <v>3968.3714940860036</v>
      </c>
      <c r="V374" s="181">
        <f t="shared" si="31"/>
        <v>3704.1082550141532</v>
      </c>
      <c r="W374" s="181">
        <f t="shared" si="31"/>
        <v>3466.9459769372606</v>
      </c>
      <c r="X374" s="181">
        <f t="shared" si="31"/>
        <v>3254.1816366614098</v>
      </c>
      <c r="Y374" s="181">
        <f t="shared" si="31"/>
        <v>3063.2337582755408</v>
      </c>
      <c r="Z374" s="181">
        <f t="shared" si="31"/>
        <v>2891.6472759222329</v>
      </c>
      <c r="AA374" s="181">
        <f t="shared" si="31"/>
        <v>2797.0357917710885</v>
      </c>
      <c r="AB374" s="181">
        <f t="shared" si="31"/>
        <v>2716.3701538771343</v>
      </c>
      <c r="AC374" s="181">
        <f t="shared" si="31"/>
        <v>2647.979627258645</v>
      </c>
      <c r="AD374" s="181">
        <f t="shared" si="31"/>
        <v>2590.2749924031427</v>
      </c>
      <c r="AE374" s="181">
        <f t="shared" si="31"/>
        <v>2541.7365567726561</v>
      </c>
      <c r="AF374" s="181">
        <f t="shared" si="31"/>
        <v>2500.9025973150806</v>
      </c>
      <c r="AG374" s="181">
        <f t="shared" si="31"/>
        <v>2466.3585319620029</v>
      </c>
      <c r="AH374" s="181">
        <f t="shared" si="31"/>
        <v>2436.7271525279471</v>
      </c>
      <c r="AI374" s="181">
        <f t="shared" si="31"/>
        <v>2410.660234915686</v>
      </c>
      <c r="AJ374" s="181">
        <f t="shared" ref="AJ374:AR374" si="32" xml:space="preserve"> $S$47*(AJ462 + AJ672)</f>
        <v>2386.8317952116963</v>
      </c>
      <c r="AK374" s="181">
        <f t="shared" si="32"/>
        <v>2363.9332016712906</v>
      </c>
      <c r="AL374" s="181">
        <f t="shared" si="32"/>
        <v>2340.6702998921623</v>
      </c>
      <c r="AM374" s="181">
        <f t="shared" si="32"/>
        <v>2315.7626753928976</v>
      </c>
      <c r="AN374" s="181">
        <f t="shared" si="32"/>
        <v>2287.945175003696</v>
      </c>
      <c r="AO374" s="181">
        <f t="shared" si="32"/>
        <v>2255.9718452454763</v>
      </c>
      <c r="AP374" s="181">
        <f t="shared" si="32"/>
        <v>2218.6225332788144</v>
      </c>
      <c r="AQ374" s="181">
        <f t="shared" si="32"/>
        <v>2174.7125516747642</v>
      </c>
      <c r="AR374" s="181">
        <f t="shared" si="32"/>
        <v>2123.1060642834309</v>
      </c>
    </row>
    <row r="375" spans="7:44" ht="14.25" customHeight="1" x14ac:dyDescent="0.25">
      <c r="G375" s="62"/>
      <c r="H375" s="409"/>
      <c r="J375" s="412"/>
      <c r="K375" s="52" t="s">
        <v>358</v>
      </c>
      <c r="L375" s="179">
        <f t="shared" ref="L375:AR376" si="33" xml:space="preserve"> $S$47*(L463 + L673)</f>
        <v>8172.091127072471</v>
      </c>
      <c r="M375" s="179">
        <f t="shared" si="33"/>
        <v>7584.2244960567441</v>
      </c>
      <c r="N375" s="179">
        <f t="shared" si="33"/>
        <v>7079.9043100767976</v>
      </c>
      <c r="O375" s="179">
        <f t="shared" si="33"/>
        <v>6630.1483929239657</v>
      </c>
      <c r="P375" s="179">
        <f t="shared" si="33"/>
        <v>6224.7885548025915</v>
      </c>
      <c r="Q375" s="179">
        <f t="shared" si="33"/>
        <v>5858.418865899238</v>
      </c>
      <c r="R375" s="179">
        <f t="shared" si="33"/>
        <v>5527.418020362893</v>
      </c>
      <c r="S375" s="179">
        <f t="shared" si="33"/>
        <v>5228.9871617827648</v>
      </c>
      <c r="T375" s="179">
        <f t="shared" si="33"/>
        <v>4960.7597692544759</v>
      </c>
      <c r="U375" s="179">
        <f t="shared" si="33"/>
        <v>4720.6185137877501</v>
      </c>
      <c r="V375" s="179">
        <f t="shared" si="33"/>
        <v>4506.5998710707172</v>
      </c>
      <c r="W375" s="179">
        <f t="shared" si="33"/>
        <v>4316.8404151096192</v>
      </c>
      <c r="X375" s="179">
        <f t="shared" si="33"/>
        <v>4149.5446830300816</v>
      </c>
      <c r="Y375" s="179">
        <f t="shared" si="33"/>
        <v>4002.9649829062196</v>
      </c>
      <c r="Z375" s="179">
        <f t="shared" si="33"/>
        <v>3875.3881848447904</v>
      </c>
      <c r="AA375" s="179">
        <f t="shared" si="33"/>
        <v>3765.1267837756277</v>
      </c>
      <c r="AB375" s="179">
        <f t="shared" si="33"/>
        <v>3670.5126764412657</v>
      </c>
      <c r="AC375" s="179">
        <f t="shared" si="33"/>
        <v>3589.8927198223246</v>
      </c>
      <c r="AD375" s="179">
        <f t="shared" si="33"/>
        <v>3521.625492040444</v>
      </c>
      <c r="AE375" s="179">
        <f t="shared" si="33"/>
        <v>3464.0788850648955</v>
      </c>
      <c r="AF375" s="179">
        <f t="shared" si="33"/>
        <v>3415.6282853669791</v>
      </c>
      <c r="AG375" s="179">
        <f t="shared" si="33"/>
        <v>3374.6551782003321</v>
      </c>
      <c r="AH375" s="179">
        <f t="shared" si="33"/>
        <v>3339.5460623883996</v>
      </c>
      <c r="AI375" s="179">
        <f t="shared" si="33"/>
        <v>3308.6915962437438</v>
      </c>
      <c r="AJ375" s="179">
        <f t="shared" si="33"/>
        <v>3280.4859179522587</v>
      </c>
      <c r="AK375" s="179">
        <f t="shared" si="33"/>
        <v>3253.3260993296153</v>
      </c>
      <c r="AL375" s="179">
        <f t="shared" si="33"/>
        <v>3225.6117027240175</v>
      </c>
      <c r="AM375" s="179">
        <f t="shared" si="33"/>
        <v>3195.7444185409267</v>
      </c>
      <c r="AN375" s="179">
        <f t="shared" si="33"/>
        <v>3162.1277664030872</v>
      </c>
      <c r="AO375" s="179">
        <f t="shared" si="33"/>
        <v>3123.1668469932947</v>
      </c>
      <c r="AP375" s="179">
        <f t="shared" si="33"/>
        <v>3077.2681346025856</v>
      </c>
      <c r="AQ375" s="179">
        <f t="shared" si="33"/>
        <v>3022.8393026254143</v>
      </c>
      <c r="AR375" s="179">
        <f t="shared" si="33"/>
        <v>2958.2890759154793</v>
      </c>
    </row>
    <row r="376" spans="7:44" ht="14.25" customHeight="1" thickBot="1" x14ac:dyDescent="0.3">
      <c r="G376" s="62"/>
      <c r="H376" s="409"/>
      <c r="J376" s="412"/>
      <c r="K376" s="167" t="s">
        <v>359</v>
      </c>
      <c r="L376" s="180">
        <f t="shared" si="33"/>
        <v>8172.091127072471</v>
      </c>
      <c r="M376" s="180">
        <f t="shared" si="33"/>
        <v>7874.9576477332512</v>
      </c>
      <c r="N376" s="180">
        <f t="shared" si="33"/>
        <v>7635.6719048729738</v>
      </c>
      <c r="O376" s="180">
        <f t="shared" si="33"/>
        <v>7416.9715681413991</v>
      </c>
      <c r="P376" s="180">
        <f t="shared" si="33"/>
        <v>7216.2291989473524</v>
      </c>
      <c r="Q376" s="180">
        <f t="shared" si="33"/>
        <v>7031.8837684594391</v>
      </c>
      <c r="R376" s="180">
        <f t="shared" si="33"/>
        <v>6862.7738775217158</v>
      </c>
      <c r="S376" s="180">
        <f t="shared" si="33"/>
        <v>6707.9222975428902</v>
      </c>
      <c r="T376" s="180">
        <f t="shared" si="33"/>
        <v>6566.4486125385647</v>
      </c>
      <c r="U376" s="180">
        <f t="shared" si="33"/>
        <v>6437.5282079065037</v>
      </c>
      <c r="V376" s="180">
        <f t="shared" si="33"/>
        <v>6320.3709104254112</v>
      </c>
      <c r="W376" s="180">
        <f t="shared" si="33"/>
        <v>6214.208961824821</v>
      </c>
      <c r="X376" s="180">
        <f t="shared" si="33"/>
        <v>6118.2898227710957</v>
      </c>
      <c r="Y376" s="180">
        <f t="shared" si="33"/>
        <v>6031.8716512478204</v>
      </c>
      <c r="Z376" s="180">
        <f t="shared" si="33"/>
        <v>5954.2203446919102</v>
      </c>
      <c r="AA376" s="180">
        <f t="shared" si="33"/>
        <v>5884.6075386901475</v>
      </c>
      <c r="AB376" s="180">
        <f t="shared" si="33"/>
        <v>5822.3092134645176</v>
      </c>
      <c r="AC376" s="180">
        <f t="shared" si="33"/>
        <v>5766.6046992733318</v>
      </c>
      <c r="AD376" s="180">
        <f t="shared" si="33"/>
        <v>5716.7759510823316</v>
      </c>
      <c r="AE376" s="180">
        <f t="shared" si="33"/>
        <v>5672.1070095010691</v>
      </c>
      <c r="AF376" s="180">
        <f t="shared" si="33"/>
        <v>5631.8835933780138</v>
      </c>
      <c r="AG376" s="180">
        <f t="shared" si="33"/>
        <v>5595.3927872579879</v>
      </c>
      <c r="AH376" s="180">
        <f t="shared" si="33"/>
        <v>5561.9227983712026</v>
      </c>
      <c r="AI376" s="180">
        <f t="shared" si="33"/>
        <v>5530.7627653795589</v>
      </c>
      <c r="AJ376" s="180">
        <f t="shared" si="33"/>
        <v>5501.2026061907</v>
      </c>
      <c r="AK376" s="180">
        <f t="shared" si="33"/>
        <v>5472.5328956380754</v>
      </c>
      <c r="AL376" s="180">
        <f t="shared" si="33"/>
        <v>5444.0447662584456</v>
      </c>
      <c r="AM376" s="180">
        <f t="shared" si="33"/>
        <v>5415.0298271230486</v>
      </c>
      <c r="AN376" s="180">
        <f t="shared" si="33"/>
        <v>5384.7800969185419</v>
      </c>
      <c r="AO376" s="180">
        <f t="shared" si="33"/>
        <v>5352.5879483773278</v>
      </c>
      <c r="AP376" s="180">
        <f t="shared" si="33"/>
        <v>5317.7460618230079</v>
      </c>
      <c r="AQ376" s="180">
        <f t="shared" si="33"/>
        <v>5279.5473860936208</v>
      </c>
      <c r="AR376" s="180">
        <f t="shared" si="33"/>
        <v>5237.2851054797857</v>
      </c>
    </row>
    <row r="377" spans="7:44" ht="14.25" customHeight="1" thickTop="1" x14ac:dyDescent="0.25">
      <c r="G377" s="62"/>
      <c r="H377" s="409"/>
      <c r="J377" s="169"/>
      <c r="K377" s="52"/>
      <c r="L377" s="131"/>
      <c r="M377" s="131"/>
      <c r="N377" s="131"/>
      <c r="O377" s="131"/>
      <c r="P377" s="131"/>
      <c r="Q377" s="131"/>
      <c r="R377" s="131"/>
      <c r="S377" s="131"/>
      <c r="T377" s="131"/>
      <c r="U377" s="131"/>
      <c r="V377" s="131"/>
      <c r="W377" s="131"/>
      <c r="X377" s="131"/>
      <c r="Y377" s="131"/>
      <c r="Z377" s="131"/>
      <c r="AA377" s="131"/>
      <c r="AB377" s="131"/>
      <c r="AC377" s="131"/>
      <c r="AD377" s="131"/>
      <c r="AE377" s="131"/>
      <c r="AF377" s="131"/>
      <c r="AG377" s="131"/>
      <c r="AH377" s="131"/>
      <c r="AI377" s="131"/>
      <c r="AJ377" s="131"/>
      <c r="AK377" s="131"/>
      <c r="AL377" s="131"/>
      <c r="AM377" s="131"/>
      <c r="AN377" s="131"/>
      <c r="AO377" s="131"/>
      <c r="AP377" s="131"/>
      <c r="AQ377" s="131"/>
      <c r="AR377" s="131"/>
    </row>
    <row r="378" spans="7:44" ht="14.25" customHeight="1" x14ac:dyDescent="0.25">
      <c r="G378" s="62"/>
      <c r="H378" s="409"/>
      <c r="L378" s="162">
        <v>2018</v>
      </c>
      <c r="M378" s="162">
        <v>2019</v>
      </c>
      <c r="N378" s="162">
        <v>2020</v>
      </c>
      <c r="O378" s="162">
        <v>2021</v>
      </c>
      <c r="P378" s="162">
        <v>2022</v>
      </c>
      <c r="Q378" s="162">
        <v>2023</v>
      </c>
      <c r="R378" s="162">
        <v>2024</v>
      </c>
      <c r="S378" s="162">
        <v>2025</v>
      </c>
      <c r="T378" s="162">
        <v>2026</v>
      </c>
      <c r="U378" s="162">
        <v>2027</v>
      </c>
      <c r="V378" s="162">
        <v>2028</v>
      </c>
      <c r="W378" s="162">
        <v>2029</v>
      </c>
      <c r="X378" s="162">
        <v>2030</v>
      </c>
      <c r="Y378" s="162">
        <v>2031</v>
      </c>
      <c r="Z378" s="162">
        <v>2032</v>
      </c>
      <c r="AA378" s="162">
        <v>2033</v>
      </c>
      <c r="AB378" s="162">
        <v>2034</v>
      </c>
      <c r="AC378" s="162">
        <v>2035</v>
      </c>
      <c r="AD378" s="162">
        <v>2036</v>
      </c>
      <c r="AE378" s="162">
        <v>2037</v>
      </c>
      <c r="AF378" s="162">
        <v>2038</v>
      </c>
      <c r="AG378" s="162">
        <v>2039</v>
      </c>
      <c r="AH378" s="162">
        <v>2040</v>
      </c>
      <c r="AI378" s="162">
        <v>2041</v>
      </c>
      <c r="AJ378" s="162">
        <v>2042</v>
      </c>
      <c r="AK378" s="162">
        <v>2043</v>
      </c>
      <c r="AL378" s="162">
        <v>2044</v>
      </c>
      <c r="AM378" s="162">
        <v>2045</v>
      </c>
      <c r="AN378" s="162">
        <v>2046</v>
      </c>
      <c r="AO378" s="162">
        <v>2047</v>
      </c>
      <c r="AP378" s="162">
        <v>2048</v>
      </c>
      <c r="AQ378" s="162">
        <v>2049</v>
      </c>
      <c r="AR378" s="162">
        <v>2050</v>
      </c>
    </row>
    <row r="379" spans="7:44" ht="14.25" customHeight="1" x14ac:dyDescent="0.25">
      <c r="G379" s="62"/>
      <c r="H379" s="409"/>
      <c r="J379" s="410" t="s">
        <v>64</v>
      </c>
      <c r="K379" s="164" t="s">
        <v>262</v>
      </c>
      <c r="L379" s="178">
        <f t="shared" ref="L379:AR386" si="34">(L423+L633)*($S$47-1)</f>
        <v>1065.3422020712367</v>
      </c>
      <c r="M379" s="178">
        <f t="shared" si="34"/>
        <v>992.06047769610063</v>
      </c>
      <c r="N379" s="178">
        <f t="shared" si="34"/>
        <v>931.12604568139261</v>
      </c>
      <c r="O379" s="178">
        <f t="shared" si="34"/>
        <v>876.882586578408</v>
      </c>
      <c r="P379" s="178">
        <f t="shared" si="34"/>
        <v>827.51835571003448</v>
      </c>
      <c r="Q379" s="178">
        <f t="shared" si="34"/>
        <v>782.16959065555454</v>
      </c>
      <c r="R379" s="178">
        <f t="shared" si="34"/>
        <v>740.31650162069627</v>
      </c>
      <c r="S379" s="178">
        <f t="shared" si="34"/>
        <v>701.59139157921834</v>
      </c>
      <c r="T379" s="178">
        <f t="shared" si="34"/>
        <v>665.70278993217289</v>
      </c>
      <c r="U379" s="178">
        <f t="shared" si="34"/>
        <v>632.40123887698974</v>
      </c>
      <c r="V379" s="178">
        <f t="shared" si="34"/>
        <v>601.46257219975064</v>
      </c>
      <c r="W379" s="178">
        <f t="shared" si="34"/>
        <v>572.67938083932188</v>
      </c>
      <c r="X379" s="178">
        <f t="shared" si="34"/>
        <v>545.8566135488802</v>
      </c>
      <c r="Y379" s="178">
        <f t="shared" si="34"/>
        <v>520.80937733752967</v>
      </c>
      <c r="Z379" s="178">
        <f t="shared" si="34"/>
        <v>497.36194486846597</v>
      </c>
      <c r="AA379" s="178">
        <f t="shared" si="34"/>
        <v>485.75649868876434</v>
      </c>
      <c r="AB379" s="178">
        <f t="shared" si="34"/>
        <v>475.42971490303631</v>
      </c>
      <c r="AC379" s="178">
        <f t="shared" si="34"/>
        <v>466.24080176058436</v>
      </c>
      <c r="AD379" s="178">
        <f t="shared" si="34"/>
        <v>458.05433511018373</v>
      </c>
      <c r="AE379" s="178">
        <f t="shared" si="34"/>
        <v>450.73942912618537</v>
      </c>
      <c r="AF379" s="178">
        <f t="shared" si="34"/>
        <v>444.169024689352</v>
      </c>
      <c r="AG379" s="178">
        <f t="shared" si="34"/>
        <v>438.21927846475887</v>
      </c>
      <c r="AH379" s="178">
        <f t="shared" si="34"/>
        <v>432.76904359035962</v>
      </c>
      <c r="AI379" s="178">
        <f t="shared" si="34"/>
        <v>427.69943752520521</v>
      </c>
      <c r="AJ379" s="178">
        <f t="shared" si="34"/>
        <v>422.89349526382324</v>
      </c>
      <c r="AK379" s="178">
        <f t="shared" si="34"/>
        <v>418.23590762963272</v>
      </c>
      <c r="AL379" s="178">
        <f t="shared" si="34"/>
        <v>413.61284528059269</v>
      </c>
      <c r="AM379" s="178">
        <f t="shared" si="34"/>
        <v>408.91186979502265</v>
      </c>
      <c r="AN379" s="178">
        <f t="shared" si="34"/>
        <v>404.02193405182231</v>
      </c>
      <c r="AO379" s="178">
        <f t="shared" si="34"/>
        <v>398.8334753158918</v>
      </c>
      <c r="AP379" s="178">
        <f t="shared" si="34"/>
        <v>393.23860620628795</v>
      </c>
      <c r="AQ379" s="178">
        <f t="shared" si="34"/>
        <v>387.1314113037534</v>
      </c>
      <c r="AR379" s="178">
        <f t="shared" si="34"/>
        <v>380.408360861088</v>
      </c>
    </row>
    <row r="380" spans="7:44" ht="14.25" customHeight="1" x14ac:dyDescent="0.25">
      <c r="G380" s="62"/>
      <c r="H380" s="409"/>
      <c r="J380" s="411"/>
      <c r="K380" s="52" t="s">
        <v>263</v>
      </c>
      <c r="L380" s="179">
        <f t="shared" si="34"/>
        <v>1065.3422020712367</v>
      </c>
      <c r="M380" s="179">
        <f t="shared" si="34"/>
        <v>1005.4568123948848</v>
      </c>
      <c r="N380" s="179">
        <f t="shared" si="34"/>
        <v>956.25182269426614</v>
      </c>
      <c r="O380" s="179">
        <f t="shared" si="34"/>
        <v>913.06041282490492</v>
      </c>
      <c r="P380" s="179">
        <f t="shared" si="34"/>
        <v>874.33408100573456</v>
      </c>
      <c r="Q380" s="179">
        <f t="shared" si="34"/>
        <v>839.31364476462488</v>
      </c>
      <c r="R380" s="179">
        <f t="shared" si="34"/>
        <v>807.5357135765463</v>
      </c>
      <c r="S380" s="179">
        <f t="shared" si="34"/>
        <v>778.67321354475371</v>
      </c>
      <c r="T380" s="179">
        <f t="shared" si="34"/>
        <v>752.47072808739608</v>
      </c>
      <c r="U380" s="179">
        <f t="shared" si="34"/>
        <v>728.71414285941</v>
      </c>
      <c r="V380" s="179">
        <f t="shared" si="34"/>
        <v>707.21483582461951</v>
      </c>
      <c r="W380" s="179">
        <f t="shared" si="34"/>
        <v>687.80077571164884</v>
      </c>
      <c r="X380" s="179">
        <f t="shared" si="34"/>
        <v>670.311195775339</v>
      </c>
      <c r="Y380" s="179">
        <f t="shared" si="34"/>
        <v>654.59324705162533</v>
      </c>
      <c r="Z380" s="179">
        <f t="shared" si="34"/>
        <v>640.49980904986046</v>
      </c>
      <c r="AA380" s="179">
        <f t="shared" si="34"/>
        <v>627.88800845777951</v>
      </c>
      <c r="AB380" s="179">
        <f t="shared" si="34"/>
        <v>616.61818771056733</v>
      </c>
      <c r="AC380" s="179">
        <f t="shared" si="34"/>
        <v>606.5531688234455</v>
      </c>
      <c r="AD380" s="179">
        <f t="shared" si="34"/>
        <v>597.55771652853309</v>
      </c>
      <c r="AE380" s="179">
        <f t="shared" si="34"/>
        <v>589.4981392787447</v>
      </c>
      <c r="AF380" s="179">
        <f t="shared" si="34"/>
        <v>582.24198770091857</v>
      </c>
      <c r="AG380" s="179">
        <f t="shared" si="34"/>
        <v>575.65782326268618</v>
      </c>
      <c r="AH380" s="179">
        <f t="shared" si="34"/>
        <v>569.61503840425701</v>
      </c>
      <c r="AI380" s="179">
        <f t="shared" si="34"/>
        <v>563.9837149790792</v>
      </c>
      <c r="AJ380" s="179">
        <f t="shared" si="34"/>
        <v>558.63451161113039</v>
      </c>
      <c r="AK380" s="179">
        <f t="shared" si="34"/>
        <v>553.4385731579498</v>
      </c>
      <c r="AL380" s="179">
        <f t="shared" si="34"/>
        <v>548.26745726962042</v>
      </c>
      <c r="AM380" s="179">
        <f t="shared" si="34"/>
        <v>542.99307431041859</v>
      </c>
      <c r="AN380" s="179">
        <f t="shared" si="34"/>
        <v>537.48763782767321</v>
      </c>
      <c r="AO380" s="179">
        <f t="shared" si="34"/>
        <v>531.62362342102267</v>
      </c>
      <c r="AP380" s="179">
        <f t="shared" si="34"/>
        <v>525.27373435838058</v>
      </c>
      <c r="AQ380" s="179">
        <f t="shared" si="34"/>
        <v>518.31087265268286</v>
      </c>
      <c r="AR380" s="179">
        <f t="shared" si="34"/>
        <v>510.60811459065508</v>
      </c>
    </row>
    <row r="381" spans="7:44" ht="14.25" customHeight="1" thickBot="1" x14ac:dyDescent="0.3">
      <c r="G381" s="62"/>
      <c r="H381" s="409"/>
      <c r="J381" s="411"/>
      <c r="K381" s="167" t="s">
        <v>264</v>
      </c>
      <c r="L381" s="180">
        <f t="shared" si="34"/>
        <v>1065.3422020712367</v>
      </c>
      <c r="M381" s="180">
        <f t="shared" si="34"/>
        <v>1032.7567401938632</v>
      </c>
      <c r="N381" s="180">
        <f t="shared" si="34"/>
        <v>1012.7454727148122</v>
      </c>
      <c r="O381" s="180">
        <f t="shared" si="34"/>
        <v>994.84269436483078</v>
      </c>
      <c r="P381" s="180">
        <f t="shared" si="34"/>
        <v>978.60665634726774</v>
      </c>
      <c r="Q381" s="180">
        <f t="shared" si="34"/>
        <v>963.80614037025293</v>
      </c>
      <c r="R381" s="180">
        <f t="shared" si="34"/>
        <v>950.28882299122279</v>
      </c>
      <c r="S381" s="180">
        <f t="shared" si="34"/>
        <v>937.93873970149195</v>
      </c>
      <c r="T381" s="180">
        <f t="shared" si="34"/>
        <v>926.6590387272413</v>
      </c>
      <c r="U381" s="180">
        <f t="shared" si="34"/>
        <v>916.36388459776356</v>
      </c>
      <c r="V381" s="180">
        <f t="shared" si="34"/>
        <v>906.97424125622251</v>
      </c>
      <c r="W381" s="180">
        <f t="shared" si="34"/>
        <v>898.41549780306468</v>
      </c>
      <c r="X381" s="180">
        <f t="shared" si="34"/>
        <v>890.6160478596745</v>
      </c>
      <c r="Y381" s="180">
        <f t="shared" si="34"/>
        <v>883.50639691069864</v>
      </c>
      <c r="Z381" s="180">
        <f t="shared" si="34"/>
        <v>877.01857836286308</v>
      </c>
      <c r="AA381" s="180">
        <f t="shared" si="34"/>
        <v>871.08575844784752</v>
      </c>
      <c r="AB381" s="180">
        <f t="shared" si="34"/>
        <v>865.64196111476633</v>
      </c>
      <c r="AC381" s="180">
        <f t="shared" si="34"/>
        <v>860.62187167655929</v>
      </c>
      <c r="AD381" s="180">
        <f t="shared" si="34"/>
        <v>855.96069361563661</v>
      </c>
      <c r="AE381" s="180">
        <f t="shared" si="34"/>
        <v>851.594042161993</v>
      </c>
      <c r="AF381" s="180">
        <f t="shared" si="34"/>
        <v>847.45786386338079</v>
      </c>
      <c r="AG381" s="180">
        <f t="shared" si="34"/>
        <v>843.48837488318043</v>
      </c>
      <c r="AH381" s="180">
        <f t="shared" si="34"/>
        <v>839.62201302521055</v>
      </c>
      <c r="AI381" s="180">
        <f t="shared" si="34"/>
        <v>835.79539997643462</v>
      </c>
      <c r="AJ381" s="180">
        <f t="shared" si="34"/>
        <v>831.94531126243237</v>
      </c>
      <c r="AK381" s="180">
        <f t="shared" si="34"/>
        <v>828.00865209900724</v>
      </c>
      <c r="AL381" s="180">
        <f t="shared" si="34"/>
        <v>823.92243780369324</v>
      </c>
      <c r="AM381" s="180">
        <f t="shared" si="34"/>
        <v>819.6237777714116</v>
      </c>
      <c r="AN381" s="180">
        <f t="shared" si="34"/>
        <v>815.04986226331755</v>
      </c>
      <c r="AO381" s="180">
        <f t="shared" si="34"/>
        <v>810.13795143624122</v>
      </c>
      <c r="AP381" s="180">
        <f t="shared" si="34"/>
        <v>804.82536617163487</v>
      </c>
      <c r="AQ381" s="180">
        <f t="shared" si="34"/>
        <v>799.0494803610427</v>
      </c>
      <c r="AR381" s="180">
        <f t="shared" si="34"/>
        <v>792.74771437903496</v>
      </c>
    </row>
    <row r="382" spans="7:44" ht="14.25" customHeight="1" thickTop="1" x14ac:dyDescent="0.25">
      <c r="G382" s="62"/>
      <c r="H382" s="409"/>
      <c r="J382" s="411"/>
      <c r="K382" s="164" t="s">
        <v>265</v>
      </c>
      <c r="L382" s="181">
        <f t="shared" si="34"/>
        <v>1077.9643921752152</v>
      </c>
      <c r="M382" s="181">
        <f t="shared" si="34"/>
        <v>1003.7145882315012</v>
      </c>
      <c r="N382" s="181">
        <f t="shared" si="34"/>
        <v>942.14888499453389</v>
      </c>
      <c r="O382" s="181">
        <f t="shared" si="34"/>
        <v>887.41005384941616</v>
      </c>
      <c r="P382" s="181">
        <f t="shared" si="34"/>
        <v>837.62432100797992</v>
      </c>
      <c r="Q382" s="181">
        <f t="shared" si="34"/>
        <v>791.9005526142422</v>
      </c>
      <c r="R382" s="181">
        <f t="shared" si="34"/>
        <v>749.70444683488188</v>
      </c>
      <c r="S382" s="181">
        <f t="shared" si="34"/>
        <v>710.65967310584949</v>
      </c>
      <c r="T382" s="181">
        <f t="shared" si="34"/>
        <v>674.4691973088519</v>
      </c>
      <c r="U382" s="181">
        <f t="shared" si="34"/>
        <v>640.87975975408403</v>
      </c>
      <c r="V382" s="181">
        <f t="shared" si="34"/>
        <v>609.66447805766859</v>
      </c>
      <c r="W382" s="181">
        <f t="shared" si="34"/>
        <v>580.61393551021081</v>
      </c>
      <c r="X382" s="181">
        <f t="shared" si="34"/>
        <v>553.53155819573044</v>
      </c>
      <c r="Y382" s="181">
        <f t="shared" si="34"/>
        <v>528.23127635506705</v>
      </c>
      <c r="Z382" s="181">
        <f t="shared" si="34"/>
        <v>504.53644166678873</v>
      </c>
      <c r="AA382" s="181">
        <f t="shared" si="34"/>
        <v>492.84030688420222</v>
      </c>
      <c r="AB382" s="181">
        <f t="shared" si="34"/>
        <v>482.43017996482695</v>
      </c>
      <c r="AC382" s="181">
        <f t="shared" si="34"/>
        <v>473.16444130167849</v>
      </c>
      <c r="AD382" s="181">
        <f t="shared" si="34"/>
        <v>464.90692016907781</v>
      </c>
      <c r="AE382" s="181">
        <f t="shared" si="34"/>
        <v>457.52604952290017</v>
      </c>
      <c r="AF382" s="181">
        <f t="shared" si="34"/>
        <v>450.89414209843079</v>
      </c>
      <c r="AG382" s="181">
        <f t="shared" si="34"/>
        <v>444.88676987577873</v>
      </c>
      <c r="AH382" s="181">
        <f t="shared" si="34"/>
        <v>439.38223716578898</v>
      </c>
      <c r="AI382" s="181">
        <f t="shared" si="34"/>
        <v>434.26114240828417</v>
      </c>
      <c r="AJ382" s="181">
        <f t="shared" si="34"/>
        <v>429.40602656737292</v>
      </c>
      <c r="AK382" s="181">
        <f t="shared" si="34"/>
        <v>424.70110760671531</v>
      </c>
      <c r="AL382" s="181">
        <f t="shared" si="34"/>
        <v>420.03210151153422</v>
      </c>
      <c r="AM382" s="181">
        <f t="shared" si="34"/>
        <v>415.28613110417336</v>
      </c>
      <c r="AN382" s="181">
        <f t="shared" si="34"/>
        <v>410.35172477978352</v>
      </c>
      <c r="AO382" s="181">
        <f t="shared" si="34"/>
        <v>405.11890851144523</v>
      </c>
      <c r="AP382" s="181">
        <f t="shared" si="34"/>
        <v>399.47939626275974</v>
      </c>
      <c r="AQ382" s="181">
        <f t="shared" si="34"/>
        <v>393.32688654528476</v>
      </c>
      <c r="AR382" s="181">
        <f t="shared" si="34"/>
        <v>386.55747658567816</v>
      </c>
    </row>
    <row r="383" spans="7:44" ht="14.25" customHeight="1" x14ac:dyDescent="0.25">
      <c r="G383" s="62"/>
      <c r="H383" s="409"/>
      <c r="J383" s="411"/>
      <c r="K383" s="52" t="s">
        <v>266</v>
      </c>
      <c r="L383" s="307">
        <f t="shared" si="34"/>
        <v>1077.9643921752152</v>
      </c>
      <c r="M383" s="307">
        <f t="shared" si="34"/>
        <v>1017.2861633144324</v>
      </c>
      <c r="N383" s="307">
        <f t="shared" si="34"/>
        <v>967.57397659907429</v>
      </c>
      <c r="O383" s="307">
        <f t="shared" si="34"/>
        <v>923.99734334644882</v>
      </c>
      <c r="P383" s="307">
        <f t="shared" si="34"/>
        <v>884.95620650250464</v>
      </c>
      <c r="Q383" s="307">
        <f t="shared" si="34"/>
        <v>849.66820681165962</v>
      </c>
      <c r="R383" s="307">
        <f t="shared" si="34"/>
        <v>817.65741160793891</v>
      </c>
      <c r="S383" s="307">
        <f t="shared" si="34"/>
        <v>788.5891058613505</v>
      </c>
      <c r="T383" s="307">
        <f t="shared" si="34"/>
        <v>762.2028081606278</v>
      </c>
      <c r="U383" s="307">
        <f t="shared" si="34"/>
        <v>738.28082427544803</v>
      </c>
      <c r="V383" s="307">
        <f t="shared" si="34"/>
        <v>716.63186881234139</v>
      </c>
      <c r="W383" s="307">
        <f t="shared" si="34"/>
        <v>697.08184363234818</v>
      </c>
      <c r="X383" s="307">
        <f t="shared" si="34"/>
        <v>679.46832011755509</v>
      </c>
      <c r="Y383" s="307">
        <f t="shared" si="34"/>
        <v>663.63707210005396</v>
      </c>
      <c r="Z383" s="307">
        <f t="shared" si="34"/>
        <v>649.43980784182952</v>
      </c>
      <c r="AA383" s="307">
        <f t="shared" si="34"/>
        <v>636.73263548255102</v>
      </c>
      <c r="AB383" s="307">
        <f t="shared" si="34"/>
        <v>625.37499452548093</v>
      </c>
      <c r="AC383" s="307">
        <f t="shared" si="34"/>
        <v>615.22889320255081</v>
      </c>
      <c r="AD383" s="307">
        <f t="shared" si="34"/>
        <v>606.15835230931782</v>
      </c>
      <c r="AE383" s="307">
        <f t="shared" si="34"/>
        <v>598.02899186370837</v>
      </c>
      <c r="AF383" s="307">
        <f t="shared" si="34"/>
        <v>590.70771871759769</v>
      </c>
      <c r="AG383" s="307">
        <f t="shared" si="34"/>
        <v>584.06248690653149</v>
      </c>
      <c r="AH383" s="307">
        <f t="shared" si="34"/>
        <v>577.96211131468795</v>
      </c>
      <c r="AI383" s="307">
        <f t="shared" si="34"/>
        <v>572.2761210260386</v>
      </c>
      <c r="AJ383" s="307">
        <f t="shared" si="34"/>
        <v>566.87464263178288</v>
      </c>
      <c r="AK383" s="307">
        <f t="shared" si="34"/>
        <v>561.6283064382942</v>
      </c>
      <c r="AL383" s="307">
        <f t="shared" si="34"/>
        <v>556.40817038566809</v>
      </c>
      <c r="AM383" s="307">
        <f t="shared" si="34"/>
        <v>551.08565780936817</v>
      </c>
      <c r="AN383" s="307">
        <f t="shared" si="34"/>
        <v>545.53250612828674</v>
      </c>
      <c r="AO383" s="307">
        <f t="shared" si="34"/>
        <v>539.62072423522261</v>
      </c>
      <c r="AP383" s="307">
        <f t="shared" si="34"/>
        <v>533.22255687663414</v>
      </c>
      <c r="AQ383" s="307">
        <f t="shared" si="34"/>
        <v>526.2104546895049</v>
      </c>
      <c r="AR383" s="307">
        <f t="shared" si="34"/>
        <v>518.45704885029431</v>
      </c>
    </row>
    <row r="384" spans="7:44" ht="14.25" customHeight="1" thickBot="1" x14ac:dyDescent="0.3">
      <c r="G384" s="62"/>
      <c r="H384" s="409"/>
      <c r="J384" s="411"/>
      <c r="K384" s="167" t="s">
        <v>267</v>
      </c>
      <c r="L384" s="180">
        <f t="shared" si="34"/>
        <v>1077.9643921752152</v>
      </c>
      <c r="M384" s="180">
        <f t="shared" si="34"/>
        <v>1044.9424138986635</v>
      </c>
      <c r="N384" s="180">
        <f t="shared" si="34"/>
        <v>1024.7747695235937</v>
      </c>
      <c r="O384" s="180">
        <f t="shared" si="34"/>
        <v>1006.7496929397699</v>
      </c>
      <c r="P384" s="180">
        <f t="shared" si="34"/>
        <v>990.41159632752851</v>
      </c>
      <c r="Q384" s="180">
        <f t="shared" si="34"/>
        <v>975.52299159987638</v>
      </c>
      <c r="R384" s="180">
        <f t="shared" si="34"/>
        <v>961.92812203488074</v>
      </c>
      <c r="S384" s="180">
        <f t="shared" si="34"/>
        <v>949.50889706149439</v>
      </c>
      <c r="T384" s="180">
        <f t="shared" si="34"/>
        <v>938.16702600593101</v>
      </c>
      <c r="U384" s="180">
        <f t="shared" si="34"/>
        <v>927.81563056795096</v>
      </c>
      <c r="V384" s="180">
        <f t="shared" si="34"/>
        <v>918.37487632130967</v>
      </c>
      <c r="W384" s="180">
        <f t="shared" si="34"/>
        <v>909.76951309524236</v>
      </c>
      <c r="X384" s="180">
        <f t="shared" si="34"/>
        <v>901.92740326181593</v>
      </c>
      <c r="Y384" s="180">
        <f t="shared" si="34"/>
        <v>894.77859698442614</v>
      </c>
      <c r="Z384" s="180">
        <f t="shared" si="34"/>
        <v>888.2547272821098</v>
      </c>
      <c r="AA384" s="180">
        <f t="shared" si="34"/>
        <v>882.28860072744544</v>
      </c>
      <c r="AB384" s="180">
        <f t="shared" si="34"/>
        <v>876.81391244806173</v>
      </c>
      <c r="AC384" s="180">
        <f t="shared" si="34"/>
        <v>871.7650427135037</v>
      </c>
      <c r="AD384" s="180">
        <f t="shared" si="34"/>
        <v>867.0769085925948</v>
      </c>
      <c r="AE384" s="180">
        <f t="shared" si="34"/>
        <v>862.68485370535132</v>
      </c>
      <c r="AF384" s="180">
        <f t="shared" si="34"/>
        <v>858.52456490145403</v>
      </c>
      <c r="AG384" s="180">
        <f t="shared" si="34"/>
        <v>854.53200833973415</v>
      </c>
      <c r="AH384" s="180">
        <f t="shared" si="34"/>
        <v>850.64337978812523</v>
      </c>
      <c r="AI384" s="180">
        <f t="shared" si="34"/>
        <v>846.79506550887743</v>
      </c>
      <c r="AJ384" s="180">
        <f t="shared" si="34"/>
        <v>842.92361113383652</v>
      </c>
      <c r="AK384" s="180">
        <f t="shared" si="34"/>
        <v>838.96569664783806</v>
      </c>
      <c r="AL384" s="180">
        <f t="shared" si="34"/>
        <v>834.85811609594998</v>
      </c>
      <c r="AM384" s="180">
        <f t="shared" si="34"/>
        <v>830.53776098300159</v>
      </c>
      <c r="AN384" s="180">
        <f t="shared" si="34"/>
        <v>825.94160658745034</v>
      </c>
      <c r="AO384" s="180">
        <f t="shared" si="34"/>
        <v>821.00670059639526</v>
      </c>
      <c r="AP384" s="180">
        <f t="shared" si="34"/>
        <v>815.67015360479729</v>
      </c>
      <c r="AQ384" s="180">
        <f t="shared" si="34"/>
        <v>809.86913112358764</v>
      </c>
      <c r="AR384" s="180">
        <f t="shared" si="34"/>
        <v>803.54084681793222</v>
      </c>
    </row>
    <row r="385" spans="7:44" ht="14.25" customHeight="1" thickTop="1" x14ac:dyDescent="0.25">
      <c r="G385" s="62"/>
      <c r="H385" s="409"/>
      <c r="J385" s="411"/>
      <c r="K385" s="164" t="s">
        <v>268</v>
      </c>
      <c r="L385" s="181">
        <f t="shared" si="34"/>
        <v>1120.9441205451792</v>
      </c>
      <c r="M385" s="181">
        <f t="shared" si="34"/>
        <v>1043.872304374662</v>
      </c>
      <c r="N385" s="181">
        <f t="shared" si="34"/>
        <v>979.72618064565756</v>
      </c>
      <c r="O385" s="181">
        <f t="shared" si="34"/>
        <v>922.60061891506257</v>
      </c>
      <c r="P385" s="181">
        <f t="shared" si="34"/>
        <v>870.60337417011465</v>
      </c>
      <c r="Q385" s="181">
        <f t="shared" si="34"/>
        <v>822.83154196541511</v>
      </c>
      <c r="R385" s="181">
        <f t="shared" si="34"/>
        <v>778.74109881834261</v>
      </c>
      <c r="S385" s="181">
        <f t="shared" si="34"/>
        <v>737.94663924402835</v>
      </c>
      <c r="T385" s="181">
        <f t="shared" si="34"/>
        <v>700.14221161741773</v>
      </c>
      <c r="U385" s="181">
        <f t="shared" si="34"/>
        <v>665.06563182578782</v>
      </c>
      <c r="V385" s="181">
        <f t="shared" si="34"/>
        <v>632.48105493929745</v>
      </c>
      <c r="W385" s="181">
        <f t="shared" si="34"/>
        <v>602.17009102614065</v>
      </c>
      <c r="X385" s="181">
        <f t="shared" si="34"/>
        <v>573.92723561183834</v>
      </c>
      <c r="Y385" s="181">
        <f t="shared" si="34"/>
        <v>547.55759448934305</v>
      </c>
      <c r="Z385" s="181">
        <f t="shared" si="34"/>
        <v>522.87586646675516</v>
      </c>
      <c r="AA385" s="181">
        <f t="shared" si="34"/>
        <v>510.64849015704527</v>
      </c>
      <c r="AB385" s="181">
        <f t="shared" si="34"/>
        <v>499.76921625286934</v>
      </c>
      <c r="AC385" s="181">
        <f t="shared" si="34"/>
        <v>490.0896136639833</v>
      </c>
      <c r="AD385" s="181">
        <f t="shared" si="34"/>
        <v>481.46689291390641</v>
      </c>
      <c r="AE385" s="181">
        <f t="shared" si="34"/>
        <v>473.76303569909044</v>
      </c>
      <c r="AF385" s="181">
        <f t="shared" si="34"/>
        <v>466.84404746403891</v>
      </c>
      <c r="AG385" s="181">
        <f t="shared" si="34"/>
        <v>460.57931541702305</v>
      </c>
      <c r="AH385" s="181">
        <f t="shared" si="34"/>
        <v>454.84106261740232</v>
      </c>
      <c r="AI385" s="181">
        <f t="shared" si="34"/>
        <v>449.50389359138796</v>
      </c>
      <c r="AJ385" s="181">
        <f t="shared" si="34"/>
        <v>444.44442969330123</v>
      </c>
      <c r="AK385" s="181">
        <f t="shared" si="34"/>
        <v>439.54103398873616</v>
      </c>
      <c r="AL385" s="181">
        <f t="shared" si="34"/>
        <v>434.67362638614543</v>
      </c>
      <c r="AM385" s="181">
        <f t="shared" si="34"/>
        <v>429.7235905037777</v>
      </c>
      <c r="AN385" s="181">
        <f t="shared" si="34"/>
        <v>424.57377464122573</v>
      </c>
      <c r="AO385" s="181">
        <f t="shared" si="34"/>
        <v>419.10859047971519</v>
      </c>
      <c r="AP385" s="181">
        <f t="shared" si="34"/>
        <v>413.21421499384525</v>
      </c>
      <c r="AQ385" s="181">
        <f t="shared" si="34"/>
        <v>406.77890377476996</v>
      </c>
      <c r="AR385" s="181">
        <f t="shared" si="34"/>
        <v>399.69342787317407</v>
      </c>
    </row>
    <row r="386" spans="7:44" ht="14.25" customHeight="1" x14ac:dyDescent="0.25">
      <c r="G386" s="62"/>
      <c r="H386" s="409"/>
      <c r="J386" s="411"/>
      <c r="K386" s="52" t="s">
        <v>269</v>
      </c>
      <c r="L386" s="308">
        <f t="shared" si="34"/>
        <v>1120.9441205451792</v>
      </c>
      <c r="M386" s="308">
        <f t="shared" si="34"/>
        <v>1057.9620900267996</v>
      </c>
      <c r="N386" s="308">
        <f t="shared" si="34"/>
        <v>1006.1627494539696</v>
      </c>
      <c r="O386" s="308">
        <f t="shared" si="34"/>
        <v>960.67326817209744</v>
      </c>
      <c r="P386" s="308">
        <f t="shared" si="34"/>
        <v>919.87583423946433</v>
      </c>
      <c r="Q386" s="308">
        <f t="shared" si="34"/>
        <v>882.97655707888259</v>
      </c>
      <c r="R386" s="308">
        <f t="shared" si="34"/>
        <v>849.49030494107149</v>
      </c>
      <c r="S386" s="308">
        <f t="shared" si="34"/>
        <v>819.07423853192438</v>
      </c>
      <c r="T386" s="308">
        <f t="shared" si="34"/>
        <v>791.46031717431629</v>
      </c>
      <c r="U386" s="308">
        <f t="shared" si="34"/>
        <v>766.42361302886479</v>
      </c>
      <c r="V386" s="308">
        <f t="shared" si="34"/>
        <v>743.76580809289726</v>
      </c>
      <c r="W386" s="308">
        <f t="shared" si="34"/>
        <v>723.30590243187692</v>
      </c>
      <c r="X386" s="308">
        <f t="shared" si="34"/>
        <v>704.87465445001112</v>
      </c>
      <c r="Y386" s="308">
        <f t="shared" si="34"/>
        <v>688.31108743104153</v>
      </c>
      <c r="Z386" s="308">
        <f t="shared" si="34"/>
        <v>673.46020425604365</v>
      </c>
      <c r="AA386" s="308">
        <f t="shared" si="34"/>
        <v>660.17144117161229</v>
      </c>
      <c r="AB386" s="308">
        <f t="shared" si="34"/>
        <v>648.29759114322258</v>
      </c>
      <c r="AC386" s="308">
        <f t="shared" si="34"/>
        <v>637.69403541582574</v>
      </c>
      <c r="AD386" s="308">
        <f t="shared" si="34"/>
        <v>628.21818311578807</v>
      </c>
      <c r="AE386" s="308">
        <f t="shared" si="34"/>
        <v>619.72905476365997</v>
      </c>
      <c r="AF386" s="308">
        <f t="shared" si="34"/>
        <v>612.08696750814102</v>
      </c>
      <c r="AG386" s="308">
        <f t="shared" si="34"/>
        <v>605.15329365180332</v>
      </c>
      <c r="AH386" s="308">
        <f t="shared" si="34"/>
        <v>598.79027289784221</v>
      </c>
      <c r="AI386" s="308">
        <f t="shared" si="34"/>
        <v>592.86086458508021</v>
      </c>
      <c r="AJ386" s="308">
        <f t="shared" ref="AJ386:AR386" si="35">(AJ430+AJ640)*($S$47-1)</f>
        <v>587.22863010724564</v>
      </c>
      <c r="AK386" s="308">
        <f t="shared" si="35"/>
        <v>581.75763840705861</v>
      </c>
      <c r="AL386" s="308">
        <f t="shared" si="35"/>
        <v>576.31238931571681</v>
      </c>
      <c r="AM386" s="308">
        <f t="shared" si="35"/>
        <v>570.75775084084148</v>
      </c>
      <c r="AN386" s="308">
        <f t="shared" si="35"/>
        <v>564.95890746399687</v>
      </c>
      <c r="AO386" s="308">
        <f t="shared" si="35"/>
        <v>558.78131720686463</v>
      </c>
      <c r="AP386" s="308">
        <f t="shared" si="35"/>
        <v>552.09067573988784</v>
      </c>
      <c r="AQ386" s="308">
        <f t="shared" si="35"/>
        <v>544.75288619108471</v>
      </c>
      <c r="AR386" s="308">
        <f t="shared" si="35"/>
        <v>536.63403360205007</v>
      </c>
    </row>
    <row r="387" spans="7:44" ht="14.25" customHeight="1" thickBot="1" x14ac:dyDescent="0.3">
      <c r="G387" s="62"/>
      <c r="H387" s="409"/>
      <c r="J387" s="411"/>
      <c r="K387" s="167" t="s">
        <v>270</v>
      </c>
      <c r="L387" s="180">
        <f t="shared" ref="L387:AR394" si="36">(L431+L641)*($S$47-1)</f>
        <v>1120.9441205451792</v>
      </c>
      <c r="M387" s="180">
        <f t="shared" si="36"/>
        <v>1086.6754525793876</v>
      </c>
      <c r="N387" s="180">
        <f t="shared" si="36"/>
        <v>1065.5917920463885</v>
      </c>
      <c r="O387" s="180">
        <f t="shared" si="36"/>
        <v>1046.7235133675322</v>
      </c>
      <c r="P387" s="180">
        <f t="shared" si="36"/>
        <v>1029.6087943412442</v>
      </c>
      <c r="Q387" s="180">
        <f t="shared" si="36"/>
        <v>1014.0055724738519</v>
      </c>
      <c r="R387" s="180">
        <f t="shared" si="36"/>
        <v>999.75413870097304</v>
      </c>
      <c r="S387" s="180">
        <f t="shared" si="36"/>
        <v>986.7327367893231</v>
      </c>
      <c r="T387" s="180">
        <f t="shared" si="36"/>
        <v>974.83956110154395</v>
      </c>
      <c r="U387" s="180">
        <f t="shared" si="36"/>
        <v>963.98430523435172</v>
      </c>
      <c r="V387" s="180">
        <f t="shared" si="36"/>
        <v>954.08376026996893</v>
      </c>
      <c r="W387" s="180">
        <f t="shared" si="36"/>
        <v>945.05933643724802</v>
      </c>
      <c r="X387" s="180">
        <f t="shared" si="36"/>
        <v>936.83558019769566</v>
      </c>
      <c r="Y387" s="180">
        <f t="shared" si="36"/>
        <v>929.33924245561036</v>
      </c>
      <c r="Z387" s="180">
        <f t="shared" si="36"/>
        <v>922.49866901817666</v>
      </c>
      <c r="AA387" s="180">
        <f t="shared" si="36"/>
        <v>916.24338817813532</v>
      </c>
      <c r="AB387" s="180">
        <f t="shared" si="36"/>
        <v>910.50382354614339</v>
      </c>
      <c r="AC387" s="180">
        <f t="shared" si="36"/>
        <v>905.211089089447</v>
      </c>
      <c r="AD387" s="180">
        <f t="shared" si="36"/>
        <v>900.29683966019388</v>
      </c>
      <c r="AE387" s="180">
        <f t="shared" si="36"/>
        <v>895.69315990824271</v>
      </c>
      <c r="AF387" s="180">
        <f t="shared" si="36"/>
        <v>891.33248032546408</v>
      </c>
      <c r="AG387" s="180">
        <f t="shared" si="36"/>
        <v>887.1475128387259</v>
      </c>
      <c r="AH387" s="180">
        <f t="shared" si="36"/>
        <v>883.07120073157205</v>
      </c>
      <c r="AI387" s="180">
        <f t="shared" si="36"/>
        <v>879.03667923173134</v>
      </c>
      <c r="AJ387" s="180">
        <f t="shared" si="36"/>
        <v>874.97724414950221</v>
      </c>
      <c r="AK387" s="180">
        <f t="shared" si="36"/>
        <v>870.82632667074677</v>
      </c>
      <c r="AL387" s="180">
        <f t="shared" si="36"/>
        <v>866.51747290967944</v>
      </c>
      <c r="AM387" s="180">
        <f t="shared" si="36"/>
        <v>861.98432718205152</v>
      </c>
      <c r="AN387" s="180">
        <f t="shared" si="36"/>
        <v>857.16061821485016</v>
      </c>
      <c r="AO387" s="180">
        <f t="shared" si="36"/>
        <v>851.98014769481244</v>
      </c>
      <c r="AP387" s="180">
        <f t="shared" si="36"/>
        <v>846.37678069533422</v>
      </c>
      <c r="AQ387" s="180">
        <f t="shared" si="36"/>
        <v>840.28443762375139</v>
      </c>
      <c r="AR387" s="180">
        <f t="shared" si="36"/>
        <v>833.63708740814116</v>
      </c>
    </row>
    <row r="388" spans="7:44" ht="14.25" customHeight="1" thickTop="1" x14ac:dyDescent="0.25">
      <c r="G388" s="62"/>
      <c r="H388" s="409"/>
      <c r="J388" s="411"/>
      <c r="K388" s="164" t="s">
        <v>271</v>
      </c>
      <c r="L388" s="181">
        <f t="shared" si="36"/>
        <v>1163.9901478762156</v>
      </c>
      <c r="M388" s="181">
        <f t="shared" si="36"/>
        <v>1084.0280695043873</v>
      </c>
      <c r="N388" s="181">
        <f t="shared" si="36"/>
        <v>1017.3555818259681</v>
      </c>
      <c r="O388" s="181">
        <f t="shared" si="36"/>
        <v>957.93388526671788</v>
      </c>
      <c r="P388" s="181">
        <f t="shared" si="36"/>
        <v>903.82627386381125</v>
      </c>
      <c r="Q388" s="181">
        <f t="shared" si="36"/>
        <v>854.10708614245118</v>
      </c>
      <c r="R388" s="181">
        <f t="shared" si="36"/>
        <v>808.21721557723549</v>
      </c>
      <c r="S388" s="181">
        <f t="shared" si="36"/>
        <v>765.75943038648802</v>
      </c>
      <c r="T388" s="181">
        <f t="shared" si="36"/>
        <v>726.41749714317211</v>
      </c>
      <c r="U388" s="181">
        <f t="shared" si="36"/>
        <v>689.91975189643426</v>
      </c>
      <c r="V388" s="181">
        <f t="shared" si="36"/>
        <v>656.02133478729877</v>
      </c>
      <c r="W388" s="181">
        <f t="shared" si="36"/>
        <v>624.49515665801823</v>
      </c>
      <c r="X388" s="181">
        <f t="shared" si="36"/>
        <v>595.1272732233266</v>
      </c>
      <c r="Y388" s="181">
        <f t="shared" si="36"/>
        <v>567.71460109212489</v>
      </c>
      <c r="Z388" s="181">
        <f t="shared" si="36"/>
        <v>542.0639159334745</v>
      </c>
      <c r="AA388" s="181">
        <f t="shared" si="36"/>
        <v>529.33443953427968</v>
      </c>
      <c r="AB388" s="181">
        <f t="shared" si="36"/>
        <v>518.01026110720272</v>
      </c>
      <c r="AC388" s="181">
        <f t="shared" si="36"/>
        <v>507.93666534115033</v>
      </c>
      <c r="AD388" s="181">
        <f t="shared" si="36"/>
        <v>498.96478288812051</v>
      </c>
      <c r="AE388" s="181">
        <f t="shared" si="36"/>
        <v>490.95069073788187</v>
      </c>
      <c r="AF388" s="181">
        <f t="shared" si="36"/>
        <v>483.75463876892644</v>
      </c>
      <c r="AG388" s="181">
        <f t="shared" si="36"/>
        <v>477.24038476183102</v>
      </c>
      <c r="AH388" s="181">
        <f t="shared" si="36"/>
        <v>471.27462853075889</v>
      </c>
      <c r="AI388" s="181">
        <f t="shared" si="36"/>
        <v>465.7265407366757</v>
      </c>
      <c r="AJ388" s="181">
        <f t="shared" si="36"/>
        <v>460.46738473981571</v>
      </c>
      <c r="AK388" s="181">
        <f t="shared" si="36"/>
        <v>455.37023141677207</v>
      </c>
      <c r="AL388" s="181">
        <f t="shared" si="36"/>
        <v>450.30976781754572</v>
      </c>
      <c r="AM388" s="181">
        <f t="shared" si="36"/>
        <v>445.16220130208501</v>
      </c>
      <c r="AN388" s="181">
        <f t="shared" si="36"/>
        <v>439.80526169573619</v>
      </c>
      <c r="AO388" s="181">
        <f t="shared" si="36"/>
        <v>434.11830529776404</v>
      </c>
      <c r="AP388" s="181">
        <f t="shared" si="36"/>
        <v>427.98252650631719</v>
      </c>
      <c r="AQ388" s="181">
        <f t="shared" si="36"/>
        <v>421.28128565201479</v>
      </c>
      <c r="AR388" s="181">
        <f t="shared" si="36"/>
        <v>413.90056570695026</v>
      </c>
    </row>
    <row r="389" spans="7:44" ht="14.25" customHeight="1" x14ac:dyDescent="0.25">
      <c r="G389" s="62"/>
      <c r="H389" s="409"/>
      <c r="J389" s="411"/>
      <c r="K389" s="52" t="s">
        <v>272</v>
      </c>
      <c r="L389" s="179">
        <f t="shared" si="36"/>
        <v>1163.9901478762156</v>
      </c>
      <c r="M389" s="179">
        <f t="shared" si="36"/>
        <v>1098.6474383955247</v>
      </c>
      <c r="N389" s="179">
        <f t="shared" si="36"/>
        <v>1044.8062274986589</v>
      </c>
      <c r="O389" s="179">
        <f t="shared" si="36"/>
        <v>997.48191508825892</v>
      </c>
      <c r="P389" s="179">
        <f t="shared" si="36"/>
        <v>955.01765297471388</v>
      </c>
      <c r="Q389" s="179">
        <f t="shared" si="36"/>
        <v>916.59892480564918</v>
      </c>
      <c r="R389" s="179">
        <f t="shared" si="36"/>
        <v>881.72687225380082</v>
      </c>
      <c r="S389" s="179">
        <f t="shared" si="36"/>
        <v>850.04810896332208</v>
      </c>
      <c r="T389" s="179">
        <f t="shared" si="36"/>
        <v>821.28571856588894</v>
      </c>
      <c r="U389" s="179">
        <f t="shared" si="36"/>
        <v>795.20686088465254</v>
      </c>
      <c r="V389" s="179">
        <f t="shared" si="36"/>
        <v>771.60590017465472</v>
      </c>
      <c r="W389" s="179">
        <f t="shared" si="36"/>
        <v>750.29490573025134</v>
      </c>
      <c r="X389" s="179">
        <f t="shared" si="36"/>
        <v>731.09796792390409</v>
      </c>
      <c r="Y389" s="179">
        <f t="shared" si="36"/>
        <v>713.84762668583994</v>
      </c>
      <c r="Z389" s="179">
        <f t="shared" si="36"/>
        <v>698.38253515735732</v>
      </c>
      <c r="AA389" s="179">
        <f t="shared" si="36"/>
        <v>684.54587890855703</v>
      </c>
      <c r="AB389" s="179">
        <f t="shared" si="36"/>
        <v>672.18427523409844</v>
      </c>
      <c r="AC389" s="179">
        <f t="shared" si="36"/>
        <v>661.14698754306426</v>
      </c>
      <c r="AD389" s="179">
        <f t="shared" si="36"/>
        <v>651.28535243883971</v>
      </c>
      <c r="AE389" s="179">
        <f t="shared" si="36"/>
        <v>642.45235392549819</v>
      </c>
      <c r="AF389" s="179">
        <f t="shared" si="36"/>
        <v>634.50230160834008</v>
      </c>
      <c r="AG389" s="179">
        <f t="shared" si="36"/>
        <v>627.29058382388655</v>
      </c>
      <c r="AH389" s="179">
        <f t="shared" si="36"/>
        <v>620.67347569129629</v>
      </c>
      <c r="AI389" s="179">
        <f t="shared" si="36"/>
        <v>614.50798804556996</v>
      </c>
      <c r="AJ389" s="179">
        <f t="shared" si="36"/>
        <v>608.65174722949348</v>
      </c>
      <c r="AK389" s="179">
        <f t="shared" si="36"/>
        <v>602.9628984759961</v>
      </c>
      <c r="AL389" s="179">
        <f t="shared" si="36"/>
        <v>597.30002753466192</v>
      </c>
      <c r="AM389" s="179">
        <f t="shared" si="36"/>
        <v>591.52209655837771</v>
      </c>
      <c r="AN389" s="179">
        <f t="shared" si="36"/>
        <v>585.48839124556457</v>
      </c>
      <c r="AO389" s="179">
        <f t="shared" si="36"/>
        <v>579.05847694699821</v>
      </c>
      <c r="AP389" s="179">
        <f t="shared" si="36"/>
        <v>572.09216197246258</v>
      </c>
      <c r="AQ389" s="179">
        <f t="shared" si="36"/>
        <v>564.44946672494427</v>
      </c>
      <c r="AR389" s="179">
        <f t="shared" si="36"/>
        <v>555.99059758585361</v>
      </c>
    </row>
    <row r="390" spans="7:44" ht="14.25" customHeight="1" thickBot="1" x14ac:dyDescent="0.3">
      <c r="G390" s="62"/>
      <c r="H390" s="409"/>
      <c r="J390" s="411"/>
      <c r="K390" s="167" t="s">
        <v>273</v>
      </c>
      <c r="L390" s="180">
        <f t="shared" si="36"/>
        <v>1163.9901478762156</v>
      </c>
      <c r="M390" s="180">
        <f t="shared" si="36"/>
        <v>1128.4405826582565</v>
      </c>
      <c r="N390" s="180">
        <f t="shared" si="36"/>
        <v>1106.4911529038716</v>
      </c>
      <c r="O390" s="180">
        <f t="shared" si="36"/>
        <v>1086.8358537561369</v>
      </c>
      <c r="P390" s="180">
        <f t="shared" si="36"/>
        <v>1069.0011115803673</v>
      </c>
      <c r="Q390" s="180">
        <f t="shared" si="36"/>
        <v>1052.7380229670684</v>
      </c>
      <c r="R390" s="180">
        <f t="shared" si="36"/>
        <v>1037.8818781183968</v>
      </c>
      <c r="S390" s="180">
        <f t="shared" si="36"/>
        <v>1024.3067681213056</v>
      </c>
      <c r="T390" s="180">
        <f t="shared" si="36"/>
        <v>1011.9071804535266</v>
      </c>
      <c r="U390" s="180">
        <f t="shared" si="36"/>
        <v>1000.5893587765494</v>
      </c>
      <c r="V390" s="180">
        <f t="shared" si="36"/>
        <v>990.26680283025155</v>
      </c>
      <c r="W390" s="180">
        <f t="shared" si="36"/>
        <v>980.85773471569132</v>
      </c>
      <c r="X390" s="180">
        <f t="shared" si="36"/>
        <v>972.28358284550802</v>
      </c>
      <c r="Y390" s="180">
        <f t="shared" si="36"/>
        <v>964.46802933327285</v>
      </c>
      <c r="Z390" s="180">
        <f t="shared" si="36"/>
        <v>957.33638683345157</v>
      </c>
      <c r="AA390" s="180">
        <f t="shared" si="36"/>
        <v>950.81517690863313</v>
      </c>
      <c r="AB390" s="180">
        <f t="shared" si="36"/>
        <v>944.83183644514747</v>
      </c>
      <c r="AC390" s="180">
        <f t="shared" si="36"/>
        <v>939.31450811188915</v>
      </c>
      <c r="AD390" s="180">
        <f t="shared" si="36"/>
        <v>934.19188754869504</v>
      </c>
      <c r="AE390" s="180">
        <f t="shared" si="36"/>
        <v>929.39310979691618</v>
      </c>
      <c r="AF390" s="180">
        <f t="shared" si="36"/>
        <v>924.84766346773483</v>
      </c>
      <c r="AG390" s="180">
        <f t="shared" si="36"/>
        <v>920.48532489597767</v>
      </c>
      <c r="AH390" s="180">
        <f t="shared" si="36"/>
        <v>916.23610694279853</v>
      </c>
      <c r="AI390" s="180">
        <f t="shared" si="36"/>
        <v>912.03021870251712</v>
      </c>
      <c r="AJ390" s="180">
        <f t="shared" si="36"/>
        <v>907.79803344023128</v>
      </c>
      <c r="AK390" s="180">
        <f t="shared" si="36"/>
        <v>903.47006282155996</v>
      </c>
      <c r="AL390" s="180">
        <f t="shared" si="36"/>
        <v>898.97693600854245</v>
      </c>
      <c r="AM390" s="180">
        <f t="shared" si="36"/>
        <v>894.24938255906204</v>
      </c>
      <c r="AN390" s="180">
        <f t="shared" si="36"/>
        <v>889.2182183284018</v>
      </c>
      <c r="AO390" s="180">
        <f t="shared" si="36"/>
        <v>883.81433376187556</v>
      </c>
      <c r="AP390" s="180">
        <f t="shared" si="36"/>
        <v>877.96868410782713</v>
      </c>
      <c r="AQ390" s="180">
        <f t="shared" si="36"/>
        <v>871.61228118497456</v>
      </c>
      <c r="AR390" s="180">
        <f t="shared" si="36"/>
        <v>864.6761864169689</v>
      </c>
    </row>
    <row r="391" spans="7:44" ht="14.25" customHeight="1" thickTop="1" x14ac:dyDescent="0.25">
      <c r="G391" s="62"/>
      <c r="H391" s="409"/>
      <c r="J391" s="411"/>
      <c r="K391" s="164" t="s">
        <v>274</v>
      </c>
      <c r="L391" s="181">
        <f t="shared" si="36"/>
        <v>1221.4037874126921</v>
      </c>
      <c r="M391" s="181">
        <f t="shared" si="36"/>
        <v>1137.1009134662916</v>
      </c>
      <c r="N391" s="181">
        <f t="shared" si="36"/>
        <v>1067.5001149202358</v>
      </c>
      <c r="O391" s="181">
        <f t="shared" si="36"/>
        <v>1005.7327359614856</v>
      </c>
      <c r="P391" s="181">
        <f t="shared" si="36"/>
        <v>949.60537294211497</v>
      </c>
      <c r="Q391" s="181">
        <f t="shared" si="36"/>
        <v>898.07861406424354</v>
      </c>
      <c r="R391" s="181">
        <f t="shared" si="36"/>
        <v>850.53258398283106</v>
      </c>
      <c r="S391" s="181">
        <f t="shared" si="36"/>
        <v>806.53346360299827</v>
      </c>
      <c r="T391" s="181">
        <f t="shared" si="36"/>
        <v>765.74103704629226</v>
      </c>
      <c r="U391" s="181">
        <f t="shared" si="36"/>
        <v>727.86687796821332</v>
      </c>
      <c r="V391" s="181">
        <f t="shared" si="36"/>
        <v>692.65380946276821</v>
      </c>
      <c r="W391" s="181">
        <f t="shared" si="36"/>
        <v>659.86532816239833</v>
      </c>
      <c r="X391" s="181">
        <f t="shared" si="36"/>
        <v>629.28006914593152</v>
      </c>
      <c r="Y391" s="181">
        <f t="shared" si="36"/>
        <v>600.68896025287609</v>
      </c>
      <c r="Z391" s="181">
        <f t="shared" si="36"/>
        <v>573.89385950083567</v>
      </c>
      <c r="AA391" s="181">
        <f t="shared" si="36"/>
        <v>560.72250395186938</v>
      </c>
      <c r="AB391" s="181">
        <f t="shared" si="36"/>
        <v>548.99475450890975</v>
      </c>
      <c r="AC391" s="181">
        <f t="shared" si="36"/>
        <v>538.55160307907556</v>
      </c>
      <c r="AD391" s="181">
        <f t="shared" si="36"/>
        <v>529.24024615684846</v>
      </c>
      <c r="AE391" s="181">
        <f t="shared" si="36"/>
        <v>520.9131165855041</v>
      </c>
      <c r="AF391" s="181">
        <f t="shared" si="36"/>
        <v>513.42705665393396</v>
      </c>
      <c r="AG391" s="181">
        <f t="shared" si="36"/>
        <v>506.64261087600551</v>
      </c>
      <c r="AH391" s="181">
        <f t="shared" si="36"/>
        <v>500.42342645005942</v>
      </c>
      <c r="AI391" s="181">
        <f t="shared" si="36"/>
        <v>494.63575513641621</v>
      </c>
      <c r="AJ391" s="181">
        <f t="shared" si="36"/>
        <v>489.14805363535953</v>
      </c>
      <c r="AK391" s="181">
        <f t="shared" si="36"/>
        <v>483.83068148701147</v>
      </c>
      <c r="AL391" s="181">
        <f t="shared" si="36"/>
        <v>478.55569672062126</v>
      </c>
      <c r="AM391" s="181">
        <f t="shared" si="36"/>
        <v>473.19675042795274</v>
      </c>
      <c r="AN391" s="181">
        <f t="shared" si="36"/>
        <v>467.62908247297179</v>
      </c>
      <c r="AO391" s="181">
        <f t="shared" si="36"/>
        <v>461.72962195622694</v>
      </c>
      <c r="AP391" s="181">
        <f t="shared" si="36"/>
        <v>455.37719808087155</v>
      </c>
      <c r="AQ391" s="181">
        <f t="shared" si="36"/>
        <v>448.45286999464292</v>
      </c>
      <c r="AR391" s="181">
        <f t="shared" si="36"/>
        <v>440.84038836527628</v>
      </c>
    </row>
    <row r="392" spans="7:44" ht="14.25" customHeight="1" x14ac:dyDescent="0.25">
      <c r="G392" s="62"/>
      <c r="H392" s="409"/>
      <c r="J392" s="411"/>
      <c r="K392" s="52" t="s">
        <v>275</v>
      </c>
      <c r="L392" s="179">
        <f t="shared" si="36"/>
        <v>1221.4037874126921</v>
      </c>
      <c r="M392" s="179">
        <f t="shared" si="36"/>
        <v>1152.5070206326877</v>
      </c>
      <c r="N392" s="179">
        <f t="shared" si="36"/>
        <v>1096.3112122306206</v>
      </c>
      <c r="O392" s="179">
        <f t="shared" si="36"/>
        <v>1047.1552901863959</v>
      </c>
      <c r="P392" s="179">
        <f t="shared" si="36"/>
        <v>1003.168735715226</v>
      </c>
      <c r="Q392" s="179">
        <f t="shared" si="36"/>
        <v>963.44050770955221</v>
      </c>
      <c r="R392" s="179">
        <f t="shared" si="36"/>
        <v>927.41912267954137</v>
      </c>
      <c r="S392" s="179">
        <f t="shared" si="36"/>
        <v>894.71880036901166</v>
      </c>
      <c r="T392" s="179">
        <f t="shared" si="36"/>
        <v>865.04086544024983</v>
      </c>
      <c r="U392" s="179">
        <f t="shared" si="36"/>
        <v>838.13684856693635</v>
      </c>
      <c r="V392" s="179">
        <f t="shared" si="36"/>
        <v>813.78926826384622</v>
      </c>
      <c r="W392" s="179">
        <f t="shared" si="36"/>
        <v>791.80081038271646</v>
      </c>
      <c r="X392" s="179">
        <f t="shared" si="36"/>
        <v>771.98785366398897</v>
      </c>
      <c r="Y392" s="179">
        <f t="shared" si="36"/>
        <v>754.17640151346836</v>
      </c>
      <c r="Z392" s="179">
        <f t="shared" si="36"/>
        <v>738.19942073226218</v>
      </c>
      <c r="AA392" s="179">
        <f t="shared" si="36"/>
        <v>723.8950408899592</v>
      </c>
      <c r="AB392" s="179">
        <f t="shared" si="36"/>
        <v>711.10530054185006</v>
      </c>
      <c r="AC392" s="179">
        <f t="shared" si="36"/>
        <v>699.67525236142535</v>
      </c>
      <c r="AD392" s="179">
        <f t="shared" si="36"/>
        <v>689.45231054238093</v>
      </c>
      <c r="AE392" s="179">
        <f t="shared" si="36"/>
        <v>680.28576578849641</v>
      </c>
      <c r="AF392" s="179">
        <f t="shared" si="36"/>
        <v>672.02641876047028</v>
      </c>
      <c r="AG392" s="179">
        <f t="shared" si="36"/>
        <v>664.52629887289663</v>
      </c>
      <c r="AH392" s="179">
        <f t="shared" si="36"/>
        <v>657.63844565076522</v>
      </c>
      <c r="AI392" s="179">
        <f t="shared" si="36"/>
        <v>651.21673665331264</v>
      </c>
      <c r="AJ392" s="179">
        <f t="shared" si="36"/>
        <v>645.11575054823891</v>
      </c>
      <c r="AK392" s="179">
        <f t="shared" si="36"/>
        <v>639.19065705713501</v>
      </c>
      <c r="AL392" s="179">
        <f t="shared" si="36"/>
        <v>633.29712768233651</v>
      </c>
      <c r="AM392" s="179">
        <f t="shared" si="36"/>
        <v>627.2912626771182</v>
      </c>
      <c r="AN392" s="179">
        <f t="shared" si="36"/>
        <v>621.02953083682416</v>
      </c>
      <c r="AO392" s="179">
        <f t="shared" si="36"/>
        <v>614.36871950131899</v>
      </c>
      <c r="AP392" s="179">
        <f t="shared" si="36"/>
        <v>607.16589275857837</v>
      </c>
      <c r="AQ392" s="179">
        <f t="shared" si="36"/>
        <v>599.2783562862752</v>
      </c>
      <c r="AR392" s="179">
        <f t="shared" si="36"/>
        <v>590.56362760513332</v>
      </c>
    </row>
    <row r="393" spans="7:44" ht="14.25" customHeight="1" thickBot="1" x14ac:dyDescent="0.3">
      <c r="G393" s="62"/>
      <c r="H393" s="409"/>
      <c r="J393" s="411"/>
      <c r="K393" s="167" t="s">
        <v>276</v>
      </c>
      <c r="L393" s="180">
        <f t="shared" si="36"/>
        <v>1221.4037874126921</v>
      </c>
      <c r="M393" s="180">
        <f t="shared" si="36"/>
        <v>1183.9003200002269</v>
      </c>
      <c r="N393" s="180">
        <f t="shared" si="36"/>
        <v>1161.188948100609</v>
      </c>
      <c r="O393" s="180">
        <f t="shared" si="36"/>
        <v>1140.9210103126825</v>
      </c>
      <c r="P393" s="180">
        <f t="shared" si="36"/>
        <v>1122.5653833448744</v>
      </c>
      <c r="Q393" s="180">
        <f t="shared" si="36"/>
        <v>1105.8468597528818</v>
      </c>
      <c r="R393" s="180">
        <f t="shared" si="36"/>
        <v>1090.5861347846337</v>
      </c>
      <c r="S393" s="180">
        <f t="shared" si="36"/>
        <v>1076.6481007386442</v>
      </c>
      <c r="T393" s="180">
        <f t="shared" si="36"/>
        <v>1063.9208828968935</v>
      </c>
      <c r="U393" s="180">
        <f t="shared" si="36"/>
        <v>1052.3059976959953</v>
      </c>
      <c r="V393" s="180">
        <f t="shared" si="36"/>
        <v>1041.7132267774746</v>
      </c>
      <c r="W393" s="180">
        <f t="shared" si="36"/>
        <v>1032.0577308982304</v>
      </c>
      <c r="X393" s="180">
        <f t="shared" si="36"/>
        <v>1023.2583230389685</v>
      </c>
      <c r="Y393" s="180">
        <f t="shared" si="36"/>
        <v>1015.2363833108759</v>
      </c>
      <c r="Z393" s="180">
        <f t="shared" si="36"/>
        <v>1007.9151491306829</v>
      </c>
      <c r="AA393" s="180">
        <f t="shared" si="36"/>
        <v>1001.219234950044</v>
      </c>
      <c r="AB393" s="180">
        <f t="shared" si="36"/>
        <v>995.07429784141755</v>
      </c>
      <c r="AC393" s="180">
        <f t="shared" si="36"/>
        <v>989.40679881531287</v>
      </c>
      <c r="AD393" s="180">
        <f t="shared" si="36"/>
        <v>984.14382875665717</v>
      </c>
      <c r="AE393" s="180">
        <f t="shared" si="36"/>
        <v>979.21297906089444</v>
      </c>
      <c r="AF393" s="180">
        <f t="shared" si="36"/>
        <v>974.54224386541318</v>
      </c>
      <c r="AG393" s="180">
        <f t="shared" si="36"/>
        <v>970.0599450459116</v>
      </c>
      <c r="AH393" s="180">
        <f t="shared" si="36"/>
        <v>965.69467389890508</v>
      </c>
      <c r="AI393" s="180">
        <f t="shared" si="36"/>
        <v>961.37524524486139</v>
      </c>
      <c r="AJ393" s="180">
        <f t="shared" si="36"/>
        <v>957.03066090679374</v>
      </c>
      <c r="AK393" s="180">
        <f t="shared" si="36"/>
        <v>952.59008035604779</v>
      </c>
      <c r="AL393" s="180">
        <f t="shared" si="36"/>
        <v>947.98279690100185</v>
      </c>
      <c r="AM393" s="180">
        <f t="shared" si="36"/>
        <v>943.13821820825535</v>
      </c>
      <c r="AN393" s="180">
        <f t="shared" si="36"/>
        <v>937.9858502434688</v>
      </c>
      <c r="AO393" s="180">
        <f t="shared" si="36"/>
        <v>932.45528393581276</v>
      </c>
      <c r="AP393" s="180">
        <f t="shared" si="36"/>
        <v>926.47618402985722</v>
      </c>
      <c r="AQ393" s="180">
        <f t="shared" si="36"/>
        <v>919.97827970797221</v>
      </c>
      <c r="AR393" s="180">
        <f t="shared" si="36"/>
        <v>912.89135665618232</v>
      </c>
    </row>
    <row r="394" spans="7:44" ht="14.25" customHeight="1" thickTop="1" x14ac:dyDescent="0.25">
      <c r="G394" s="62"/>
      <c r="H394" s="409"/>
      <c r="J394" s="411"/>
      <c r="K394" s="164" t="s">
        <v>277</v>
      </c>
      <c r="L394" s="181">
        <f t="shared" si="36"/>
        <v>1212.7530478266556</v>
      </c>
      <c r="M394" s="181">
        <f t="shared" si="36"/>
        <v>1129.2554837769562</v>
      </c>
      <c r="N394" s="181">
        <f t="shared" si="36"/>
        <v>1059.9585124648063</v>
      </c>
      <c r="O394" s="181">
        <f t="shared" si="36"/>
        <v>998.32138063161051</v>
      </c>
      <c r="P394" s="181">
        <f t="shared" si="36"/>
        <v>942.25082116479484</v>
      </c>
      <c r="Q394" s="181">
        <f t="shared" si="36"/>
        <v>890.7505270550248</v>
      </c>
      <c r="R394" s="181">
        <f t="shared" si="36"/>
        <v>843.22243593766359</v>
      </c>
      <c r="S394" s="181">
        <f t="shared" si="36"/>
        <v>799.24472175639892</v>
      </c>
      <c r="T394" s="181">
        <f t="shared" si="36"/>
        <v>758.48397933984609</v>
      </c>
      <c r="U394" s="181">
        <f t="shared" si="36"/>
        <v>720.65559026238986</v>
      </c>
      <c r="V394" s="181">
        <f t="shared" si="36"/>
        <v>685.50432475543596</v>
      </c>
      <c r="W394" s="181">
        <f t="shared" si="36"/>
        <v>652.79441651860452</v>
      </c>
      <c r="X394" s="181">
        <f t="shared" si="36"/>
        <v>622.30442435168709</v>
      </c>
      <c r="Y394" s="181">
        <f t="shared" si="36"/>
        <v>593.82464233988105</v>
      </c>
      <c r="Z394" s="181">
        <f t="shared" si="36"/>
        <v>567.15591034722286</v>
      </c>
      <c r="AA394" s="181">
        <f t="shared" si="36"/>
        <v>553.98020701863175</v>
      </c>
      <c r="AB394" s="181">
        <f t="shared" si="36"/>
        <v>542.25416201979078</v>
      </c>
      <c r="AC394" s="181">
        <f t="shared" si="36"/>
        <v>531.81814098856773</v>
      </c>
      <c r="AD394" s="181">
        <f t="shared" si="36"/>
        <v>522.51863331767424</v>
      </c>
      <c r="AE394" s="181">
        <f t="shared" si="36"/>
        <v>514.20730349751284</v>
      </c>
      <c r="AF394" s="181">
        <f t="shared" si="36"/>
        <v>506.74017810296522</v>
      </c>
      <c r="AG394" s="181">
        <f t="shared" si="36"/>
        <v>499.9769485336397</v>
      </c>
      <c r="AH394" s="181">
        <f t="shared" si="36"/>
        <v>493.78037874356028</v>
      </c>
      <c r="AI394" s="181">
        <f t="shared" si="36"/>
        <v>488.01581258600174</v>
      </c>
      <c r="AJ394" s="181">
        <f t="shared" ref="AJ394:AR394" si="37">(AJ438+AJ648)*($S$47-1)</f>
        <v>482.55077850338773</v>
      </c>
      <c r="AK394" s="181">
        <f t="shared" si="37"/>
        <v>477.25469106317166</v>
      </c>
      <c r="AL394" s="181">
        <f t="shared" si="37"/>
        <v>471.9986499283267</v>
      </c>
      <c r="AM394" s="181">
        <f t="shared" si="37"/>
        <v>466.65533771526469</v>
      </c>
      <c r="AN394" s="181">
        <f t="shared" si="37"/>
        <v>461.09901917323589</v>
      </c>
      <c r="AO394" s="181">
        <f t="shared" si="37"/>
        <v>455.20564549050295</v>
      </c>
      <c r="AP394" s="181">
        <f t="shared" si="37"/>
        <v>448.85306954458446</v>
      </c>
      <c r="AQ394" s="181">
        <f t="shared" si="37"/>
        <v>441.92138084199212</v>
      </c>
      <c r="AR394" s="181">
        <f t="shared" si="37"/>
        <v>434.29337309495031</v>
      </c>
    </row>
    <row r="395" spans="7:44" ht="14.25" customHeight="1" x14ac:dyDescent="0.25">
      <c r="G395" s="62"/>
      <c r="H395" s="409"/>
      <c r="J395" s="411"/>
      <c r="K395" s="52" t="s">
        <v>278</v>
      </c>
      <c r="L395" s="179">
        <f t="shared" ref="L395:AR402" si="38">(L439+L649)*($S$47-1)</f>
        <v>1212.7530478266556</v>
      </c>
      <c r="M395" s="179">
        <f t="shared" si="38"/>
        <v>1144.5180194683307</v>
      </c>
      <c r="N395" s="179">
        <f t="shared" si="38"/>
        <v>1088.5621645706642</v>
      </c>
      <c r="O395" s="179">
        <f t="shared" si="38"/>
        <v>1039.4905411274926</v>
      </c>
      <c r="P395" s="179">
        <f t="shared" si="38"/>
        <v>995.51514017543275</v>
      </c>
      <c r="Q395" s="179">
        <f t="shared" si="38"/>
        <v>955.76095186309556</v>
      </c>
      <c r="R395" s="179">
        <f t="shared" si="38"/>
        <v>919.69510643623653</v>
      </c>
      <c r="S395" s="179">
        <f t="shared" si="38"/>
        <v>886.94241045634919</v>
      </c>
      <c r="T395" s="179">
        <f t="shared" si="38"/>
        <v>857.2105559080062</v>
      </c>
      <c r="U395" s="179">
        <f t="shared" si="38"/>
        <v>830.25500873124304</v>
      </c>
      <c r="V395" s="179">
        <f t="shared" si="38"/>
        <v>805.86072160880246</v>
      </c>
      <c r="W395" s="179">
        <f t="shared" si="38"/>
        <v>783.83183762376132</v>
      </c>
      <c r="X395" s="179">
        <f t="shared" si="38"/>
        <v>763.98552944344283</v>
      </c>
      <c r="Y395" s="179">
        <f t="shared" si="38"/>
        <v>746.14812816703193</v>
      </c>
      <c r="Z395" s="179">
        <f t="shared" si="38"/>
        <v>730.15259097150454</v>
      </c>
      <c r="AA395" s="179">
        <f t="shared" si="38"/>
        <v>715.8367877099214</v>
      </c>
      <c r="AB395" s="179">
        <f t="shared" si="38"/>
        <v>703.04230786380242</v>
      </c>
      <c r="AC395" s="179">
        <f t="shared" si="38"/>
        <v>691.61360902437548</v>
      </c>
      <c r="AD395" s="179">
        <f t="shared" si="38"/>
        <v>681.39739590742477</v>
      </c>
      <c r="AE395" s="179">
        <f t="shared" si="38"/>
        <v>672.24215883780232</v>
      </c>
      <c r="AF395" s="179">
        <f t="shared" si="38"/>
        <v>663.99782495265697</v>
      </c>
      <c r="AG395" s="179">
        <f t="shared" si="38"/>
        <v>656.51549062031722</v>
      </c>
      <c r="AH395" s="179">
        <f t="shared" si="38"/>
        <v>649.64721338821539</v>
      </c>
      <c r="AI395" s="179">
        <f t="shared" si="38"/>
        <v>643.2458482423707</v>
      </c>
      <c r="AJ395" s="179">
        <f t="shared" si="38"/>
        <v>637.16491731450026</v>
      </c>
      <c r="AK395" s="179">
        <f t="shared" si="38"/>
        <v>631.25850515865829</v>
      </c>
      <c r="AL395" s="179">
        <f t="shared" si="38"/>
        <v>625.38117380261713</v>
      </c>
      <c r="AM395" s="179">
        <f t="shared" si="38"/>
        <v>619.38789325573805</v>
      </c>
      <c r="AN395" s="179">
        <f t="shared" si="38"/>
        <v>613.13398421670991</v>
      </c>
      <c r="AO395" s="179">
        <f t="shared" si="38"/>
        <v>606.47507049795854</v>
      </c>
      <c r="AP395" s="179">
        <f t="shared" si="38"/>
        <v>599.2670392539203</v>
      </c>
      <c r="AQ395" s="179">
        <f t="shared" si="38"/>
        <v>591.3660075257535</v>
      </c>
      <c r="AR395" s="179">
        <f t="shared" si="38"/>
        <v>582.62829393566653</v>
      </c>
    </row>
    <row r="396" spans="7:44" ht="14.25" customHeight="1" thickBot="1" x14ac:dyDescent="0.3">
      <c r="G396" s="62"/>
      <c r="H396" s="409"/>
      <c r="J396" s="411"/>
      <c r="K396" s="167" t="s">
        <v>279</v>
      </c>
      <c r="L396" s="180">
        <f t="shared" si="38"/>
        <v>1212.7530478266556</v>
      </c>
      <c r="M396" s="180">
        <f t="shared" si="38"/>
        <v>1175.6204106459395</v>
      </c>
      <c r="N396" s="180">
        <f t="shared" si="38"/>
        <v>1152.9015472716562</v>
      </c>
      <c r="O396" s="180">
        <f t="shared" si="38"/>
        <v>1132.5898383739147</v>
      </c>
      <c r="P396" s="180">
        <f t="shared" si="38"/>
        <v>1114.1758698259105</v>
      </c>
      <c r="Q396" s="180">
        <f t="shared" si="38"/>
        <v>1097.3937463933032</v>
      </c>
      <c r="R396" s="180">
        <f t="shared" si="38"/>
        <v>1082.0688298609875</v>
      </c>
      <c r="S396" s="180">
        <f t="shared" si="38"/>
        <v>1068.0685380917571</v>
      </c>
      <c r="T396" s="180">
        <f t="shared" si="38"/>
        <v>1055.2823964906418</v>
      </c>
      <c r="U396" s="180">
        <f t="shared" si="38"/>
        <v>1043.6126729293069</v>
      </c>
      <c r="V396" s="180">
        <f t="shared" si="38"/>
        <v>1032.9695001051689</v>
      </c>
      <c r="W396" s="180">
        <f t="shared" si="38"/>
        <v>1023.2681292584484</v>
      </c>
      <c r="X396" s="180">
        <f t="shared" si="38"/>
        <v>1014.427286933869</v>
      </c>
      <c r="Y396" s="180">
        <f t="shared" si="38"/>
        <v>1006.3681424509109</v>
      </c>
      <c r="Z396" s="180">
        <f t="shared" si="38"/>
        <v>999.01363246387859</v>
      </c>
      <c r="AA396" s="180">
        <f t="shared" si="38"/>
        <v>992.28800395632402</v>
      </c>
      <c r="AB396" s="180">
        <f t="shared" si="38"/>
        <v>986.11649602645764</v>
      </c>
      <c r="AC396" s="180">
        <f t="shared" si="38"/>
        <v>980.42511276655307</v>
      </c>
      <c r="AD396" s="180">
        <f t="shared" si="38"/>
        <v>975.14045763122181</v>
      </c>
      <c r="AE396" s="180">
        <f t="shared" si="38"/>
        <v>970.1896103400984</v>
      </c>
      <c r="AF396" s="180">
        <f t="shared" si="38"/>
        <v>965.50003384532579</v>
      </c>
      <c r="AG396" s="180">
        <f t="shared" si="38"/>
        <v>960.99950296121233</v>
      </c>
      <c r="AH396" s="180">
        <f t="shared" si="38"/>
        <v>956.61604887172734</v>
      </c>
      <c r="AI396" s="180">
        <f t="shared" si="38"/>
        <v>952.27791545695106</v>
      </c>
      <c r="AJ396" s="180">
        <f t="shared" si="38"/>
        <v>947.91352454081846</v>
      </c>
      <c r="AK396" s="180">
        <f t="shared" si="38"/>
        <v>943.45144795887313</v>
      </c>
      <c r="AL396" s="180">
        <f t="shared" si="38"/>
        <v>938.82038490041862</v>
      </c>
      <c r="AM396" s="180">
        <f t="shared" si="38"/>
        <v>933.94914337329408</v>
      </c>
      <c r="AN396" s="180">
        <f t="shared" si="38"/>
        <v>928.76662492264234</v>
      </c>
      <c r="AO396" s="180">
        <f t="shared" si="38"/>
        <v>923.20181194135432</v>
      </c>
      <c r="AP396" s="180">
        <f t="shared" si="38"/>
        <v>917.18375706198901</v>
      </c>
      <c r="AQ396" s="180">
        <f t="shared" si="38"/>
        <v>910.64157423344102</v>
      </c>
      <c r="AR396" s="180">
        <f t="shared" si="38"/>
        <v>903.50443117113446</v>
      </c>
    </row>
    <row r="397" spans="7:44" ht="14.25" customHeight="1" thickTop="1" x14ac:dyDescent="0.25">
      <c r="G397" s="62"/>
      <c r="H397" s="409"/>
      <c r="J397" s="411"/>
      <c r="K397" s="164" t="s">
        <v>280</v>
      </c>
      <c r="L397" s="181">
        <f t="shared" si="38"/>
        <v>1223.6748169117334</v>
      </c>
      <c r="M397" s="181">
        <f t="shared" si="38"/>
        <v>1140.4842756778278</v>
      </c>
      <c r="N397" s="181">
        <f t="shared" si="38"/>
        <v>1069.6013667467257</v>
      </c>
      <c r="O397" s="181">
        <f t="shared" si="38"/>
        <v>1005.8466559830953</v>
      </c>
      <c r="P397" s="181">
        <f t="shared" si="38"/>
        <v>947.53828839796495</v>
      </c>
      <c r="Q397" s="181">
        <f t="shared" si="38"/>
        <v>893.8527652489928</v>
      </c>
      <c r="R397" s="181">
        <f t="shared" si="38"/>
        <v>844.2752456696129</v>
      </c>
      <c r="S397" s="181">
        <f t="shared" si="38"/>
        <v>798.42547214495323</v>
      </c>
      <c r="T397" s="181">
        <f t="shared" si="38"/>
        <v>755.98941984531064</v>
      </c>
      <c r="U397" s="181">
        <f t="shared" si="38"/>
        <v>716.68888405147356</v>
      </c>
      <c r="V397" s="181">
        <f t="shared" si="38"/>
        <v>680.2669754871788</v>
      </c>
      <c r="W397" s="181">
        <f t="shared" si="38"/>
        <v>646.48103416334231</v>
      </c>
      <c r="X397" s="181">
        <f t="shared" si="38"/>
        <v>615.09926300438042</v>
      </c>
      <c r="Y397" s="181">
        <f t="shared" si="38"/>
        <v>585.89931350735321</v>
      </c>
      <c r="Z397" s="181">
        <f t="shared" si="38"/>
        <v>558.66791666654592</v>
      </c>
      <c r="AA397" s="181">
        <f t="shared" si="38"/>
        <v>544.87700452650211</v>
      </c>
      <c r="AB397" s="181">
        <f t="shared" si="38"/>
        <v>532.63158572116402</v>
      </c>
      <c r="AC397" s="181">
        <f t="shared" si="38"/>
        <v>521.7616756363883</v>
      </c>
      <c r="AD397" s="181">
        <f t="shared" si="38"/>
        <v>512.10328095925252</v>
      </c>
      <c r="AE397" s="181">
        <f t="shared" si="38"/>
        <v>503.4975071875719</v>
      </c>
      <c r="AF397" s="181">
        <f t="shared" si="38"/>
        <v>495.78977915050643</v>
      </c>
      <c r="AG397" s="181">
        <f t="shared" si="38"/>
        <v>488.82916265373348</v>
      </c>
      <c r="AH397" s="181">
        <f t="shared" si="38"/>
        <v>482.46778225400851</v>
      </c>
      <c r="AI397" s="181">
        <f t="shared" si="38"/>
        <v>476.56033403017705</v>
      </c>
      <c r="AJ397" s="181">
        <f t="shared" si="38"/>
        <v>470.96369424779186</v>
      </c>
      <c r="AK397" s="181">
        <f t="shared" si="38"/>
        <v>465.53662581716077</v>
      </c>
      <c r="AL397" s="181">
        <f t="shared" si="38"/>
        <v>460.13958498344016</v>
      </c>
      <c r="AM397" s="181">
        <f t="shared" si="38"/>
        <v>454.63463117153276</v>
      </c>
      <c r="AN397" s="181">
        <f t="shared" si="38"/>
        <v>448.88544364970585</v>
      </c>
      <c r="AO397" s="181">
        <f t="shared" si="38"/>
        <v>442.75744993238283</v>
      </c>
      <c r="AP397" s="181">
        <f t="shared" si="38"/>
        <v>436.11807286152509</v>
      </c>
      <c r="AQ397" s="181">
        <f t="shared" si="38"/>
        <v>428.83710636987541</v>
      </c>
      <c r="AR397" s="181">
        <f t="shared" si="38"/>
        <v>420.78723441601983</v>
      </c>
    </row>
    <row r="398" spans="7:44" ht="14.25" customHeight="1" x14ac:dyDescent="0.25">
      <c r="G398" s="62"/>
      <c r="H398" s="409"/>
      <c r="J398" s="411"/>
      <c r="K398" s="52" t="s">
        <v>281</v>
      </c>
      <c r="L398" s="179">
        <f t="shared" si="38"/>
        <v>1223.6748169117334</v>
      </c>
      <c r="M398" s="179">
        <f t="shared" si="38"/>
        <v>1155.709027633214</v>
      </c>
      <c r="N398" s="179">
        <f t="shared" si="38"/>
        <v>1098.4453904444154</v>
      </c>
      <c r="O398" s="179">
        <f t="shared" si="38"/>
        <v>1047.5899383805042</v>
      </c>
      <c r="P398" s="179">
        <f t="shared" si="38"/>
        <v>1001.6908087938092</v>
      </c>
      <c r="Q398" s="179">
        <f t="shared" si="38"/>
        <v>960.01554211040354</v>
      </c>
      <c r="R398" s="179">
        <f t="shared" si="38"/>
        <v>922.10127007830488</v>
      </c>
      <c r="S398" s="179">
        <f t="shared" si="38"/>
        <v>887.60936643515379</v>
      </c>
      <c r="T398" s="179">
        <f t="shared" si="38"/>
        <v>856.26651498006709</v>
      </c>
      <c r="U398" s="179">
        <f t="shared" si="38"/>
        <v>827.83704328415797</v>
      </c>
      <c r="V398" s="179">
        <f t="shared" si="38"/>
        <v>802.10851317261438</v>
      </c>
      <c r="W398" s="179">
        <f t="shared" si="38"/>
        <v>778.88360766056405</v>
      </c>
      <c r="X398" s="179">
        <f t="shared" si="38"/>
        <v>757.97527650143991</v>
      </c>
      <c r="Y398" s="179">
        <f t="shared" si="38"/>
        <v>739.20368588946417</v>
      </c>
      <c r="Z398" s="179">
        <f t="shared" si="38"/>
        <v>722.39422307621498</v>
      </c>
      <c r="AA398" s="179">
        <f t="shared" si="38"/>
        <v>707.3761462855739</v>
      </c>
      <c r="AB398" s="179">
        <f t="shared" si="38"/>
        <v>693.98164464476247</v>
      </c>
      <c r="AC398" s="179">
        <f t="shared" si="38"/>
        <v>682.04516722508436</v>
      </c>
      <c r="AD398" s="179">
        <f t="shared" si="38"/>
        <v>671.4029337329855</v>
      </c>
      <c r="AE398" s="179">
        <f t="shared" si="38"/>
        <v>661.89257085618362</v>
      </c>
      <c r="AF398" s="179">
        <f t="shared" si="38"/>
        <v>653.35283742718127</v>
      </c>
      <c r="AG398" s="179">
        <f t="shared" si="38"/>
        <v>645.62341358113417</v>
      </c>
      <c r="AH398" s="179">
        <f t="shared" si="38"/>
        <v>638.54473681998263</v>
      </c>
      <c r="AI398" s="179">
        <f t="shared" si="38"/>
        <v>631.95787299213828</v>
      </c>
      <c r="AJ398" s="179">
        <f t="shared" si="38"/>
        <v>625.70441362742895</v>
      </c>
      <c r="AK398" s="179">
        <f t="shared" si="38"/>
        <v>619.62639341970362</v>
      </c>
      <c r="AL398" s="179">
        <f t="shared" si="38"/>
        <v>613.56622329106392</v>
      </c>
      <c r="AM398" s="179">
        <f t="shared" si="38"/>
        <v>607.36663563512741</v>
      </c>
      <c r="AN398" s="179">
        <f t="shared" si="38"/>
        <v>600.87063917325111</v>
      </c>
      <c r="AO398" s="179">
        <f t="shared" si="38"/>
        <v>593.92148146706177</v>
      </c>
      <c r="AP398" s="179">
        <f t="shared" si="38"/>
        <v>586.36261758008698</v>
      </c>
      <c r="AQ398" s="179">
        <f t="shared" si="38"/>
        <v>578.03768371646322</v>
      </c>
      <c r="AR398" s="179">
        <f t="shared" si="38"/>
        <v>568.79047491731228</v>
      </c>
    </row>
    <row r="399" spans="7:44" ht="14.25" customHeight="1" thickBot="1" x14ac:dyDescent="0.3">
      <c r="G399" s="62"/>
      <c r="H399" s="409"/>
      <c r="J399" s="411"/>
      <c r="K399" s="167" t="s">
        <v>282</v>
      </c>
      <c r="L399" s="180">
        <f t="shared" si="38"/>
        <v>1223.6748169117334</v>
      </c>
      <c r="M399" s="180">
        <f t="shared" si="38"/>
        <v>1186.7428324202635</v>
      </c>
      <c r="N399" s="180">
        <f t="shared" si="38"/>
        <v>1162.9631918542593</v>
      </c>
      <c r="O399" s="180">
        <f t="shared" si="38"/>
        <v>1141.5158880918605</v>
      </c>
      <c r="P399" s="180">
        <f t="shared" si="38"/>
        <v>1121.9781957667167</v>
      </c>
      <c r="Q399" s="180">
        <f t="shared" si="38"/>
        <v>1104.1192716703599</v>
      </c>
      <c r="R399" s="180">
        <f t="shared" si="38"/>
        <v>1087.7801791047175</v>
      </c>
      <c r="S399" s="180">
        <f t="shared" si="38"/>
        <v>1072.835119708122</v>
      </c>
      <c r="T399" s="180">
        <f t="shared" si="38"/>
        <v>1059.1757148881347</v>
      </c>
      <c r="U399" s="180">
        <f t="shared" si="38"/>
        <v>1046.7036265545962</v>
      </c>
      <c r="V399" s="180">
        <f t="shared" si="38"/>
        <v>1035.3267137535172</v>
      </c>
      <c r="W399" s="180">
        <f t="shared" si="38"/>
        <v>1024.9568687171154</v>
      </c>
      <c r="X399" s="180">
        <f t="shared" si="38"/>
        <v>1015.5087220644365</v>
      </c>
      <c r="Y399" s="180">
        <f t="shared" si="38"/>
        <v>1006.8988292134065</v>
      </c>
      <c r="Z399" s="180">
        <f t="shared" si="38"/>
        <v>999.04513816392398</v>
      </c>
      <c r="AA399" s="180">
        <f t="shared" si="38"/>
        <v>991.86662939760208</v>
      </c>
      <c r="AB399" s="180">
        <f t="shared" si="38"/>
        <v>985.2830651386929</v>
      </c>
      <c r="AC399" s="180">
        <f t="shared" si="38"/>
        <v>979.214810393064</v>
      </c>
      <c r="AD399" s="180">
        <f t="shared" si="38"/>
        <v>973.58270243769846</v>
      </c>
      <c r="AE399" s="180">
        <f t="shared" si="38"/>
        <v>968.30795382543272</v>
      </c>
      <c r="AF399" s="180">
        <f t="shared" si="38"/>
        <v>963.31207907943474</v>
      </c>
      <c r="AG399" s="180">
        <f t="shared" si="38"/>
        <v>958.51683845651871</v>
      </c>
      <c r="AH399" s="180">
        <f t="shared" si="38"/>
        <v>953.84419422149551</v>
      </c>
      <c r="AI399" s="180">
        <f t="shared" si="38"/>
        <v>949.21627623434028</v>
      </c>
      <c r="AJ399" s="180">
        <f t="shared" si="38"/>
        <v>944.55535456694599</v>
      </c>
      <c r="AK399" s="180">
        <f t="shared" si="38"/>
        <v>939.78381749374296</v>
      </c>
      <c r="AL399" s="180">
        <f t="shared" si="38"/>
        <v>934.82415363831387</v>
      </c>
      <c r="AM399" s="180">
        <f t="shared" si="38"/>
        <v>929.59893736845254</v>
      </c>
      <c r="AN399" s="180">
        <f t="shared" si="38"/>
        <v>924.03081675522662</v>
      </c>
      <c r="AO399" s="180">
        <f t="shared" si="38"/>
        <v>918.04250357416788</v>
      </c>
      <c r="AP399" s="180">
        <f t="shared" si="38"/>
        <v>911.55676494657143</v>
      </c>
      <c r="AQ399" s="180">
        <f t="shared" si="38"/>
        <v>904.49641630830274</v>
      </c>
      <c r="AR399" s="180">
        <f t="shared" si="38"/>
        <v>896.7843154608845</v>
      </c>
    </row>
    <row r="400" spans="7:44" ht="14.25" customHeight="1" thickTop="1" x14ac:dyDescent="0.25">
      <c r="G400" s="62"/>
      <c r="H400" s="409"/>
      <c r="J400" s="411"/>
      <c r="K400" s="164" t="s">
        <v>283</v>
      </c>
      <c r="L400" s="181">
        <f t="shared" si="38"/>
        <v>1488.0666672541813</v>
      </c>
      <c r="M400" s="181">
        <f t="shared" si="38"/>
        <v>1357.3147979704579</v>
      </c>
      <c r="N400" s="181">
        <f t="shared" si="38"/>
        <v>1244.7244715655804</v>
      </c>
      <c r="O400" s="181">
        <f t="shared" si="38"/>
        <v>1144.1956031633426</v>
      </c>
      <c r="P400" s="181">
        <f t="shared" si="38"/>
        <v>1053.5952748858078</v>
      </c>
      <c r="Q400" s="181">
        <f t="shared" si="38"/>
        <v>971.75427795557312</v>
      </c>
      <c r="R400" s="181">
        <f t="shared" si="38"/>
        <v>897.84413536145848</v>
      </c>
      <c r="S400" s="181">
        <f t="shared" si="38"/>
        <v>831.18245064350003</v>
      </c>
      <c r="T400" s="181">
        <f t="shared" si="38"/>
        <v>771.15877241519399</v>
      </c>
      <c r="U400" s="181">
        <f t="shared" si="38"/>
        <v>717.20355249130682</v>
      </c>
      <c r="V400" s="181">
        <f t="shared" si="38"/>
        <v>668.77496608662887</v>
      </c>
      <c r="W400" s="181">
        <f t="shared" si="38"/>
        <v>625.35382041048547</v>
      </c>
      <c r="X400" s="181">
        <f t="shared" si="38"/>
        <v>586.442258635337</v>
      </c>
      <c r="Y400" s="181">
        <f t="shared" si="38"/>
        <v>551.56418958096265</v>
      </c>
      <c r="Z400" s="181">
        <f t="shared" si="38"/>
        <v>520.26638153009708</v>
      </c>
      <c r="AA400" s="181">
        <f t="shared" si="38"/>
        <v>502.89600669523367</v>
      </c>
      <c r="AB400" s="181">
        <f t="shared" si="38"/>
        <v>488.09659466153363</v>
      </c>
      <c r="AC400" s="181">
        <f t="shared" si="38"/>
        <v>475.56010719124708</v>
      </c>
      <c r="AD400" s="181">
        <f t="shared" si="38"/>
        <v>464.99343392870435</v>
      </c>
      <c r="AE400" s="181">
        <f t="shared" si="38"/>
        <v>456.11620551890798</v>
      </c>
      <c r="AF400" s="181">
        <f t="shared" si="38"/>
        <v>448.65867911059553</v>
      </c>
      <c r="AG400" s="181">
        <f t="shared" si="38"/>
        <v>442.35975339006063</v>
      </c>
      <c r="AH400" s="181">
        <f t="shared" si="38"/>
        <v>436.9651760189729</v>
      </c>
      <c r="AI400" s="181">
        <f t="shared" si="38"/>
        <v>432.22600287528712</v>
      </c>
      <c r="AJ400" s="181">
        <f t="shared" si="38"/>
        <v>427.89735946339795</v>
      </c>
      <c r="AK400" s="181">
        <f t="shared" si="38"/>
        <v>423.73754383320045</v>
      </c>
      <c r="AL400" s="181">
        <f t="shared" si="38"/>
        <v>419.50750046793974</v>
      </c>
      <c r="AM400" s="181">
        <f t="shared" si="38"/>
        <v>414.97068838796258</v>
      </c>
      <c r="AN400" s="181">
        <f t="shared" si="38"/>
        <v>409.89336612922824</v>
      </c>
      <c r="AO400" s="181">
        <f t="shared" si="38"/>
        <v>404.04532300400388</v>
      </c>
      <c r="AP400" s="181">
        <f t="shared" si="38"/>
        <v>397.20110217570533</v>
      </c>
      <c r="AQ400" s="181">
        <f t="shared" si="38"/>
        <v>389.14178983620189</v>
      </c>
      <c r="AR400" s="181">
        <f t="shared" si="38"/>
        <v>379.65749209260207</v>
      </c>
    </row>
    <row r="401" spans="7:44" ht="14.25" customHeight="1" x14ac:dyDescent="0.25">
      <c r="G401" s="62"/>
      <c r="H401" s="409"/>
      <c r="J401" s="411"/>
      <c r="K401" s="52" t="s">
        <v>284</v>
      </c>
      <c r="L401" s="179">
        <f t="shared" si="38"/>
        <v>1488.0666672541813</v>
      </c>
      <c r="M401" s="179">
        <f t="shared" si="38"/>
        <v>1380.724938795249</v>
      </c>
      <c r="N401" s="179">
        <f t="shared" si="38"/>
        <v>1288.2682677680334</v>
      </c>
      <c r="O401" s="179">
        <f t="shared" si="38"/>
        <v>1205.6702055771286</v>
      </c>
      <c r="P401" s="179">
        <f t="shared" si="38"/>
        <v>1131.1548080372884</v>
      </c>
      <c r="Q401" s="179">
        <f t="shared" si="38"/>
        <v>1063.7689096522015</v>
      </c>
      <c r="R401" s="179">
        <f t="shared" si="38"/>
        <v>1002.8676755436921</v>
      </c>
      <c r="S401" s="179">
        <f t="shared" si="38"/>
        <v>947.94836594697051</v>
      </c>
      <c r="T401" s="179">
        <f t="shared" si="38"/>
        <v>898.58293597792749</v>
      </c>
      <c r="U401" s="179">
        <f t="shared" si="38"/>
        <v>854.38639379809729</v>
      </c>
      <c r="V401" s="179">
        <f t="shared" si="38"/>
        <v>815.00032050121865</v>
      </c>
      <c r="W401" s="179">
        <f t="shared" si="38"/>
        <v>780.08359123117737</v>
      </c>
      <c r="X401" s="179">
        <f t="shared" si="38"/>
        <v>749.3068231632617</v>
      </c>
      <c r="Y401" s="179">
        <f t="shared" si="38"/>
        <v>722.34888688994351</v>
      </c>
      <c r="Z401" s="179">
        <f t="shared" si="38"/>
        <v>698.89462430807714</v>
      </c>
      <c r="AA401" s="179">
        <f t="shared" si="38"/>
        <v>678.63330453151343</v>
      </c>
      <c r="AB401" s="179">
        <f t="shared" si="38"/>
        <v>661.25754873763606</v>
      </c>
      <c r="AC401" s="179">
        <f t="shared" si="38"/>
        <v>646.46256279368595</v>
      </c>
      <c r="AD401" s="179">
        <f t="shared" si="38"/>
        <v>633.9455776359008</v>
      </c>
      <c r="AE401" s="179">
        <f t="shared" si="38"/>
        <v>623.40543335990253</v>
      </c>
      <c r="AF401" s="179">
        <f t="shared" si="38"/>
        <v>614.54226489120015</v>
      </c>
      <c r="AG401" s="179">
        <f t="shared" si="38"/>
        <v>607.05726084580988</v>
      </c>
      <c r="AH401" s="179">
        <f t="shared" si="38"/>
        <v>600.6524760373951</v>
      </c>
      <c r="AI401" s="179">
        <f t="shared" si="38"/>
        <v>595.03068391720183</v>
      </c>
      <c r="AJ401" s="179">
        <f t="shared" si="38"/>
        <v>589.89525915640775</v>
      </c>
      <c r="AK401" s="179">
        <f t="shared" si="38"/>
        <v>584.95008327127437</v>
      </c>
      <c r="AL401" s="179">
        <f t="shared" si="38"/>
        <v>579.89946806895398</v>
      </c>
      <c r="AM401" s="179">
        <f t="shared" si="38"/>
        <v>574.44809302240697</v>
      </c>
      <c r="AN401" s="179">
        <f t="shared" si="38"/>
        <v>568.30095363962766</v>
      </c>
      <c r="AO401" s="179">
        <f t="shared" si="38"/>
        <v>561.16331858936189</v>
      </c>
      <c r="AP401" s="179">
        <f t="shared" si="38"/>
        <v>552.740693859526</v>
      </c>
      <c r="AQ401" s="179">
        <f t="shared" si="38"/>
        <v>542.73879260789727</v>
      </c>
      <c r="AR401" s="179">
        <f t="shared" si="38"/>
        <v>530.86350965353586</v>
      </c>
    </row>
    <row r="402" spans="7:44" ht="14.25" customHeight="1" thickBot="1" x14ac:dyDescent="0.3">
      <c r="G402" s="62"/>
      <c r="H402" s="409"/>
      <c r="J402" s="411"/>
      <c r="K402" s="167" t="s">
        <v>285</v>
      </c>
      <c r="L402" s="180">
        <f t="shared" si="38"/>
        <v>1488.0666672541813</v>
      </c>
      <c r="M402" s="180">
        <f t="shared" si="38"/>
        <v>1433.8957179545382</v>
      </c>
      <c r="N402" s="180">
        <f t="shared" si="38"/>
        <v>1389.8288642185948</v>
      </c>
      <c r="O402" s="180">
        <f t="shared" si="38"/>
        <v>1349.5166956220723</v>
      </c>
      <c r="P402" s="180">
        <f t="shared" si="38"/>
        <v>1312.4967210948084</v>
      </c>
      <c r="Q402" s="180">
        <f t="shared" si="38"/>
        <v>1278.4906938597494</v>
      </c>
      <c r="R402" s="180">
        <f t="shared" si="38"/>
        <v>1247.2894114132851</v>
      </c>
      <c r="S402" s="180">
        <f t="shared" si="38"/>
        <v>1218.7154905175103</v>
      </c>
      <c r="T402" s="180">
        <f t="shared" si="38"/>
        <v>1192.6082743102459</v>
      </c>
      <c r="U402" s="180">
        <f t="shared" si="38"/>
        <v>1168.8167467696339</v>
      </c>
      <c r="V402" s="180">
        <f t="shared" si="38"/>
        <v>1147.1958423331291</v>
      </c>
      <c r="W402" s="180">
        <f t="shared" si="38"/>
        <v>1127.6043680835091</v>
      </c>
      <c r="X402" s="180">
        <f t="shared" si="38"/>
        <v>1109.9037604889584</v>
      </c>
      <c r="Y402" s="180">
        <f t="shared" si="38"/>
        <v>1093.9573041999665</v>
      </c>
      <c r="Z402" s="180">
        <f t="shared" si="38"/>
        <v>1079.6296210173036</v>
      </c>
      <c r="AA402" s="180">
        <f t="shared" si="38"/>
        <v>1066.7863241255434</v>
      </c>
      <c r="AB402" s="180">
        <f t="shared" si="38"/>
        <v>1055.2937773346516</v>
      </c>
      <c r="AC402" s="180">
        <f t="shared" si="38"/>
        <v>1045.0189232425016</v>
      </c>
      <c r="AD402" s="180">
        <f t="shared" si="38"/>
        <v>1035.8291579193415</v>
      </c>
      <c r="AE402" s="180">
        <f t="shared" si="38"/>
        <v>1027.5922377734262</v>
      </c>
      <c r="AF402" s="180">
        <f t="shared" si="38"/>
        <v>1020.1762091634196</v>
      </c>
      <c r="AG402" s="180">
        <f t="shared" si="38"/>
        <v>1013.4493544002114</v>
      </c>
      <c r="AH402" s="180">
        <f t="shared" si="38"/>
        <v>1007.2801497617627</v>
      </c>
      <c r="AI402" s="180">
        <f t="shared" si="38"/>
        <v>1001.5372324500788</v>
      </c>
      <c r="AJ402" s="180">
        <f t="shared" ref="AJ402:AR402" si="39">(AJ446+AJ656)*($S$47-1)</f>
        <v>996.08937429794946</v>
      </c>
      <c r="AK402" s="180">
        <f t="shared" si="39"/>
        <v>990.80546063565316</v>
      </c>
      <c r="AL402" s="180">
        <f t="shared" si="39"/>
        <v>985.55447314822561</v>
      </c>
      <c r="AM402" s="180">
        <f t="shared" si="39"/>
        <v>980.20547585186659</v>
      </c>
      <c r="AN402" s="180">
        <f t="shared" si="39"/>
        <v>974.6276035322926</v>
      </c>
      <c r="AO402" s="180">
        <f t="shared" si="39"/>
        <v>968.69005214393007</v>
      </c>
      <c r="AP402" s="180">
        <f t="shared" si="39"/>
        <v>962.26207078393134</v>
      </c>
      <c r="AQ402" s="180">
        <f t="shared" si="39"/>
        <v>955.21295494085939</v>
      </c>
      <c r="AR402" s="180">
        <f t="shared" si="39"/>
        <v>947.41204078257078</v>
      </c>
    </row>
    <row r="403" spans="7:44" ht="14.25" customHeight="1" thickTop="1" x14ac:dyDescent="0.25">
      <c r="G403" s="62"/>
      <c r="H403" s="409"/>
      <c r="J403" s="411"/>
      <c r="K403" s="164" t="s">
        <v>286</v>
      </c>
      <c r="L403" s="181">
        <f t="shared" ref="L403:AR410" si="40">(L447+L657)*($S$47-1)</f>
        <v>1515.0939205431532</v>
      </c>
      <c r="M403" s="181">
        <f t="shared" si="40"/>
        <v>1382.3028666700793</v>
      </c>
      <c r="N403" s="181">
        <f t="shared" si="40"/>
        <v>1268.3575204403844</v>
      </c>
      <c r="O403" s="181">
        <f t="shared" si="40"/>
        <v>1166.755447154454</v>
      </c>
      <c r="P403" s="181">
        <f t="shared" si="40"/>
        <v>1075.2388695352195</v>
      </c>
      <c r="Q403" s="181">
        <f t="shared" si="40"/>
        <v>992.58302102072855</v>
      </c>
      <c r="R403" s="181">
        <f t="shared" si="40"/>
        <v>917.92958913303437</v>
      </c>
      <c r="S403" s="181">
        <f t="shared" si="40"/>
        <v>850.57810769019795</v>
      </c>
      <c r="T403" s="181">
        <f t="shared" si="40"/>
        <v>789.90621104382615</v>
      </c>
      <c r="U403" s="181">
        <f t="shared" si="40"/>
        <v>735.3359833909708</v>
      </c>
      <c r="V403" s="181">
        <f t="shared" si="40"/>
        <v>686.31943531746799</v>
      </c>
      <c r="W403" s="181">
        <f t="shared" si="40"/>
        <v>642.33266557767433</v>
      </c>
      <c r="X403" s="181">
        <f t="shared" si="40"/>
        <v>602.87412439642173</v>
      </c>
      <c r="Y403" s="181">
        <f t="shared" si="40"/>
        <v>567.46476989451696</v>
      </c>
      <c r="Z403" s="181">
        <f t="shared" si="40"/>
        <v>535.64898484886976</v>
      </c>
      <c r="AA403" s="181">
        <f t="shared" si="40"/>
        <v>518.09775332136735</v>
      </c>
      <c r="AB403" s="181">
        <f t="shared" si="40"/>
        <v>503.13436443472227</v>
      </c>
      <c r="AC403" s="181">
        <f t="shared" si="40"/>
        <v>490.44878805766149</v>
      </c>
      <c r="AD403" s="181">
        <f t="shared" si="40"/>
        <v>479.74611308708768</v>
      </c>
      <c r="AE403" s="181">
        <f t="shared" si="40"/>
        <v>470.74432451512422</v>
      </c>
      <c r="AF403" s="181">
        <f t="shared" si="40"/>
        <v>463.17215995891388</v>
      </c>
      <c r="AG403" s="181">
        <f t="shared" si="40"/>
        <v>456.767101109029</v>
      </c>
      <c r="AH403" s="181">
        <f t="shared" si="40"/>
        <v>451.27356189681586</v>
      </c>
      <c r="AI403" s="181">
        <f t="shared" si="40"/>
        <v>446.44133208585583</v>
      </c>
      <c r="AJ403" s="181">
        <f t="shared" si="40"/>
        <v>442.02432618917913</v>
      </c>
      <c r="AK403" s="181">
        <f t="shared" si="40"/>
        <v>437.77967672618149</v>
      </c>
      <c r="AL403" s="181">
        <f t="shared" si="40"/>
        <v>433.46720104185835</v>
      </c>
      <c r="AM403" s="181">
        <f t="shared" si="40"/>
        <v>428.84926476379434</v>
      </c>
      <c r="AN403" s="181">
        <f t="shared" si="40"/>
        <v>423.69106444590813</v>
      </c>
      <c r="AO403" s="181">
        <f t="shared" si="40"/>
        <v>417.7613587687473</v>
      </c>
      <c r="AP403" s="181">
        <f t="shared" si="40"/>
        <v>410.83369388618098</v>
      </c>
      <c r="AQ403" s="181">
        <f t="shared" si="40"/>
        <v>402.68819739938129</v>
      </c>
      <c r="AR403" s="181">
        <f t="shared" si="40"/>
        <v>393.11406295645668</v>
      </c>
    </row>
    <row r="404" spans="7:44" ht="14.25" customHeight="1" x14ac:dyDescent="0.25">
      <c r="G404" s="62"/>
      <c r="H404" s="409"/>
      <c r="J404" s="411"/>
      <c r="K404" s="52" t="s">
        <v>287</v>
      </c>
      <c r="L404" s="179">
        <f t="shared" si="40"/>
        <v>1515.0939205431532</v>
      </c>
      <c r="M404" s="179">
        <f t="shared" si="40"/>
        <v>1406.0826618514407</v>
      </c>
      <c r="N404" s="179">
        <f t="shared" si="40"/>
        <v>1312.5368478987955</v>
      </c>
      <c r="O404" s="179">
        <f t="shared" si="40"/>
        <v>1229.1015446619315</v>
      </c>
      <c r="P404" s="179">
        <f t="shared" si="40"/>
        <v>1153.8971028406581</v>
      </c>
      <c r="Q404" s="179">
        <f t="shared" si="40"/>
        <v>1085.9235489780801</v>
      </c>
      <c r="R404" s="179">
        <f t="shared" si="40"/>
        <v>1024.5105620501754</v>
      </c>
      <c r="S404" s="179">
        <f t="shared" si="40"/>
        <v>969.13974237018567</v>
      </c>
      <c r="T404" s="179">
        <f t="shared" si="40"/>
        <v>919.37255046532789</v>
      </c>
      <c r="U404" s="179">
        <f t="shared" si="40"/>
        <v>874.81647713164182</v>
      </c>
      <c r="V404" s="179">
        <f t="shared" si="40"/>
        <v>835.10742368048545</v>
      </c>
      <c r="W404" s="179">
        <f t="shared" si="40"/>
        <v>799.89978139913819</v>
      </c>
      <c r="X404" s="179">
        <f t="shared" si="40"/>
        <v>768.86049559641071</v>
      </c>
      <c r="Y404" s="179">
        <f t="shared" si="40"/>
        <v>741.66533574223752</v>
      </c>
      <c r="Z404" s="179">
        <f t="shared" si="40"/>
        <v>717.99645554120764</v>
      </c>
      <c r="AA404" s="179">
        <f t="shared" si="40"/>
        <v>697.54074206776636</v>
      </c>
      <c r="AB404" s="179">
        <f t="shared" si="40"/>
        <v>679.9886662632656</v>
      </c>
      <c r="AC404" s="179">
        <f t="shared" si="40"/>
        <v>665.03346249652668</v>
      </c>
      <c r="AD404" s="179">
        <f t="shared" si="40"/>
        <v>652.37053024383079</v>
      </c>
      <c r="AE404" s="179">
        <f t="shared" si="40"/>
        <v>641.69698941814227</v>
      </c>
      <c r="AF404" s="179">
        <f t="shared" si="40"/>
        <v>632.71134430295899</v>
      </c>
      <c r="AG404" s="179">
        <f t="shared" si="40"/>
        <v>625.11322573755626</v>
      </c>
      <c r="AH404" s="179">
        <f t="shared" si="40"/>
        <v>618.60319065853787</v>
      </c>
      <c r="AI404" s="179">
        <f t="shared" si="40"/>
        <v>612.88256433563311</v>
      </c>
      <c r="AJ404" s="179">
        <f t="shared" si="40"/>
        <v>607.65331483432817</v>
      </c>
      <c r="AK404" s="179">
        <f t="shared" si="40"/>
        <v>602.61795211476795</v>
      </c>
      <c r="AL404" s="179">
        <f t="shared" si="40"/>
        <v>597.47944618365341</v>
      </c>
      <c r="AM404" s="179">
        <f t="shared" si="40"/>
        <v>591.94116013848065</v>
      </c>
      <c r="AN404" s="179">
        <f t="shared" si="40"/>
        <v>585.70679496637479</v>
      </c>
      <c r="AO404" s="179">
        <f t="shared" si="40"/>
        <v>578.48034370494463</v>
      </c>
      <c r="AP404" s="179">
        <f t="shared" si="40"/>
        <v>569.96605312216889</v>
      </c>
      <c r="AQ404" s="179">
        <f t="shared" si="40"/>
        <v>559.86839148218905</v>
      </c>
      <c r="AR404" s="179">
        <f t="shared" si="40"/>
        <v>547.89202127275109</v>
      </c>
    </row>
    <row r="405" spans="7:44" ht="14.25" customHeight="1" thickBot="1" x14ac:dyDescent="0.3">
      <c r="G405" s="62"/>
      <c r="H405" s="409"/>
      <c r="J405" s="411"/>
      <c r="K405" s="167" t="s">
        <v>288</v>
      </c>
      <c r="L405" s="180">
        <f t="shared" si="40"/>
        <v>1515.0939205431532</v>
      </c>
      <c r="M405" s="180">
        <f t="shared" si="40"/>
        <v>1460.0010179568308</v>
      </c>
      <c r="N405" s="180">
        <f t="shared" si="40"/>
        <v>1415.6016506329609</v>
      </c>
      <c r="O405" s="180">
        <f t="shared" si="40"/>
        <v>1375.0192450630536</v>
      </c>
      <c r="P405" s="180">
        <f t="shared" si="40"/>
        <v>1337.7678417353704</v>
      </c>
      <c r="Q405" s="180">
        <f t="shared" si="40"/>
        <v>1303.5584663738059</v>
      </c>
      <c r="R405" s="180">
        <f t="shared" si="40"/>
        <v>1272.1759635557116</v>
      </c>
      <c r="S405" s="180">
        <f t="shared" si="40"/>
        <v>1243.4391975040232</v>
      </c>
      <c r="T405" s="180">
        <f t="shared" si="40"/>
        <v>1217.1849154871056</v>
      </c>
      <c r="U405" s="180">
        <f t="shared" si="40"/>
        <v>1193.2601723012822</v>
      </c>
      <c r="V405" s="180">
        <f t="shared" si="40"/>
        <v>1171.5183846909711</v>
      </c>
      <c r="W405" s="180">
        <f t="shared" si="40"/>
        <v>1151.8171098487921</v>
      </c>
      <c r="X405" s="180">
        <f t="shared" si="40"/>
        <v>1134.016716181186</v>
      </c>
      <c r="Y405" s="180">
        <f t="shared" si="40"/>
        <v>1117.9795480832186</v>
      </c>
      <c r="Z405" s="180">
        <f t="shared" si="40"/>
        <v>1103.5693795674395</v>
      </c>
      <c r="AA405" s="180">
        <f t="shared" si="40"/>
        <v>1090.6510445868132</v>
      </c>
      <c r="AB405" s="180">
        <f t="shared" si="40"/>
        <v>1079.0901796272724</v>
      </c>
      <c r="AC405" s="180">
        <f t="shared" si="40"/>
        <v>1068.7530399872546</v>
      </c>
      <c r="AD405" s="180">
        <f t="shared" si="40"/>
        <v>1059.5063657962935</v>
      </c>
      <c r="AE405" s="180">
        <f t="shared" si="40"/>
        <v>1051.2172824401823</v>
      </c>
      <c r="AF405" s="180">
        <f t="shared" si="40"/>
        <v>1043.753225305901</v>
      </c>
      <c r="AG405" s="180">
        <f t="shared" si="40"/>
        <v>1036.9818820493281</v>
      </c>
      <c r="AH405" s="180">
        <f t="shared" si="40"/>
        <v>1030.7711477067101</v>
      </c>
      <c r="AI405" s="180">
        <f t="shared" si="40"/>
        <v>1024.989089366627</v>
      </c>
      <c r="AJ405" s="180">
        <f t="shared" si="40"/>
        <v>1019.5039180584921</v>
      </c>
      <c r="AK405" s="180">
        <f t="shared" si="40"/>
        <v>1014.1839661578351</v>
      </c>
      <c r="AL405" s="180">
        <f t="shared" si="40"/>
        <v>1008.897669058109</v>
      </c>
      <c r="AM405" s="180">
        <f t="shared" si="40"/>
        <v>1003.5135501773328</v>
      </c>
      <c r="AN405" s="180">
        <f t="shared" si="40"/>
        <v>997.90020859692595</v>
      </c>
      <c r="AO405" s="180">
        <f t="shared" si="40"/>
        <v>991.92630879698424</v>
      </c>
      <c r="AP405" s="180">
        <f t="shared" si="40"/>
        <v>985.46057207527826</v>
      </c>
      <c r="AQ405" s="180">
        <f t="shared" si="40"/>
        <v>978.37176932906857</v>
      </c>
      <c r="AR405" s="180">
        <f t="shared" si="40"/>
        <v>970.52871494798126</v>
      </c>
    </row>
    <row r="406" spans="7:44" ht="14.25" customHeight="1" thickTop="1" x14ac:dyDescent="0.25">
      <c r="G406" s="62"/>
      <c r="H406" s="409"/>
      <c r="J406" s="411"/>
      <c r="K406" s="164" t="s">
        <v>289</v>
      </c>
      <c r="L406" s="181">
        <f t="shared" si="40"/>
        <v>1548.4749205558205</v>
      </c>
      <c r="M406" s="181">
        <f t="shared" si="40"/>
        <v>1412.6297305116414</v>
      </c>
      <c r="N406" s="181">
        <f t="shared" si="40"/>
        <v>1295.9098671545905</v>
      </c>
      <c r="O406" s="181">
        <f t="shared" si="40"/>
        <v>1191.7812136005521</v>
      </c>
      <c r="P406" s="181">
        <f t="shared" si="40"/>
        <v>1097.9692075045484</v>
      </c>
      <c r="Q406" s="181">
        <f t="shared" si="40"/>
        <v>1013.2352331922517</v>
      </c>
      <c r="R406" s="181">
        <f t="shared" si="40"/>
        <v>936.70772714949965</v>
      </c>
      <c r="S406" s="181">
        <f t="shared" si="40"/>
        <v>867.67296241781787</v>
      </c>
      <c r="T406" s="181">
        <f t="shared" si="40"/>
        <v>805.49517764323343</v>
      </c>
      <c r="U406" s="181">
        <f t="shared" si="40"/>
        <v>749.58296763292617</v>
      </c>
      <c r="V406" s="181">
        <f t="shared" si="40"/>
        <v>699.37486253051122</v>
      </c>
      <c r="W406" s="181">
        <f t="shared" si="40"/>
        <v>654.3336113892791</v>
      </c>
      <c r="X406" s="181">
        <f t="shared" si="40"/>
        <v>613.94456684944987</v>
      </c>
      <c r="Y406" s="181">
        <f t="shared" si="40"/>
        <v>577.7159525756465</v>
      </c>
      <c r="Z406" s="181">
        <f t="shared" si="40"/>
        <v>545.17987557940342</v>
      </c>
      <c r="AA406" s="181">
        <f t="shared" si="40"/>
        <v>527.19042372729677</v>
      </c>
      <c r="AB406" s="181">
        <f t="shared" si="40"/>
        <v>511.8572413961038</v>
      </c>
      <c r="AC406" s="181">
        <f t="shared" si="40"/>
        <v>498.86208891240676</v>
      </c>
      <c r="AD406" s="181">
        <f t="shared" si="40"/>
        <v>487.90220934855984</v>
      </c>
      <c r="AE406" s="181">
        <f t="shared" si="40"/>
        <v>478.68805520961752</v>
      </c>
      <c r="AF406" s="181">
        <f t="shared" si="40"/>
        <v>470.94109412798059</v>
      </c>
      <c r="AG406" s="181">
        <f t="shared" si="40"/>
        <v>464.39175128760951</v>
      </c>
      <c r="AH406" s="181">
        <f t="shared" si="40"/>
        <v>458.77755258737852</v>
      </c>
      <c r="AI406" s="181">
        <f t="shared" si="40"/>
        <v>453.84152922061486</v>
      </c>
      <c r="AJ406" s="181">
        <f t="shared" si="40"/>
        <v>449.33093519978041</v>
      </c>
      <c r="AK406" s="181">
        <f t="shared" si="40"/>
        <v>444.99631809791509</v>
      </c>
      <c r="AL406" s="181">
        <f t="shared" si="40"/>
        <v>440.59097316888125</v>
      </c>
      <c r="AM406" s="181">
        <f t="shared" si="40"/>
        <v>435.87080465754417</v>
      </c>
      <c r="AN406" s="181">
        <f t="shared" si="40"/>
        <v>430.59461754523994</v>
      </c>
      <c r="AO406" s="181">
        <f t="shared" si="40"/>
        <v>424.52486996622576</v>
      </c>
      <c r="AP406" s="181">
        <f t="shared" si="40"/>
        <v>417.42893318374649</v>
      </c>
      <c r="AQ406" s="181">
        <f t="shared" si="40"/>
        <v>409.08093569027591</v>
      </c>
      <c r="AR406" s="181">
        <f t="shared" si="40"/>
        <v>399.26431681372418</v>
      </c>
    </row>
    <row r="407" spans="7:44" ht="14.25" customHeight="1" x14ac:dyDescent="0.25">
      <c r="G407" s="62"/>
      <c r="H407" s="409"/>
      <c r="J407" s="411"/>
      <c r="K407" s="52" t="s">
        <v>290</v>
      </c>
      <c r="L407" s="179">
        <f t="shared" si="40"/>
        <v>1548.4749205558205</v>
      </c>
      <c r="M407" s="179">
        <f t="shared" si="40"/>
        <v>1436.954703447607</v>
      </c>
      <c r="N407" s="179">
        <f t="shared" si="40"/>
        <v>1341.1220168742716</v>
      </c>
      <c r="O407" s="179">
        <f t="shared" si="40"/>
        <v>1255.5947209461558</v>
      </c>
      <c r="P407" s="179">
        <f t="shared" si="40"/>
        <v>1178.479097703967</v>
      </c>
      <c r="Q407" s="179">
        <f t="shared" si="40"/>
        <v>1108.7644303661214</v>
      </c>
      <c r="R407" s="179">
        <f t="shared" si="40"/>
        <v>1045.77090072996</v>
      </c>
      <c r="S407" s="179">
        <f t="shared" si="40"/>
        <v>988.9711862203277</v>
      </c>
      <c r="T407" s="179">
        <f t="shared" si="40"/>
        <v>937.91812636215377</v>
      </c>
      <c r="U407" s="179">
        <f t="shared" si="40"/>
        <v>892.21076495196371</v>
      </c>
      <c r="V407" s="179">
        <f t="shared" si="40"/>
        <v>851.47666369850901</v>
      </c>
      <c r="W407" s="179">
        <f t="shared" si="40"/>
        <v>815.36194418192747</v>
      </c>
      <c r="X407" s="179">
        <f t="shared" si="40"/>
        <v>783.52532946036968</v>
      </c>
      <c r="Y407" s="179">
        <f t="shared" si="40"/>
        <v>755.6344001100415</v>
      </c>
      <c r="Z407" s="179">
        <f t="shared" si="40"/>
        <v>731.36314507536918</v>
      </c>
      <c r="AA407" s="179">
        <f t="shared" si="40"/>
        <v>710.39030456363264</v>
      </c>
      <c r="AB407" s="179">
        <f t="shared" si="40"/>
        <v>692.39821619668646</v>
      </c>
      <c r="AC407" s="179">
        <f t="shared" si="40"/>
        <v>677.07199147011193</v>
      </c>
      <c r="AD407" s="179">
        <f t="shared" si="40"/>
        <v>664.09891517144968</v>
      </c>
      <c r="AE407" s="179">
        <f t="shared" si="40"/>
        <v>653.16799902848629</v>
      </c>
      <c r="AF407" s="179">
        <f t="shared" si="40"/>
        <v>643.96964437271436</v>
      </c>
      <c r="AG407" s="179">
        <f t="shared" si="40"/>
        <v>636.19538334998879</v>
      </c>
      <c r="AH407" s="179">
        <f t="shared" si="40"/>
        <v>629.5376777043092</v>
      </c>
      <c r="AI407" s="179">
        <f t="shared" si="40"/>
        <v>623.68976041723965</v>
      </c>
      <c r="AJ407" s="179">
        <f t="shared" si="40"/>
        <v>618.34550969598547</v>
      </c>
      <c r="AK407" s="179">
        <f t="shared" si="40"/>
        <v>613.19934769087081</v>
      </c>
      <c r="AL407" s="179">
        <f t="shared" si="40"/>
        <v>607.94615833783564</v>
      </c>
      <c r="AM407" s="179">
        <f t="shared" si="40"/>
        <v>602.28122014957023</v>
      </c>
      <c r="AN407" s="179">
        <f t="shared" si="40"/>
        <v>595.9001508056765</v>
      </c>
      <c r="AO407" s="179">
        <f t="shared" si="40"/>
        <v>588.49886114024503</v>
      </c>
      <c r="AP407" s="179">
        <f t="shared" si="40"/>
        <v>579.77351667688379</v>
      </c>
      <c r="AQ407" s="179">
        <f t="shared" si="40"/>
        <v>569.42050527265746</v>
      </c>
      <c r="AR407" s="179">
        <f t="shared" si="40"/>
        <v>557.13640974243708</v>
      </c>
    </row>
    <row r="408" spans="7:44" ht="14.25" customHeight="1" thickBot="1" x14ac:dyDescent="0.3">
      <c r="G408" s="62"/>
      <c r="H408" s="409"/>
      <c r="J408" s="411"/>
      <c r="K408" s="167" t="s">
        <v>291</v>
      </c>
      <c r="L408" s="183">
        <f t="shared" si="40"/>
        <v>1548.4749205558205</v>
      </c>
      <c r="M408" s="183">
        <f t="shared" si="40"/>
        <v>1492.1444914541096</v>
      </c>
      <c r="N408" s="183">
        <f t="shared" si="40"/>
        <v>1446.5878502248152</v>
      </c>
      <c r="O408" s="183">
        <f t="shared" si="40"/>
        <v>1404.9345322421625</v>
      </c>
      <c r="P408" s="183">
        <f t="shared" si="40"/>
        <v>1366.6936380055524</v>
      </c>
      <c r="Q408" s="183">
        <f t="shared" si="40"/>
        <v>1331.5719978899751</v>
      </c>
      <c r="R408" s="183">
        <f t="shared" si="40"/>
        <v>1299.3505401725477</v>
      </c>
      <c r="S408" s="183">
        <f t="shared" si="40"/>
        <v>1269.8443413764091</v>
      </c>
      <c r="T408" s="183">
        <f t="shared" si="40"/>
        <v>1242.8864286712862</v>
      </c>
      <c r="U408" s="183">
        <f t="shared" si="40"/>
        <v>1218.3201757191912</v>
      </c>
      <c r="V408" s="183">
        <f t="shared" si="40"/>
        <v>1195.9953421795508</v>
      </c>
      <c r="W408" s="183">
        <f t="shared" si="40"/>
        <v>1175.765843811638</v>
      </c>
      <c r="X408" s="183">
        <f t="shared" si="40"/>
        <v>1157.4884182154469</v>
      </c>
      <c r="Y408" s="183">
        <f t="shared" si="40"/>
        <v>1141.0217864491917</v>
      </c>
      <c r="Z408" s="183">
        <f t="shared" si="40"/>
        <v>1126.2261045927844</v>
      </c>
      <c r="AA408" s="183">
        <f t="shared" si="40"/>
        <v>1112.9625926733186</v>
      </c>
      <c r="AB408" s="183">
        <f t="shared" si="40"/>
        <v>1101.0932762845771</v>
      </c>
      <c r="AC408" s="183">
        <f t="shared" si="40"/>
        <v>1090.4808021720708</v>
      </c>
      <c r="AD408" s="183">
        <f t="shared" si="40"/>
        <v>1080.9883037451557</v>
      </c>
      <c r="AE408" s="183">
        <f t="shared" si="40"/>
        <v>1072.4793011257873</v>
      </c>
      <c r="AF408" s="183">
        <f t="shared" si="40"/>
        <v>1064.8176256089673</v>
      </c>
      <c r="AG408" s="183">
        <f t="shared" si="40"/>
        <v>1057.8673617122197</v>
      </c>
      <c r="AH408" s="183">
        <f t="shared" si="40"/>
        <v>1051.4928021173698</v>
      </c>
      <c r="AI408" s="183">
        <f t="shared" si="40"/>
        <v>1045.5584122089681</v>
      </c>
      <c r="AJ408" s="183">
        <f t="shared" si="40"/>
        <v>1039.9288018565187</v>
      </c>
      <c r="AK408" s="183">
        <f t="shared" si="40"/>
        <v>1034.468702734353</v>
      </c>
      <c r="AL408" s="183">
        <f t="shared" si="40"/>
        <v>1029.0429499241527</v>
      </c>
      <c r="AM408" s="183">
        <f t="shared" si="40"/>
        <v>1023.5164668649139</v>
      </c>
      <c r="AN408" s="183">
        <f t="shared" si="40"/>
        <v>1017.754252945055</v>
      </c>
      <c r="AO408" s="183">
        <f t="shared" si="40"/>
        <v>1011.6213731988888</v>
      </c>
      <c r="AP408" s="183">
        <f t="shared" si="40"/>
        <v>1004.9829496931852</v>
      </c>
      <c r="AQ408" s="183">
        <f t="shared" si="40"/>
        <v>997.70415428169804</v>
      </c>
      <c r="AR408" s="183">
        <f t="shared" si="40"/>
        <v>989.65020247495613</v>
      </c>
    </row>
    <row r="409" spans="7:44" ht="14.25" customHeight="1" thickTop="1" x14ac:dyDescent="0.25">
      <c r="G409" s="62"/>
      <c r="H409" s="409"/>
      <c r="J409" s="412"/>
      <c r="K409" s="164" t="s">
        <v>348</v>
      </c>
      <c r="L409" s="181">
        <f t="shared" si="40"/>
        <v>1657.8602276513698</v>
      </c>
      <c r="M409" s="181">
        <f t="shared" si="40"/>
        <v>1513.2403621718863</v>
      </c>
      <c r="N409" s="181">
        <f t="shared" si="40"/>
        <v>1389.9641066770253</v>
      </c>
      <c r="O409" s="181">
        <f t="shared" si="40"/>
        <v>1280.322103095637</v>
      </c>
      <c r="P409" s="181">
        <f t="shared" si="40"/>
        <v>1181.6683093125316</v>
      </c>
      <c r="Q409" s="181">
        <f t="shared" si="40"/>
        <v>1092.5926004928183</v>
      </c>
      <c r="R409" s="181">
        <f t="shared" si="40"/>
        <v>1012.1256471427108</v>
      </c>
      <c r="S409" s="181">
        <f t="shared" si="40"/>
        <v>939.48941153491057</v>
      </c>
      <c r="T409" s="181">
        <f t="shared" si="40"/>
        <v>874.00119778170665</v>
      </c>
      <c r="U409" s="181">
        <f t="shared" si="40"/>
        <v>815.03266244418364</v>
      </c>
      <c r="V409" s="181">
        <f t="shared" si="40"/>
        <v>761.99167198158159</v>
      </c>
      <c r="W409" s="181">
        <f t="shared" si="40"/>
        <v>714.31458082485915</v>
      </c>
      <c r="X409" s="181">
        <f t="shared" si="40"/>
        <v>671.46348090818867</v>
      </c>
      <c r="Y409" s="181">
        <f t="shared" si="40"/>
        <v>632.92580001658064</v>
      </c>
      <c r="Z409" s="181">
        <f t="shared" si="40"/>
        <v>598.2149035963389</v>
      </c>
      <c r="AA409" s="181">
        <f t="shared" si="40"/>
        <v>579.284223862163</v>
      </c>
      <c r="AB409" s="181">
        <f t="shared" si="40"/>
        <v>563.12447187858334</v>
      </c>
      <c r="AC409" s="181">
        <f t="shared" si="40"/>
        <v>549.4037464391821</v>
      </c>
      <c r="AD409" s="181">
        <f t="shared" si="40"/>
        <v>537.80652701115889</v>
      </c>
      <c r="AE409" s="181">
        <f t="shared" si="40"/>
        <v>528.0312488124805</v>
      </c>
      <c r="AF409" s="181">
        <f t="shared" si="40"/>
        <v>519.78797658594056</v>
      </c>
      <c r="AG409" s="181">
        <f t="shared" si="40"/>
        <v>512.79623219104644</v>
      </c>
      <c r="AH409" s="181">
        <f t="shared" si="40"/>
        <v>506.78303912347423</v>
      </c>
      <c r="AI409" s="181">
        <f t="shared" si="40"/>
        <v>501.48124458608618</v>
      </c>
      <c r="AJ409" s="181">
        <f t="shared" si="40"/>
        <v>496.62817090426273</v>
      </c>
      <c r="AK409" s="181">
        <f t="shared" si="40"/>
        <v>491.96463685574292</v>
      </c>
      <c r="AL409" s="181">
        <f t="shared" si="40"/>
        <v>487.23437931715597</v>
      </c>
      <c r="AM409" s="181">
        <f t="shared" si="40"/>
        <v>482.18389926666481</v>
      </c>
      <c r="AN409" s="181">
        <f t="shared" si="40"/>
        <v>476.56275575386007</v>
      </c>
      <c r="AO409" s="181">
        <f t="shared" si="40"/>
        <v>470.12433880894821</v>
      </c>
      <c r="AP409" s="181">
        <f t="shared" si="40"/>
        <v>462.62716960953662</v>
      </c>
      <c r="AQ409" s="181">
        <f t="shared" si="40"/>
        <v>453.83680704678915</v>
      </c>
      <c r="AR409" s="181">
        <f t="shared" si="40"/>
        <v>443.52849048128411</v>
      </c>
    </row>
    <row r="410" spans="7:44" ht="14.25" customHeight="1" x14ac:dyDescent="0.25">
      <c r="G410" s="62"/>
      <c r="H410" s="409"/>
      <c r="J410" s="412"/>
      <c r="K410" s="52" t="s">
        <v>349</v>
      </c>
      <c r="L410" s="179">
        <f t="shared" si="40"/>
        <v>1657.8602276513698</v>
      </c>
      <c r="M410" s="179">
        <f t="shared" si="40"/>
        <v>1539.1477269265401</v>
      </c>
      <c r="N410" s="179">
        <f t="shared" si="40"/>
        <v>1437.989833813517</v>
      </c>
      <c r="O410" s="179">
        <f t="shared" si="40"/>
        <v>1348.0436158395928</v>
      </c>
      <c r="P410" s="179">
        <f t="shared" si="40"/>
        <v>1267.1066890909585</v>
      </c>
      <c r="Q410" s="179">
        <f t="shared" si="40"/>
        <v>1194.0247393331169</v>
      </c>
      <c r="R410" s="179">
        <f t="shared" si="40"/>
        <v>1128.0362091888123</v>
      </c>
      <c r="S410" s="179">
        <f t="shared" si="40"/>
        <v>1068.5605444860514</v>
      </c>
      <c r="T410" s="179">
        <f t="shared" si="40"/>
        <v>1015.1123386796494</v>
      </c>
      <c r="U410" s="179">
        <f t="shared" si="40"/>
        <v>967.26102693623056</v>
      </c>
      <c r="V410" s="179">
        <f t="shared" si="40"/>
        <v>924.60989348159978</v>
      </c>
      <c r="W410" s="179">
        <f t="shared" si="40"/>
        <v>886.78425200080108</v>
      </c>
      <c r="X410" s="179">
        <f t="shared" si="40"/>
        <v>853.42437338092179</v>
      </c>
      <c r="Y410" s="179">
        <f t="shared" si="40"/>
        <v>824.18104185415234</v>
      </c>
      <c r="Z410" s="179">
        <f t="shared" si="40"/>
        <v>798.71264800315623</v>
      </c>
      <c r="AA410" s="179">
        <f t="shared" si="40"/>
        <v>776.68322187593537</v>
      </c>
      <c r="AB410" s="179">
        <f t="shared" si="40"/>
        <v>757.76106343681158</v>
      </c>
      <c r="AC410" s="179">
        <f t="shared" si="40"/>
        <v>741.6177650726097</v>
      </c>
      <c r="AD410" s="179">
        <f t="shared" si="40"/>
        <v>727.92749873795583</v>
      </c>
      <c r="AE410" s="179">
        <f t="shared" si="40"/>
        <v>716.36648616244327</v>
      </c>
      <c r="AF410" s="179">
        <f t="shared" si="40"/>
        <v>706.61259845229915</v>
      </c>
      <c r="AG410" s="179">
        <f t="shared" si="40"/>
        <v>698.3450489228851</v>
      </c>
      <c r="AH410" s="179">
        <f t="shared" si="40"/>
        <v>691.24415426705957</v>
      </c>
      <c r="AI410" s="179">
        <f t="shared" si="40"/>
        <v>684.99114659062457</v>
      </c>
      <c r="AJ410" s="179">
        <f t="shared" ref="AJ410:AR410" si="41">(AJ454+AJ664)*($S$47-1)</f>
        <v>679.26802384369478</v>
      </c>
      <c r="AK410" s="179">
        <f t="shared" si="41"/>
        <v>673.75742960439254</v>
      </c>
      <c r="AL410" s="179">
        <f t="shared" si="41"/>
        <v>668.142555562795</v>
      </c>
      <c r="AM410" s="179">
        <f t="shared" si="41"/>
        <v>662.10706174802453</v>
      </c>
      <c r="AN410" s="179">
        <f t="shared" si="41"/>
        <v>655.33501076007792</v>
      </c>
      <c r="AO410" s="179">
        <f t="shared" si="41"/>
        <v>647.51081315582724</v>
      </c>
      <c r="AP410" s="179">
        <f t="shared" si="41"/>
        <v>638.31918179339607</v>
      </c>
      <c r="AQ410" s="179">
        <f t="shared" si="41"/>
        <v>627.4450934274472</v>
      </c>
      <c r="AR410" s="179">
        <f t="shared" si="41"/>
        <v>614.57375621591882</v>
      </c>
    </row>
    <row r="411" spans="7:44" ht="14.25" customHeight="1" thickBot="1" x14ac:dyDescent="0.3">
      <c r="G411" s="62"/>
      <c r="H411" s="409"/>
      <c r="J411" s="412"/>
      <c r="K411" s="167" t="s">
        <v>350</v>
      </c>
      <c r="L411" s="180">
        <f t="shared" ref="L411:AR418" si="42">(L455+L665)*($S$47-1)</f>
        <v>1657.8602276513698</v>
      </c>
      <c r="M411" s="180">
        <f t="shared" si="42"/>
        <v>1597.7021838709791</v>
      </c>
      <c r="N411" s="180">
        <f t="shared" si="42"/>
        <v>1550.0726067734092</v>
      </c>
      <c r="O411" s="180">
        <f t="shared" si="42"/>
        <v>1506.6075991566493</v>
      </c>
      <c r="P411" s="180">
        <f t="shared" si="42"/>
        <v>1466.7446998997013</v>
      </c>
      <c r="Q411" s="180">
        <f t="shared" si="42"/>
        <v>1430.1561414386433</v>
      </c>
      <c r="R411" s="180">
        <f t="shared" si="42"/>
        <v>1396.602105995443</v>
      </c>
      <c r="S411" s="180">
        <f t="shared" si="42"/>
        <v>1365.8833077213128</v>
      </c>
      <c r="T411" s="180">
        <f t="shared" si="42"/>
        <v>1337.8217671132404</v>
      </c>
      <c r="U411" s="180">
        <f t="shared" si="42"/>
        <v>1312.2517853368306</v>
      </c>
      <c r="V411" s="180">
        <f t="shared" si="42"/>
        <v>1289.0152433553492</v>
      </c>
      <c r="W411" s="180">
        <f t="shared" si="42"/>
        <v>1267.958955174445</v>
      </c>
      <c r="X411" s="180">
        <f t="shared" si="42"/>
        <v>1248.9330841562287</v>
      </c>
      <c r="Y411" s="180">
        <f t="shared" si="42"/>
        <v>1231.7901479092952</v>
      </c>
      <c r="Z411" s="180">
        <f t="shared" si="42"/>
        <v>1216.3843673273213</v>
      </c>
      <c r="AA411" s="180">
        <f t="shared" si="42"/>
        <v>1202.5712261457645</v>
      </c>
      <c r="AB411" s="180">
        <f t="shared" si="42"/>
        <v>1190.2071642596479</v>
      </c>
      <c r="AC411" s="180">
        <f t="shared" si="42"/>
        <v>1179.1493588340104</v>
      </c>
      <c r="AD411" s="180">
        <f t="shared" si="42"/>
        <v>1169.2555646748197</v>
      </c>
      <c r="AE411" s="180">
        <f t="shared" si="42"/>
        <v>1160.3839955928095</v>
      </c>
      <c r="AF411" s="180">
        <f t="shared" si="42"/>
        <v>1152.3932347425432</v>
      </c>
      <c r="AG411" s="180">
        <f t="shared" si="42"/>
        <v>1145.1421658385973</v>
      </c>
      <c r="AH411" s="180">
        <f t="shared" si="42"/>
        <v>1138.4899196741485</v>
      </c>
      <c r="AI411" s="180">
        <f t="shared" si="42"/>
        <v>1132.295832030195</v>
      </c>
      <c r="AJ411" s="180">
        <f t="shared" si="42"/>
        <v>1126.4194101827493</v>
      </c>
      <c r="AK411" s="180">
        <f t="shared" si="42"/>
        <v>1120.7203059828823</v>
      </c>
      <c r="AL411" s="180">
        <f t="shared" si="42"/>
        <v>1115.0582940200154</v>
      </c>
      <c r="AM411" s="180">
        <f t="shared" si="42"/>
        <v>1109.2932537584263</v>
      </c>
      <c r="AN411" s="180">
        <f t="shared" si="42"/>
        <v>1103.2851548098242</v>
      </c>
      <c r="AO411" s="180">
        <f t="shared" si="42"/>
        <v>1096.8940447036737</v>
      </c>
      <c r="AP411" s="180">
        <f t="shared" si="42"/>
        <v>1089.9800386635616</v>
      </c>
      <c r="AQ411" s="180">
        <f t="shared" si="42"/>
        <v>1082.403311007253</v>
      </c>
      <c r="AR411" s="180">
        <f t="shared" si="42"/>
        <v>1074.0240878704976</v>
      </c>
    </row>
    <row r="412" spans="7:44" ht="14.25" customHeight="1" thickTop="1" x14ac:dyDescent="0.25">
      <c r="G412" s="62"/>
      <c r="H412" s="409"/>
      <c r="J412" s="412"/>
      <c r="K412" s="164" t="s">
        <v>351</v>
      </c>
      <c r="L412" s="181">
        <f t="shared" si="42"/>
        <v>1728.6732720572807</v>
      </c>
      <c r="M412" s="181">
        <f t="shared" si="42"/>
        <v>1578.6754824757722</v>
      </c>
      <c r="N412" s="181">
        <f t="shared" si="42"/>
        <v>1451.7767632077405</v>
      </c>
      <c r="O412" s="181">
        <f t="shared" si="42"/>
        <v>1339.2440989859954</v>
      </c>
      <c r="P412" s="181">
        <f t="shared" si="42"/>
        <v>1238.1133246113147</v>
      </c>
      <c r="Q412" s="181">
        <f t="shared" si="42"/>
        <v>1146.8323437239876</v>
      </c>
      <c r="R412" s="181">
        <f t="shared" si="42"/>
        <v>1064.3552043029524</v>
      </c>
      <c r="S412" s="181">
        <f t="shared" si="42"/>
        <v>989.85711904425534</v>
      </c>
      <c r="T412" s="181">
        <f t="shared" si="42"/>
        <v>922.6242625346971</v>
      </c>
      <c r="U412" s="181">
        <f t="shared" si="42"/>
        <v>862.00616070273782</v>
      </c>
      <c r="V412" s="181">
        <f t="shared" si="42"/>
        <v>807.39414341856525</v>
      </c>
      <c r="W412" s="181">
        <f t="shared" si="42"/>
        <v>758.21173437231857</v>
      </c>
      <c r="X412" s="181">
        <f t="shared" si="42"/>
        <v>713.91078970236833</v>
      </c>
      <c r="Y412" s="181">
        <f t="shared" si="42"/>
        <v>673.97040981381269</v>
      </c>
      <c r="Z412" s="181">
        <f t="shared" si="42"/>
        <v>637.89709790904419</v>
      </c>
      <c r="AA412" s="181">
        <f t="shared" si="42"/>
        <v>618.47846730908782</v>
      </c>
      <c r="AB412" s="181">
        <f t="shared" si="42"/>
        <v>601.87811214748956</v>
      </c>
      <c r="AC412" s="181">
        <f t="shared" si="42"/>
        <v>587.75853513868924</v>
      </c>
      <c r="AD412" s="181">
        <f t="shared" si="42"/>
        <v>575.79912885885483</v>
      </c>
      <c r="AE412" s="181">
        <f t="shared" si="42"/>
        <v>565.69365598177001</v>
      </c>
      <c r="AF412" s="181">
        <f t="shared" si="42"/>
        <v>557.14784615376357</v>
      </c>
      <c r="AG412" s="181">
        <f t="shared" si="42"/>
        <v>549.87716048519781</v>
      </c>
      <c r="AH412" s="181">
        <f t="shared" si="42"/>
        <v>543.60478418903301</v>
      </c>
      <c r="AI412" s="181">
        <f t="shared" si="42"/>
        <v>538.05990635797536</v>
      </c>
      <c r="AJ412" s="181">
        <f t="shared" si="42"/>
        <v>532.97633760028805</v>
      </c>
      <c r="AK412" s="181">
        <f t="shared" si="42"/>
        <v>528.09150535998742</v>
      </c>
      <c r="AL412" s="181">
        <f t="shared" si="42"/>
        <v>523.14585678280491</v>
      </c>
      <c r="AM412" s="181">
        <f t="shared" si="42"/>
        <v>517.88269277971142</v>
      </c>
      <c r="AN412" s="181">
        <f t="shared" si="42"/>
        <v>512.04845666590268</v>
      </c>
      <c r="AO412" s="181">
        <f t="shared" si="42"/>
        <v>505.39350830854698</v>
      </c>
      <c r="AP412" s="181">
        <f t="shared" si="42"/>
        <v>497.67343233378745</v>
      </c>
      <c r="AQ412" s="181">
        <f t="shared" si="42"/>
        <v>488.65096016041952</v>
      </c>
      <c r="AR412" s="181">
        <f t="shared" si="42"/>
        <v>478.09863686619309</v>
      </c>
    </row>
    <row r="413" spans="7:44" ht="14.25" customHeight="1" x14ac:dyDescent="0.25">
      <c r="G413" s="62"/>
      <c r="H413" s="409"/>
      <c r="J413" s="412"/>
      <c r="K413" s="52" t="s">
        <v>352</v>
      </c>
      <c r="L413" s="179">
        <f t="shared" si="42"/>
        <v>1728.6732720572807</v>
      </c>
      <c r="M413" s="179">
        <f t="shared" si="42"/>
        <v>1605.5571783102628</v>
      </c>
      <c r="N413" s="179">
        <f t="shared" si="42"/>
        <v>1501.4838837735906</v>
      </c>
      <c r="O413" s="179">
        <f t="shared" si="42"/>
        <v>1409.2746364374739</v>
      </c>
      <c r="P413" s="179">
        <f t="shared" si="42"/>
        <v>1326.4628188996819</v>
      </c>
      <c r="Q413" s="179">
        <f t="shared" si="42"/>
        <v>1251.7745652344524</v>
      </c>
      <c r="R413" s="179">
        <f t="shared" si="42"/>
        <v>1184.382984875218</v>
      </c>
      <c r="S413" s="179">
        <f t="shared" si="42"/>
        <v>1123.6671772239995</v>
      </c>
      <c r="T413" s="179">
        <f t="shared" si="42"/>
        <v>1069.1145240562139</v>
      </c>
      <c r="U413" s="179">
        <f t="shared" si="42"/>
        <v>1020.2748195364753</v>
      </c>
      <c r="V413" s="179">
        <f t="shared" si="42"/>
        <v>976.7363796148403</v>
      </c>
      <c r="W413" s="179">
        <f t="shared" si="42"/>
        <v>938.11259077870909</v>
      </c>
      <c r="X413" s="179">
        <f t="shared" si="42"/>
        <v>904.03386149901235</v>
      </c>
      <c r="Y413" s="179">
        <f t="shared" si="42"/>
        <v>874.14256491672404</v>
      </c>
      <c r="Z413" s="179">
        <f t="shared" si="42"/>
        <v>848.08973054933131</v>
      </c>
      <c r="AA413" s="179">
        <f t="shared" si="42"/>
        <v>825.53280588513246</v>
      </c>
      <c r="AB413" s="179">
        <f t="shared" si="42"/>
        <v>806.1340977734925</v>
      </c>
      <c r="AC413" s="179">
        <f t="shared" si="42"/>
        <v>789.55965999194211</v>
      </c>
      <c r="AD413" s="179">
        <f t="shared" si="42"/>
        <v>775.47848198475742</v>
      </c>
      <c r="AE413" s="179">
        <f t="shared" si="42"/>
        <v>763.56188593435775</v>
      </c>
      <c r="AF413" s="179">
        <f t="shared" si="42"/>
        <v>753.48307108959716</v>
      </c>
      <c r="AG413" s="179">
        <f t="shared" si="42"/>
        <v>744.91676419502733</v>
      </c>
      <c r="AH413" s="179">
        <f t="shared" si="42"/>
        <v>737.53894768951568</v>
      </c>
      <c r="AI413" s="179">
        <f t="shared" si="42"/>
        <v>731.02664579394229</v>
      </c>
      <c r="AJ413" s="179">
        <f t="shared" si="42"/>
        <v>725.05775429522248</v>
      </c>
      <c r="AK413" s="179">
        <f t="shared" si="42"/>
        <v>719.31090373462428</v>
      </c>
      <c r="AL413" s="179">
        <f t="shared" si="42"/>
        <v>713.46534843001814</v>
      </c>
      <c r="AM413" s="179">
        <f t="shared" si="42"/>
        <v>707.20087569063821</v>
      </c>
      <c r="AN413" s="179">
        <f t="shared" si="42"/>
        <v>700.19773096988104</v>
      </c>
      <c r="AO413" s="179">
        <f t="shared" si="42"/>
        <v>692.13655571206243</v>
      </c>
      <c r="AP413" s="179">
        <f t="shared" si="42"/>
        <v>682.69833539422041</v>
      </c>
      <c r="AQ413" s="179">
        <f t="shared" si="42"/>
        <v>671.56435581978587</v>
      </c>
      <c r="AR413" s="179">
        <f t="shared" si="42"/>
        <v>658.41616613975555</v>
      </c>
    </row>
    <row r="414" spans="7:44" ht="14.25" customHeight="1" thickBot="1" x14ac:dyDescent="0.3">
      <c r="G414" s="62"/>
      <c r="H414" s="409"/>
      <c r="J414" s="412"/>
      <c r="K414" s="167" t="s">
        <v>353</v>
      </c>
      <c r="L414" s="180">
        <f t="shared" si="42"/>
        <v>1728.6732720572807</v>
      </c>
      <c r="M414" s="180">
        <f t="shared" si="42"/>
        <v>1666.0931705149103</v>
      </c>
      <c r="N414" s="180">
        <f t="shared" si="42"/>
        <v>1617.5434063661878</v>
      </c>
      <c r="O414" s="180">
        <f t="shared" si="42"/>
        <v>1573.3219998288598</v>
      </c>
      <c r="P414" s="180">
        <f t="shared" si="42"/>
        <v>1532.8065785877222</v>
      </c>
      <c r="Q414" s="180">
        <f t="shared" si="42"/>
        <v>1495.6418623847562</v>
      </c>
      <c r="R414" s="180">
        <f t="shared" si="42"/>
        <v>1461.5726618614754</v>
      </c>
      <c r="S414" s="180">
        <f t="shared" si="42"/>
        <v>1430.3899148581904</v>
      </c>
      <c r="T414" s="180">
        <f t="shared" si="42"/>
        <v>1401.9088068161905</v>
      </c>
      <c r="U414" s="180">
        <f t="shared" si="42"/>
        <v>1375.9584991422125</v>
      </c>
      <c r="V414" s="180">
        <f t="shared" si="42"/>
        <v>1352.3767794011872</v>
      </c>
      <c r="W414" s="180">
        <f t="shared" si="42"/>
        <v>1331.0070491870574</v>
      </c>
      <c r="X414" s="180">
        <f t="shared" si="42"/>
        <v>1311.6965218153928</v>
      </c>
      <c r="Y414" s="180">
        <f t="shared" si="42"/>
        <v>1294.2950898424931</v>
      </c>
      <c r="Z414" s="180">
        <f t="shared" si="42"/>
        <v>1278.6545842413816</v>
      </c>
      <c r="AA414" s="180">
        <f t="shared" si="42"/>
        <v>1264.6282731570845</v>
      </c>
      <c r="AB414" s="180">
        <f t="shared" si="42"/>
        <v>1252.0705128881689</v>
      </c>
      <c r="AC414" s="180">
        <f t="shared" si="42"/>
        <v>1240.8364987803741</v>
      </c>
      <c r="AD414" s="180">
        <f t="shared" si="42"/>
        <v>1230.7820835613702</v>
      </c>
      <c r="AE414" s="180">
        <f t="shared" si="42"/>
        <v>1221.7636423273536</v>
      </c>
      <c r="AF414" s="180">
        <f t="shared" si="42"/>
        <v>1213.6379705047771</v>
      </c>
      <c r="AG414" s="180">
        <f t="shared" si="42"/>
        <v>1206.2622055712066</v>
      </c>
      <c r="AH414" s="180">
        <f t="shared" si="42"/>
        <v>1199.493766191013</v>
      </c>
      <c r="AI414" s="180">
        <f t="shared" si="42"/>
        <v>1193.1903043141313</v>
      </c>
      <c r="AJ414" s="180">
        <f t="shared" si="42"/>
        <v>1187.209667059708</v>
      </c>
      <c r="AK414" s="180">
        <f t="shared" si="42"/>
        <v>1181.4098660799505</v>
      </c>
      <c r="AL414" s="180">
        <f t="shared" si="42"/>
        <v>1175.6490527089536</v>
      </c>
      <c r="AM414" s="180">
        <f t="shared" si="42"/>
        <v>1169.7854976332183</v>
      </c>
      <c r="AN414" s="180">
        <f t="shared" si="42"/>
        <v>1163.6775741311671</v>
      </c>
      <c r="AO414" s="180">
        <f t="shared" si="42"/>
        <v>1157.1837441552113</v>
      </c>
      <c r="AP414" s="180">
        <f t="shared" si="42"/>
        <v>1150.1625466967841</v>
      </c>
      <c r="AQ414" s="180">
        <f t="shared" si="42"/>
        <v>1142.4725879992104</v>
      </c>
      <c r="AR414" s="180">
        <f t="shared" si="42"/>
        <v>1133.9725332770638</v>
      </c>
    </row>
    <row r="415" spans="7:44" ht="14.25" customHeight="1" thickTop="1" x14ac:dyDescent="0.25">
      <c r="G415" s="62"/>
      <c r="H415" s="409"/>
      <c r="J415" s="412"/>
      <c r="K415" s="164" t="s">
        <v>354</v>
      </c>
      <c r="L415" s="181">
        <f t="shared" si="42"/>
        <v>1774.8776314916488</v>
      </c>
      <c r="M415" s="181">
        <f t="shared" si="42"/>
        <v>1621.5178839132195</v>
      </c>
      <c r="N415" s="181">
        <f t="shared" si="42"/>
        <v>1492.557852834027</v>
      </c>
      <c r="O415" s="181">
        <f t="shared" si="42"/>
        <v>1378.4688587695236</v>
      </c>
      <c r="P415" s="181">
        <f t="shared" si="42"/>
        <v>1276.0414331508834</v>
      </c>
      <c r="Q415" s="181">
        <f t="shared" si="42"/>
        <v>1183.6158074797518</v>
      </c>
      <c r="R415" s="181">
        <f t="shared" si="42"/>
        <v>1100.0895554055387</v>
      </c>
      <c r="S415" s="181">
        <f t="shared" si="42"/>
        <v>1024.6048995426349</v>
      </c>
      <c r="T415" s="181">
        <f t="shared" si="42"/>
        <v>956.42734069139954</v>
      </c>
      <c r="U415" s="181">
        <f t="shared" si="42"/>
        <v>894.89283107371352</v>
      </c>
      <c r="V415" s="181">
        <f t="shared" si="42"/>
        <v>839.38352148888748</v>
      </c>
      <c r="W415" s="181">
        <f t="shared" si="42"/>
        <v>789.31663247713891</v>
      </c>
      <c r="X415" s="181">
        <f t="shared" si="42"/>
        <v>744.13968533832599</v>
      </c>
      <c r="Y415" s="181">
        <f t="shared" si="42"/>
        <v>703.32884285435523</v>
      </c>
      <c r="Z415" s="181">
        <f t="shared" si="42"/>
        <v>666.38869230589626</v>
      </c>
      <c r="AA415" s="181">
        <f t="shared" si="42"/>
        <v>646.7106719436083</v>
      </c>
      <c r="AB415" s="181">
        <f t="shared" si="42"/>
        <v>629.86875694501043</v>
      </c>
      <c r="AC415" s="181">
        <f t="shared" si="42"/>
        <v>615.5233772760962</v>
      </c>
      <c r="AD415" s="181">
        <f t="shared" si="42"/>
        <v>603.35214995675778</v>
      </c>
      <c r="AE415" s="181">
        <f t="shared" si="42"/>
        <v>593.0472990214364</v>
      </c>
      <c r="AF415" s="181">
        <f t="shared" si="42"/>
        <v>584.31320635106681</v>
      </c>
      <c r="AG415" s="181">
        <f t="shared" si="42"/>
        <v>576.8641404549046</v>
      </c>
      <c r="AH415" s="181">
        <f t="shared" si="42"/>
        <v>570.42222107942166</v>
      </c>
      <c r="AI415" s="181">
        <f t="shared" si="42"/>
        <v>564.71567679386919</v>
      </c>
      <c r="AJ415" s="181">
        <f t="shared" si="42"/>
        <v>559.47744496835662</v>
      </c>
      <c r="AK415" s="181">
        <f t="shared" si="42"/>
        <v>554.44415302863774</v>
      </c>
      <c r="AL415" s="181">
        <f t="shared" si="42"/>
        <v>549.35551015772</v>
      </c>
      <c r="AM415" s="181">
        <f t="shared" si="42"/>
        <v>543.9541325829623</v>
      </c>
      <c r="AN415" s="181">
        <f t="shared" si="42"/>
        <v>537.98582544591943</v>
      </c>
      <c r="AO415" s="181">
        <f t="shared" si="42"/>
        <v>531.20035191244745</v>
      </c>
      <c r="AP415" s="181">
        <f t="shared" si="42"/>
        <v>523.35273788808354</v>
      </c>
      <c r="AQ415" s="181">
        <f t="shared" si="42"/>
        <v>514.20519200754359</v>
      </c>
      <c r="AR415" s="181">
        <f t="shared" si="42"/>
        <v>503.52977190118162</v>
      </c>
    </row>
    <row r="416" spans="7:44" ht="14.25" customHeight="1" x14ac:dyDescent="0.25">
      <c r="G416" s="62"/>
      <c r="H416" s="409"/>
      <c r="J416" s="412"/>
      <c r="K416" s="52" t="s">
        <v>355</v>
      </c>
      <c r="L416" s="179">
        <f t="shared" si="42"/>
        <v>1774.8776314916488</v>
      </c>
      <c r="M416" s="179">
        <f t="shared" si="42"/>
        <v>1649.0109819048478</v>
      </c>
      <c r="N416" s="179">
        <f t="shared" si="42"/>
        <v>1543.2939934087294</v>
      </c>
      <c r="O416" s="179">
        <f t="shared" si="42"/>
        <v>1449.8986303758545</v>
      </c>
      <c r="P416" s="179">
        <f t="shared" si="42"/>
        <v>1366.1545620456086</v>
      </c>
      <c r="Q416" s="179">
        <f t="shared" si="42"/>
        <v>1290.6969933874561</v>
      </c>
      <c r="R416" s="179">
        <f t="shared" si="42"/>
        <v>1222.6503698483627</v>
      </c>
      <c r="S416" s="179">
        <f t="shared" si="42"/>
        <v>1161.3646048536098</v>
      </c>
      <c r="T416" s="179">
        <f t="shared" si="42"/>
        <v>1106.3081331719382</v>
      </c>
      <c r="U416" s="179">
        <f t="shared" si="42"/>
        <v>1057.0177035550978</v>
      </c>
      <c r="V416" s="179">
        <f t="shared" si="42"/>
        <v>1013.0722290851897</v>
      </c>
      <c r="W416" s="179">
        <f t="shared" si="42"/>
        <v>974.07806400277912</v>
      </c>
      <c r="X416" s="179">
        <f t="shared" si="42"/>
        <v>939.66019409753039</v>
      </c>
      <c r="Y416" s="179">
        <f t="shared" si="42"/>
        <v>909.45670118501687</v>
      </c>
      <c r="Z416" s="179">
        <f t="shared" si="42"/>
        <v>883.11514198740781</v>
      </c>
      <c r="AA416" s="179">
        <f t="shared" si="42"/>
        <v>860.29009806848774</v>
      </c>
      <c r="AB416" s="179">
        <f t="shared" si="42"/>
        <v>840.64146984481351</v>
      </c>
      <c r="AC416" s="179">
        <f t="shared" si="42"/>
        <v>823.8332589633286</v>
      </c>
      <c r="AD416" s="179">
        <f t="shared" si="42"/>
        <v>809.53268032864435</v>
      </c>
      <c r="AE416" s="179">
        <f t="shared" si="42"/>
        <v>797.40950216268493</v>
      </c>
      <c r="AF416" s="179">
        <f t="shared" si="42"/>
        <v>787.13554724555047</v>
      </c>
      <c r="AG416" s="179">
        <f t="shared" si="42"/>
        <v>778.3843102900538</v>
      </c>
      <c r="AH416" s="179">
        <f t="shared" si="42"/>
        <v>770.83066043932888</v>
      </c>
      <c r="AI416" s="179">
        <f t="shared" si="42"/>
        <v>764.15060712739739</v>
      </c>
      <c r="AJ416" s="179">
        <f t="shared" si="42"/>
        <v>758.02111376790151</v>
      </c>
      <c r="AK416" s="179">
        <f t="shared" si="42"/>
        <v>752.11994800577497</v>
      </c>
      <c r="AL416" s="179">
        <f t="shared" si="42"/>
        <v>746.12556024565254</v>
      </c>
      <c r="AM416" s="179">
        <f t="shared" si="42"/>
        <v>739.71698428215666</v>
      </c>
      <c r="AN416" s="179">
        <f t="shared" si="42"/>
        <v>732.57375537529094</v>
      </c>
      <c r="AO416" s="179">
        <f t="shared" si="42"/>
        <v>724.37584222010742</v>
      </c>
      <c r="AP416" s="179">
        <f t="shared" si="42"/>
        <v>714.80359007544325</v>
      </c>
      <c r="AQ416" s="179">
        <f t="shared" si="42"/>
        <v>703.53767292480711</v>
      </c>
      <c r="AR416" s="179">
        <f t="shared" si="42"/>
        <v>690.25905300090528</v>
      </c>
    </row>
    <row r="417" spans="7:81" ht="14.25" customHeight="1" thickBot="1" x14ac:dyDescent="0.3">
      <c r="G417" s="62"/>
      <c r="H417" s="409"/>
      <c r="J417" s="412"/>
      <c r="K417" s="167" t="s">
        <v>356</v>
      </c>
      <c r="L417" s="180">
        <f t="shared" si="42"/>
        <v>1774.8776314916488</v>
      </c>
      <c r="M417" s="180">
        <f t="shared" si="42"/>
        <v>1710.744313506998</v>
      </c>
      <c r="N417" s="180">
        <f t="shared" si="42"/>
        <v>1661.7991330153554</v>
      </c>
      <c r="O417" s="180">
        <f t="shared" si="42"/>
        <v>1617.2865860645559</v>
      </c>
      <c r="P417" s="180">
        <f t="shared" si="42"/>
        <v>1576.5386070901909</v>
      </c>
      <c r="Q417" s="180">
        <f t="shared" si="42"/>
        <v>1539.1794782891045</v>
      </c>
      <c r="R417" s="180">
        <f t="shared" si="42"/>
        <v>1504.9430371579438</v>
      </c>
      <c r="S417" s="180">
        <f t="shared" si="42"/>
        <v>1473.6136100901167</v>
      </c>
      <c r="T417" s="180">
        <f t="shared" si="42"/>
        <v>1445.0020638858725</v>
      </c>
      <c r="U417" s="180">
        <f t="shared" si="42"/>
        <v>1418.9345628509477</v>
      </c>
      <c r="V417" s="180">
        <f t="shared" si="42"/>
        <v>1395.2467131219678</v>
      </c>
      <c r="W417" s="180">
        <f t="shared" si="42"/>
        <v>1373.7802657162063</v>
      </c>
      <c r="X417" s="180">
        <f t="shared" si="42"/>
        <v>1354.3811438015273</v>
      </c>
      <c r="Y417" s="180">
        <f t="shared" si="42"/>
        <v>1336.8982031303033</v>
      </c>
      <c r="Z417" s="180">
        <f t="shared" si="42"/>
        <v>1321.1824211645358</v>
      </c>
      <c r="AA417" s="180">
        <f t="shared" si="42"/>
        <v>1307.0863484344111</v>
      </c>
      <c r="AB417" s="180">
        <f t="shared" si="42"/>
        <v>1294.4637265173337</v>
      </c>
      <c r="AC417" s="180">
        <f t="shared" si="42"/>
        <v>1283.1692153765439</v>
      </c>
      <c r="AD417" s="180">
        <f t="shared" si="42"/>
        <v>1273.0581945179663</v>
      </c>
      <c r="AE417" s="180">
        <f t="shared" si="42"/>
        <v>1263.9866152102013</v>
      </c>
      <c r="AF417" s="180">
        <f t="shared" si="42"/>
        <v>1255.8108887977153</v>
      </c>
      <c r="AG417" s="180">
        <f t="shared" si="42"/>
        <v>1248.3878010197734</v>
      </c>
      <c r="AH417" s="180">
        <f t="shared" si="42"/>
        <v>1241.5744453909213</v>
      </c>
      <c r="AI417" s="180">
        <f t="shared" si="42"/>
        <v>1235.228170770298</v>
      </c>
      <c r="AJ417" s="180">
        <f t="shared" si="42"/>
        <v>1229.2065396410731</v>
      </c>
      <c r="AK417" s="180">
        <f t="shared" si="42"/>
        <v>1223.3672945774035</v>
      </c>
      <c r="AL417" s="180">
        <f t="shared" si="42"/>
        <v>1217.568331043379</v>
      </c>
      <c r="AM417" s="180">
        <f t="shared" si="42"/>
        <v>1211.6676751412269</v>
      </c>
      <c r="AN417" s="180">
        <f t="shared" si="42"/>
        <v>1205.523465265989</v>
      </c>
      <c r="AO417" s="180">
        <f t="shared" si="42"/>
        <v>1198.9939368715336</v>
      </c>
      <c r="AP417" s="180">
        <f t="shared" si="42"/>
        <v>1191.9374097354118</v>
      </c>
      <c r="AQ417" s="180">
        <f t="shared" si="42"/>
        <v>1184.212277246274</v>
      </c>
      <c r="AR417" s="180">
        <f t="shared" si="42"/>
        <v>1175.6769973402256</v>
      </c>
    </row>
    <row r="418" spans="7:81" ht="14.25" customHeight="1" thickTop="1" x14ac:dyDescent="0.25">
      <c r="G418" s="62"/>
      <c r="H418" s="409"/>
      <c r="J418" s="412"/>
      <c r="K418" s="164" t="s">
        <v>357</v>
      </c>
      <c r="L418" s="181">
        <f t="shared" si="42"/>
        <v>1795.5652062970573</v>
      </c>
      <c r="M418" s="181">
        <f t="shared" si="42"/>
        <v>1638.2228470277989</v>
      </c>
      <c r="N418" s="181">
        <f t="shared" si="42"/>
        <v>1503.2473072981379</v>
      </c>
      <c r="O418" s="181">
        <f t="shared" si="42"/>
        <v>1382.905746997209</v>
      </c>
      <c r="P418" s="181">
        <f t="shared" si="42"/>
        <v>1274.5145505811192</v>
      </c>
      <c r="Q418" s="181">
        <f t="shared" si="42"/>
        <v>1176.6190834482591</v>
      </c>
      <c r="R418" s="181">
        <f t="shared" si="42"/>
        <v>1088.2007903496562</v>
      </c>
      <c r="S418" s="181">
        <f t="shared" si="42"/>
        <v>1008.4290166386323</v>
      </c>
      <c r="T418" s="181">
        <f t="shared" si="42"/>
        <v>936.56610984606095</v>
      </c>
      <c r="U418" s="181">
        <f t="shared" si="42"/>
        <v>871.92735245409449</v>
      </c>
      <c r="V418" s="181">
        <f t="shared" si="42"/>
        <v>813.86364880683004</v>
      </c>
      <c r="W418" s="181">
        <f t="shared" si="42"/>
        <v>761.75454623572762</v>
      </c>
      <c r="X418" s="181">
        <f t="shared" si="42"/>
        <v>715.00613868622406</v>
      </c>
      <c r="Y418" s="181">
        <f t="shared" si="42"/>
        <v>673.05122637374564</v>
      </c>
      <c r="Z418" s="181">
        <f t="shared" si="42"/>
        <v>635.35038422774346</v>
      </c>
      <c r="AA418" s="181">
        <f t="shared" si="42"/>
        <v>614.56242599081941</v>
      </c>
      <c r="AB418" s="181">
        <f t="shared" si="42"/>
        <v>596.8386377346759</v>
      </c>
      <c r="AC418" s="181">
        <f t="shared" si="42"/>
        <v>581.81192692993693</v>
      </c>
      <c r="AD418" s="181">
        <f t="shared" si="42"/>
        <v>569.13311155973508</v>
      </c>
      <c r="AE418" s="181">
        <f t="shared" si="42"/>
        <v>558.46828601741231</v>
      </c>
      <c r="AF418" s="181">
        <f t="shared" si="42"/>
        <v>549.49628170452934</v>
      </c>
      <c r="AG418" s="181">
        <f t="shared" si="42"/>
        <v>541.90628780118698</v>
      </c>
      <c r="AH418" s="181">
        <f t="shared" si="42"/>
        <v>535.39570524660451</v>
      </c>
      <c r="AI418" s="181">
        <f t="shared" si="42"/>
        <v>529.66830334026349</v>
      </c>
      <c r="AJ418" s="181">
        <f t="shared" ref="AJ418:AR418" si="43">(AJ462+AJ672)*($S$47-1)</f>
        <v>524.43273797669428</v>
      </c>
      <c r="AK418" s="181">
        <f t="shared" si="43"/>
        <v>519.40147765483096</v>
      </c>
      <c r="AL418" s="181">
        <f t="shared" si="43"/>
        <v>514.29017182348343</v>
      </c>
      <c r="AM418" s="181">
        <f t="shared" si="43"/>
        <v>508.81748885568925</v>
      </c>
      <c r="AN418" s="181">
        <f t="shared" si="43"/>
        <v>502.70545032744309</v>
      </c>
      <c r="AO418" s="181">
        <f t="shared" si="43"/>
        <v>495.6802963551466</v>
      </c>
      <c r="AP418" s="181">
        <f t="shared" si="43"/>
        <v>487.47393595073243</v>
      </c>
      <c r="AQ418" s="181">
        <f t="shared" si="43"/>
        <v>477.82607055723668</v>
      </c>
      <c r="AR418" s="181">
        <f t="shared" si="43"/>
        <v>466.4871351809395</v>
      </c>
    </row>
    <row r="419" spans="7:81" ht="14.25" customHeight="1" x14ac:dyDescent="0.25">
      <c r="G419" s="62"/>
      <c r="H419" s="409"/>
      <c r="J419" s="412"/>
      <c r="K419" s="52" t="s">
        <v>358</v>
      </c>
      <c r="L419" s="179">
        <f t="shared" ref="L419:AR420" si="44">(L463+L673)*($S$47-1)</f>
        <v>1795.5652062970573</v>
      </c>
      <c r="M419" s="179">
        <f t="shared" si="44"/>
        <v>1666.3996289458605</v>
      </c>
      <c r="N419" s="179">
        <f t="shared" si="44"/>
        <v>1555.5908084496002</v>
      </c>
      <c r="O419" s="179">
        <f t="shared" si="44"/>
        <v>1456.7708046576033</v>
      </c>
      <c r="P419" s="179">
        <f t="shared" si="44"/>
        <v>1367.705471189927</v>
      </c>
      <c r="Q419" s="179">
        <f t="shared" si="44"/>
        <v>1287.2070215510769</v>
      </c>
      <c r="R419" s="179">
        <f t="shared" si="44"/>
        <v>1214.4797853690106</v>
      </c>
      <c r="S419" s="179">
        <f t="shared" si="44"/>
        <v>1148.9088001928092</v>
      </c>
      <c r="T419" s="179">
        <f t="shared" si="44"/>
        <v>1089.9740959768869</v>
      </c>
      <c r="U419" s="179">
        <f t="shared" si="44"/>
        <v>1037.2104549200585</v>
      </c>
      <c r="V419" s="179">
        <f t="shared" si="44"/>
        <v>990.18645305980374</v>
      </c>
      <c r="W419" s="179">
        <f t="shared" si="44"/>
        <v>948.4926599545297</v>
      </c>
      <c r="X419" s="179">
        <f t="shared" si="44"/>
        <v>911.73457796387743</v>
      </c>
      <c r="Y419" s="179">
        <f t="shared" si="44"/>
        <v>879.52820564138119</v>
      </c>
      <c r="Z419" s="179">
        <f t="shared" si="44"/>
        <v>851.49713548223701</v>
      </c>
      <c r="AA419" s="179">
        <f t="shared" si="44"/>
        <v>827.27059024689561</v>
      </c>
      <c r="AB419" s="179">
        <f t="shared" si="44"/>
        <v>806.48205564629154</v>
      </c>
      <c r="AC419" s="179">
        <f t="shared" si="44"/>
        <v>788.7683044426866</v>
      </c>
      <c r="AD419" s="179">
        <f t="shared" si="44"/>
        <v>773.7686847579007</v>
      </c>
      <c r="AE419" s="179">
        <f t="shared" si="44"/>
        <v>761.12459114476906</v>
      </c>
      <c r="AF419" s="179">
        <f t="shared" si="44"/>
        <v>750.4790648420086</v>
      </c>
      <c r="AG419" s="179">
        <f t="shared" si="44"/>
        <v>741.4764871078238</v>
      </c>
      <c r="AH419" s="179">
        <f t="shared" si="44"/>
        <v>733.76234077789377</v>
      </c>
      <c r="AI419" s="179">
        <f t="shared" si="44"/>
        <v>726.98302260745857</v>
      </c>
      <c r="AJ419" s="179">
        <f t="shared" si="44"/>
        <v>720.7856939466925</v>
      </c>
      <c r="AK419" s="179">
        <f t="shared" si="44"/>
        <v>714.8181607205147</v>
      </c>
      <c r="AL419" s="179">
        <f t="shared" si="44"/>
        <v>708.72877607162422</v>
      </c>
      <c r="AM419" s="179">
        <f t="shared" si="44"/>
        <v>702.16636071772746</v>
      </c>
      <c r="AN419" s="179">
        <f t="shared" si="44"/>
        <v>694.78013729066208</v>
      </c>
      <c r="AO419" s="179">
        <f t="shared" si="44"/>
        <v>686.21967581149249</v>
      </c>
      <c r="AP419" s="179">
        <f t="shared" si="44"/>
        <v>676.13484810936711</v>
      </c>
      <c r="AQ419" s="179">
        <f t="shared" si="44"/>
        <v>664.17578947946083</v>
      </c>
      <c r="AR419" s="179">
        <f t="shared" si="44"/>
        <v>649.99286624271667</v>
      </c>
    </row>
    <row r="420" spans="7:81" ht="14.25" customHeight="1" thickBot="1" x14ac:dyDescent="0.3">
      <c r="G420" s="62"/>
      <c r="H420" s="409"/>
      <c r="J420" s="412"/>
      <c r="K420" s="167" t="s">
        <v>359</v>
      </c>
      <c r="L420" s="180">
        <f t="shared" si="44"/>
        <v>1795.5652062970573</v>
      </c>
      <c r="M420" s="180">
        <f t="shared" si="44"/>
        <v>1730.2792802309571</v>
      </c>
      <c r="N420" s="180">
        <f t="shared" si="44"/>
        <v>1677.7036117072048</v>
      </c>
      <c r="O420" s="180">
        <f t="shared" si="44"/>
        <v>1629.6509518513008</v>
      </c>
      <c r="P420" s="180">
        <f t="shared" si="44"/>
        <v>1585.5440019960322</v>
      </c>
      <c r="Q420" s="180">
        <f t="shared" si="44"/>
        <v>1545.0397741580191</v>
      </c>
      <c r="R420" s="180">
        <f t="shared" si="44"/>
        <v>1507.8830866606729</v>
      </c>
      <c r="S420" s="180">
        <f t="shared" si="44"/>
        <v>1473.8592236338652</v>
      </c>
      <c r="T420" s="180">
        <f t="shared" si="44"/>
        <v>1442.7747407945999</v>
      </c>
      <c r="U420" s="180">
        <f t="shared" si="44"/>
        <v>1414.4484544941199</v>
      </c>
      <c r="V420" s="180">
        <f t="shared" si="44"/>
        <v>1388.7067485158359</v>
      </c>
      <c r="W420" s="180">
        <f t="shared" si="44"/>
        <v>1365.3809316378977</v>
      </c>
      <c r="X420" s="180">
        <f t="shared" si="44"/>
        <v>1344.3056565308593</v>
      </c>
      <c r="Y420" s="180">
        <f t="shared" si="44"/>
        <v>1325.3179262711026</v>
      </c>
      <c r="Z420" s="180">
        <f t="shared" si="44"/>
        <v>1308.2564444413906</v>
      </c>
      <c r="AA420" s="180">
        <f t="shared" si="44"/>
        <v>1292.9611754061013</v>
      </c>
      <c r="AB420" s="180">
        <f t="shared" si="44"/>
        <v>1279.2730381293218</v>
      </c>
      <c r="AC420" s="180">
        <f t="shared" si="44"/>
        <v>1267.0336876423914</v>
      </c>
      <c r="AD420" s="180">
        <f t="shared" si="44"/>
        <v>1256.0853556752286</v>
      </c>
      <c r="AE420" s="180">
        <f t="shared" si="44"/>
        <v>1246.2707322137101</v>
      </c>
      <c r="AF420" s="180">
        <f t="shared" si="44"/>
        <v>1237.4328759850023</v>
      </c>
      <c r="AG420" s="180">
        <f t="shared" si="44"/>
        <v>1229.4151457859605</v>
      </c>
      <c r="AH420" s="180">
        <f t="shared" si="44"/>
        <v>1222.0611470889598</v>
      </c>
      <c r="AI420" s="180">
        <f t="shared" si="44"/>
        <v>1215.2146900197879</v>
      </c>
      <c r="AJ420" s="180">
        <f t="shared" si="44"/>
        <v>1208.7197559194713</v>
      </c>
      <c r="AK420" s="180">
        <f t="shared" si="44"/>
        <v>1202.4204704682404</v>
      </c>
      <c r="AL420" s="180">
        <f t="shared" si="44"/>
        <v>1196.1610818844426</v>
      </c>
      <c r="AM420" s="180">
        <f t="shared" si="44"/>
        <v>1189.7859430901926</v>
      </c>
      <c r="AN420" s="180">
        <f t="shared" si="44"/>
        <v>1183.1394970079714</v>
      </c>
      <c r="AO420" s="180">
        <f t="shared" si="44"/>
        <v>1176.0662643509027</v>
      </c>
      <c r="AP420" s="180">
        <f t="shared" si="44"/>
        <v>1168.4108334157979</v>
      </c>
      <c r="AQ420" s="180">
        <f t="shared" si="44"/>
        <v>1160.017851497242</v>
      </c>
      <c r="AR420" s="180">
        <f t="shared" si="44"/>
        <v>1150.7320176232688</v>
      </c>
    </row>
    <row r="421" spans="7:81" ht="14.25" customHeight="1" thickTop="1" x14ac:dyDescent="0.25">
      <c r="G421" s="62"/>
      <c r="H421" s="409"/>
      <c r="J421" s="169"/>
      <c r="K421" s="200"/>
      <c r="L421" s="131"/>
      <c r="M421" s="131"/>
      <c r="N421" s="131"/>
      <c r="O421" s="131"/>
      <c r="P421" s="131"/>
      <c r="Q421" s="131"/>
      <c r="R421" s="131"/>
      <c r="S421" s="131"/>
      <c r="T421" s="131"/>
      <c r="U421" s="131"/>
      <c r="V421" s="131"/>
      <c r="W421" s="131"/>
      <c r="X421" s="306"/>
      <c r="Y421" s="306"/>
      <c r="Z421" s="131"/>
      <c r="AA421" s="131"/>
      <c r="AB421" s="131"/>
      <c r="AC421" s="131"/>
      <c r="AD421" s="131"/>
      <c r="AE421" s="131"/>
      <c r="AF421" s="131"/>
      <c r="AG421" s="131"/>
      <c r="AH421" s="131"/>
      <c r="AI421" s="131"/>
      <c r="AJ421" s="131"/>
      <c r="AK421" s="131"/>
      <c r="AL421" s="131"/>
      <c r="AM421" s="131"/>
      <c r="AN421" s="131"/>
      <c r="AO421" s="131"/>
      <c r="AP421" s="131"/>
      <c r="AQ421" s="131"/>
      <c r="AR421" s="131"/>
    </row>
    <row r="422" spans="7:81" ht="14.25" customHeight="1" x14ac:dyDescent="0.25">
      <c r="G422" s="62"/>
      <c r="H422" s="409"/>
      <c r="J422" s="169"/>
      <c r="K422" s="52"/>
      <c r="L422" s="162">
        <v>2018</v>
      </c>
      <c r="M422" s="162">
        <v>2019</v>
      </c>
      <c r="N422" s="162">
        <v>2020</v>
      </c>
      <c r="O422" s="162">
        <v>2021</v>
      </c>
      <c r="P422" s="162">
        <v>2022</v>
      </c>
      <c r="Q422" s="162">
        <v>2023</v>
      </c>
      <c r="R422" s="162">
        <v>2024</v>
      </c>
      <c r="S422" s="162">
        <v>2025</v>
      </c>
      <c r="T422" s="162">
        <v>2026</v>
      </c>
      <c r="U422" s="162">
        <v>2027</v>
      </c>
      <c r="V422" s="162">
        <v>2028</v>
      </c>
      <c r="W422" s="162">
        <v>2029</v>
      </c>
      <c r="X422" s="162">
        <v>2030</v>
      </c>
      <c r="Y422" s="162">
        <v>2031</v>
      </c>
      <c r="Z422" s="162">
        <v>2032</v>
      </c>
      <c r="AA422" s="162">
        <v>2033</v>
      </c>
      <c r="AB422" s="162">
        <v>2034</v>
      </c>
      <c r="AC422" s="162">
        <v>2035</v>
      </c>
      <c r="AD422" s="162">
        <v>2036</v>
      </c>
      <c r="AE422" s="162">
        <v>2037</v>
      </c>
      <c r="AF422" s="162">
        <v>2038</v>
      </c>
      <c r="AG422" s="162">
        <v>2039</v>
      </c>
      <c r="AH422" s="162">
        <v>2040</v>
      </c>
      <c r="AI422" s="162">
        <v>2041</v>
      </c>
      <c r="AJ422" s="162">
        <v>2042</v>
      </c>
      <c r="AK422" s="162">
        <v>2043</v>
      </c>
      <c r="AL422" s="162">
        <v>2044</v>
      </c>
      <c r="AM422" s="162">
        <v>2045</v>
      </c>
      <c r="AN422" s="162">
        <v>2046</v>
      </c>
      <c r="AO422" s="162">
        <v>2047</v>
      </c>
      <c r="AP422" s="162">
        <v>2048</v>
      </c>
      <c r="AQ422" s="162">
        <v>2049</v>
      </c>
      <c r="AR422" s="162">
        <v>2050</v>
      </c>
      <c r="AS422" s="162"/>
      <c r="AU422" s="162"/>
      <c r="AV422" s="162"/>
      <c r="AW422" s="162"/>
      <c r="AX422" s="162"/>
      <c r="AY422" s="162"/>
      <c r="AZ422" s="162"/>
      <c r="BA422" s="162"/>
      <c r="BB422" s="162"/>
      <c r="BC422" s="162"/>
      <c r="BD422" s="162"/>
      <c r="BE422" s="162"/>
      <c r="BF422" s="162"/>
      <c r="BG422" s="162"/>
      <c r="BH422" s="162"/>
      <c r="BI422" s="162"/>
      <c r="BJ422" s="162"/>
      <c r="BK422" s="162"/>
      <c r="BL422" s="162"/>
      <c r="BM422" s="162"/>
      <c r="BN422" s="162"/>
      <c r="BO422" s="162"/>
      <c r="BP422" s="162"/>
      <c r="BQ422" s="162"/>
      <c r="BR422" s="162"/>
      <c r="BS422" s="162"/>
      <c r="BT422" s="162"/>
      <c r="BU422" s="162"/>
      <c r="BV422" s="162"/>
      <c r="BW422" s="162"/>
      <c r="BX422" s="162"/>
      <c r="BY422" s="162"/>
      <c r="BZ422" s="162"/>
      <c r="CA422" s="162"/>
      <c r="CB422" s="162"/>
      <c r="CC422" s="162"/>
    </row>
    <row r="423" spans="7:81" ht="14.25" customHeight="1" x14ac:dyDescent="0.25">
      <c r="G423" s="62"/>
      <c r="H423" s="409"/>
      <c r="J423" s="410" t="s">
        <v>259</v>
      </c>
      <c r="K423" s="164" t="s">
        <v>262</v>
      </c>
      <c r="L423" s="189">
        <v>2772.7814247662645</v>
      </c>
      <c r="M423" s="189">
        <v>2592.8297476978842</v>
      </c>
      <c r="N423" s="189">
        <v>2424.4436938439608</v>
      </c>
      <c r="O423" s="189">
        <v>2267.3583878862123</v>
      </c>
      <c r="P423" s="189">
        <v>2121.238166135181</v>
      </c>
      <c r="Q423" s="189">
        <v>1985.6853061402469</v>
      </c>
      <c r="R423" s="189">
        <v>1860.2489075848118</v>
      </c>
      <c r="S423" s="189">
        <v>1744.4337694382175</v>
      </c>
      <c r="T423" s="189">
        <v>1637.7091197656889</v>
      </c>
      <c r="U423" s="189">
        <v>1539.5170700247334</v>
      </c>
      <c r="V423" s="189">
        <v>1449.2806845031082</v>
      </c>
      <c r="W423" s="189">
        <v>1366.4115769089917</v>
      </c>
      <c r="X423" s="189">
        <v>1290.3169688919033</v>
      </c>
      <c r="Y423" s="189">
        <v>1220.4061681587459</v>
      </c>
      <c r="Z423" s="189">
        <v>1156.0964454898051</v>
      </c>
      <c r="AA423" s="189">
        <v>1120.8362282389276</v>
      </c>
      <c r="AB423" s="189">
        <v>1089.7466450925897</v>
      </c>
      <c r="AC423" s="189">
        <v>1062.3705309203701</v>
      </c>
      <c r="AD423" s="189">
        <v>1038.2627812521343</v>
      </c>
      <c r="AE423" s="189">
        <v>1016.9888526191893</v>
      </c>
      <c r="AF423" s="189">
        <v>998.12332629531159</v>
      </c>
      <c r="AG423" s="189">
        <v>981.24857459986811</v>
      </c>
      <c r="AH423" s="189">
        <v>965.95356582338059</v>
      </c>
      <c r="AI423" s="189">
        <v>951.83283985762466</v>
      </c>
      <c r="AJ423" s="189">
        <v>938.48568231074057</v>
      </c>
      <c r="AK423" s="189">
        <v>925.51552082501985</v>
      </c>
      <c r="AL423" s="189">
        <v>912.52956402308303</v>
      </c>
      <c r="AM423" s="189">
        <v>899.138701472555</v>
      </c>
      <c r="AN423" s="189">
        <v>884.95768272834084</v>
      </c>
      <c r="AO423" s="189">
        <v>869.60559533249784</v>
      </c>
      <c r="AP423" s="189">
        <v>852.70666613655942</v>
      </c>
      <c r="AQ423" s="189">
        <v>833.89141813689287</v>
      </c>
      <c r="AR423" s="189">
        <v>812.79822717358161</v>
      </c>
      <c r="AS423" s="357"/>
      <c r="AU423" s="357"/>
      <c r="AV423" s="357"/>
      <c r="AW423" s="357"/>
      <c r="AX423" s="357"/>
      <c r="AY423" s="357"/>
      <c r="AZ423" s="357"/>
      <c r="BA423" s="357"/>
      <c r="BB423" s="357"/>
      <c r="BC423" s="357"/>
      <c r="BD423" s="357"/>
      <c r="BE423" s="357"/>
      <c r="BF423" s="357"/>
      <c r="BG423" s="357"/>
      <c r="BH423" s="357"/>
      <c r="BI423" s="357"/>
      <c r="BJ423" s="357"/>
      <c r="BK423" s="357"/>
      <c r="BL423" s="357"/>
      <c r="BM423" s="357"/>
      <c r="BN423" s="357"/>
      <c r="BO423" s="357"/>
      <c r="BP423" s="357"/>
      <c r="BQ423" s="357"/>
      <c r="BR423" s="357"/>
      <c r="BS423" s="357"/>
      <c r="BT423" s="357"/>
      <c r="BU423" s="357"/>
      <c r="BV423" s="357"/>
      <c r="BW423" s="357"/>
      <c r="BX423" s="357"/>
      <c r="BY423" s="357"/>
      <c r="BZ423" s="357"/>
      <c r="CA423" s="357"/>
      <c r="CB423" s="357"/>
      <c r="CC423" s="357"/>
    </row>
    <row r="424" spans="7:81" ht="14.25" customHeight="1" x14ac:dyDescent="0.25">
      <c r="G424" s="62"/>
      <c r="H424" s="409"/>
      <c r="J424" s="411"/>
      <c r="K424" s="52" t="s">
        <v>263</v>
      </c>
      <c r="L424" s="190">
        <v>2772.7814247662645</v>
      </c>
      <c r="M424" s="190">
        <v>2625.9128118393451</v>
      </c>
      <c r="N424" s="190">
        <v>2489.6635631666654</v>
      </c>
      <c r="O424" s="190">
        <v>2363.5890226981192</v>
      </c>
      <c r="P424" s="190">
        <v>2247.2445343835998</v>
      </c>
      <c r="Q424" s="190">
        <v>2140.1854421730004</v>
      </c>
      <c r="R424" s="190">
        <v>2041.9670900162164</v>
      </c>
      <c r="S424" s="190">
        <v>1952.1448218631394</v>
      </c>
      <c r="T424" s="190">
        <v>1870.2739816636647</v>
      </c>
      <c r="U424" s="190">
        <v>1795.9099133676862</v>
      </c>
      <c r="V424" s="190">
        <v>1728.6079609250962</v>
      </c>
      <c r="W424" s="190">
        <v>1667.9234682857896</v>
      </c>
      <c r="X424" s="190">
        <v>1613.4117793996597</v>
      </c>
      <c r="Y424" s="190">
        <v>1564.6282382166007</v>
      </c>
      <c r="Z424" s="190">
        <v>1521.1281886865054</v>
      </c>
      <c r="AA424" s="190">
        <v>1482.4669747592682</v>
      </c>
      <c r="AB424" s="190">
        <v>1448.1999403847828</v>
      </c>
      <c r="AC424" s="190">
        <v>1417.8824295129427</v>
      </c>
      <c r="AD424" s="190">
        <v>1391.0697860936427</v>
      </c>
      <c r="AE424" s="190">
        <v>1367.3173540767752</v>
      </c>
      <c r="AF424" s="190">
        <v>1346.180477412234</v>
      </c>
      <c r="AG424" s="190">
        <v>1327.2145000499133</v>
      </c>
      <c r="AH424" s="190">
        <v>1309.9747659397071</v>
      </c>
      <c r="AI424" s="190">
        <v>1294.0166190315081</v>
      </c>
      <c r="AJ424" s="190">
        <v>1278.8954032752108</v>
      </c>
      <c r="AK424" s="190">
        <v>1264.1664626207089</v>
      </c>
      <c r="AL424" s="190">
        <v>1249.3851410178972</v>
      </c>
      <c r="AM424" s="190">
        <v>1234.1067824166671</v>
      </c>
      <c r="AN424" s="190">
        <v>1217.8867307669136</v>
      </c>
      <c r="AO424" s="190">
        <v>1200.2803300185301</v>
      </c>
      <c r="AP424" s="190">
        <v>1180.8429241214105</v>
      </c>
      <c r="AQ424" s="190">
        <v>1159.1298570254494</v>
      </c>
      <c r="AR424" s="190">
        <v>1134.6964726805388</v>
      </c>
      <c r="AS424" s="357"/>
      <c r="AU424" s="357"/>
      <c r="AV424" s="357"/>
      <c r="AW424" s="357"/>
      <c r="AX424" s="357"/>
      <c r="AY424" s="357"/>
      <c r="AZ424" s="357"/>
      <c r="BA424" s="357"/>
      <c r="BB424" s="357"/>
      <c r="BC424" s="357"/>
      <c r="BD424" s="357"/>
      <c r="BE424" s="357"/>
      <c r="BF424" s="357"/>
      <c r="BG424" s="357"/>
      <c r="BH424" s="357"/>
      <c r="BI424" s="357"/>
      <c r="BJ424" s="357"/>
      <c r="BK424" s="357"/>
      <c r="BL424" s="357"/>
      <c r="BM424" s="357"/>
      <c r="BN424" s="357"/>
      <c r="BO424" s="357"/>
      <c r="BP424" s="357"/>
      <c r="BQ424" s="357"/>
      <c r="BR424" s="357"/>
      <c r="BS424" s="357"/>
      <c r="BT424" s="357"/>
      <c r="BU424" s="357"/>
      <c r="BV424" s="357"/>
      <c r="BW424" s="357"/>
      <c r="BX424" s="357"/>
      <c r="BY424" s="357"/>
      <c r="BZ424" s="357"/>
      <c r="CA424" s="357"/>
      <c r="CB424" s="357"/>
      <c r="CC424" s="357"/>
    </row>
    <row r="425" spans="7:81" ht="14.25" customHeight="1" thickBot="1" x14ac:dyDescent="0.3">
      <c r="G425" s="62"/>
      <c r="H425" s="409"/>
      <c r="J425" s="411"/>
      <c r="K425" s="167" t="s">
        <v>264</v>
      </c>
      <c r="L425" s="191">
        <v>2772.7814247662645</v>
      </c>
      <c r="M425" s="191">
        <v>2693.4173271095406</v>
      </c>
      <c r="N425" s="191">
        <v>2632.6184216246347</v>
      </c>
      <c r="O425" s="191">
        <v>2576.3250481180166</v>
      </c>
      <c r="P425" s="191">
        <v>2524.316592454456</v>
      </c>
      <c r="Q425" s="191">
        <v>2476.3724404987192</v>
      </c>
      <c r="R425" s="191">
        <v>2432.2719781155765</v>
      </c>
      <c r="S425" s="191">
        <v>2391.7945911697948</v>
      </c>
      <c r="T425" s="191">
        <v>2354.7196655261432</v>
      </c>
      <c r="U425" s="191">
        <v>2320.8265870493897</v>
      </c>
      <c r="V425" s="191">
        <v>2289.8947416043029</v>
      </c>
      <c r="W425" s="191">
        <v>2261.7035150556508</v>
      </c>
      <c r="X425" s="191">
        <v>2236.0322932682016</v>
      </c>
      <c r="Y425" s="191">
        <v>2212.660462106724</v>
      </c>
      <c r="Z425" s="191">
        <v>2191.3674074359856</v>
      </c>
      <c r="AA425" s="191">
        <v>2171.9325151207563</v>
      </c>
      <c r="AB425" s="191">
        <v>2154.1351710258027</v>
      </c>
      <c r="AC425" s="191">
        <v>2137.7547610158945</v>
      </c>
      <c r="AD425" s="191">
        <v>2122.570670955799</v>
      </c>
      <c r="AE425" s="191">
        <v>2108.3622867102845</v>
      </c>
      <c r="AF425" s="191">
        <v>2094.9089941441207</v>
      </c>
      <c r="AG425" s="191">
        <v>2081.9901791220741</v>
      </c>
      <c r="AH425" s="191">
        <v>2069.3852275089143</v>
      </c>
      <c r="AI425" s="191">
        <v>2056.8735251694088</v>
      </c>
      <c r="AJ425" s="191">
        <v>2044.2344579683261</v>
      </c>
      <c r="AK425" s="191">
        <v>2031.2474117704351</v>
      </c>
      <c r="AL425" s="191">
        <v>2017.6917724405027</v>
      </c>
      <c r="AM425" s="191">
        <v>2003.3469258432992</v>
      </c>
      <c r="AN425" s="191">
        <v>1987.9922578435912</v>
      </c>
      <c r="AO425" s="191">
        <v>1971.407154306148</v>
      </c>
      <c r="AP425" s="191">
        <v>1953.3710010957382</v>
      </c>
      <c r="AQ425" s="191">
        <v>1933.663184077129</v>
      </c>
      <c r="AR425" s="191">
        <v>1912.063089115089</v>
      </c>
      <c r="AS425" s="357"/>
      <c r="AU425" s="357"/>
      <c r="AV425" s="357"/>
      <c r="AW425" s="357"/>
      <c r="AX425" s="357"/>
      <c r="AY425" s="357"/>
      <c r="AZ425" s="357"/>
      <c r="BA425" s="357"/>
      <c r="BB425" s="357"/>
      <c r="BC425" s="357"/>
      <c r="BD425" s="357"/>
      <c r="BE425" s="357"/>
      <c r="BF425" s="357"/>
      <c r="BG425" s="357"/>
      <c r="BH425" s="357"/>
      <c r="BI425" s="357"/>
      <c r="BJ425" s="357"/>
      <c r="BK425" s="357"/>
      <c r="BL425" s="357"/>
      <c r="BM425" s="357"/>
      <c r="BN425" s="357"/>
      <c r="BO425" s="357"/>
      <c r="BP425" s="357"/>
      <c r="BQ425" s="357"/>
      <c r="BR425" s="357"/>
      <c r="BS425" s="357"/>
      <c r="BT425" s="357"/>
      <c r="BU425" s="357"/>
      <c r="BV425" s="357"/>
      <c r="BW425" s="357"/>
      <c r="BX425" s="357"/>
      <c r="BY425" s="357"/>
      <c r="BZ425" s="357"/>
      <c r="CA425" s="357"/>
      <c r="CB425" s="357"/>
      <c r="CC425" s="357"/>
    </row>
    <row r="426" spans="7:81" ht="14.25" customHeight="1" thickTop="1" x14ac:dyDescent="0.25">
      <c r="G426" s="62"/>
      <c r="H426" s="409"/>
      <c r="J426" s="411"/>
      <c r="K426" s="164" t="s">
        <v>265</v>
      </c>
      <c r="L426" s="309">
        <v>2781.2744534403719</v>
      </c>
      <c r="M426" s="309">
        <v>2600.7715844389941</v>
      </c>
      <c r="N426" s="309">
        <v>2431.8697641525177</v>
      </c>
      <c r="O426" s="309">
        <v>2274.3033059496393</v>
      </c>
      <c r="P426" s="309">
        <v>2127.7355180031213</v>
      </c>
      <c r="Q426" s="309">
        <v>1991.7674596385968</v>
      </c>
      <c r="R426" s="309">
        <v>1865.9468494319322</v>
      </c>
      <c r="S426" s="309">
        <v>1749.7769695518607</v>
      </c>
      <c r="T426" s="309">
        <v>1642.7254223093303</v>
      </c>
      <c r="U426" s="309">
        <v>1544.232610349409</v>
      </c>
      <c r="V426" s="309">
        <v>1453.7198308059408</v>
      </c>
      <c r="W426" s="309">
        <v>1370.5968951600678</v>
      </c>
      <c r="X426" s="309">
        <v>1294.2692093814001</v>
      </c>
      <c r="Y426" s="309">
        <v>1224.1442718865226</v>
      </c>
      <c r="Z426" s="309">
        <v>1159.6375685562962</v>
      </c>
      <c r="AA426" s="309">
        <v>1124.2693492705334</v>
      </c>
      <c r="AB426" s="309">
        <v>1093.0845387403242</v>
      </c>
      <c r="AC426" s="309">
        <v>1065.6245715385894</v>
      </c>
      <c r="AD426" s="309">
        <v>1041.4429798403355</v>
      </c>
      <c r="AE426" s="309">
        <v>1020.1038891703555</v>
      </c>
      <c r="AF426" s="309">
        <v>1001.1805777449945</v>
      </c>
      <c r="AG426" s="309">
        <v>984.2541386901587</v>
      </c>
      <c r="AH426" s="309">
        <v>968.91228130636694</v>
      </c>
      <c r="AI426" s="309">
        <v>954.74830356120458</v>
      </c>
      <c r="AJ426" s="309">
        <v>941.3602636747496</v>
      </c>
      <c r="AK426" s="309">
        <v>928.35037458828049</v>
      </c>
      <c r="AL426" s="309">
        <v>915.32464180454633</v>
      </c>
      <c r="AM426" s="309">
        <v>901.89276304603413</v>
      </c>
      <c r="AN426" s="309">
        <v>887.66830784565127</v>
      </c>
      <c r="AO426" s="309">
        <v>872.26919701070995</v>
      </c>
      <c r="AP426" s="309">
        <v>855.31850639970264</v>
      </c>
      <c r="AQ426" s="309">
        <v>836.44562730104485</v>
      </c>
      <c r="AR426" s="309">
        <v>815.28782790012656</v>
      </c>
      <c r="AS426" s="357"/>
      <c r="AU426" s="357"/>
      <c r="AV426" s="357"/>
      <c r="AW426" s="357"/>
      <c r="AX426" s="357"/>
      <c r="AY426" s="357"/>
      <c r="AZ426" s="357"/>
      <c r="BA426" s="357"/>
      <c r="BB426" s="357"/>
      <c r="BC426" s="357"/>
      <c r="BD426" s="357"/>
      <c r="BE426" s="357"/>
      <c r="BF426" s="357"/>
      <c r="BG426" s="357"/>
      <c r="BH426" s="357"/>
      <c r="BI426" s="357"/>
      <c r="BJ426" s="357"/>
      <c r="BK426" s="357"/>
      <c r="BL426" s="357"/>
      <c r="BM426" s="357"/>
      <c r="BN426" s="357"/>
      <c r="BO426" s="357"/>
      <c r="BP426" s="357"/>
      <c r="BQ426" s="357"/>
      <c r="BR426" s="357"/>
      <c r="BS426" s="357"/>
      <c r="BT426" s="357"/>
      <c r="BU426" s="357"/>
      <c r="BV426" s="357"/>
      <c r="BW426" s="357"/>
      <c r="BX426" s="357"/>
      <c r="BY426" s="357"/>
      <c r="BZ426" s="357"/>
      <c r="CA426" s="357"/>
      <c r="CB426" s="357"/>
      <c r="CC426" s="357"/>
    </row>
    <row r="427" spans="7:81" ht="14.25" customHeight="1" x14ac:dyDescent="0.25">
      <c r="G427" s="62"/>
      <c r="H427" s="409"/>
      <c r="J427" s="411"/>
      <c r="K427" s="52" t="s">
        <v>266</v>
      </c>
      <c r="L427" s="190">
        <v>2781.2744534403719</v>
      </c>
      <c r="M427" s="190">
        <v>2633.9559819960177</v>
      </c>
      <c r="N427" s="190">
        <v>2497.289401915436</v>
      </c>
      <c r="O427" s="190">
        <v>2370.8286951671712</v>
      </c>
      <c r="P427" s="190">
        <v>2254.1278437197689</v>
      </c>
      <c r="Q427" s="190">
        <v>2146.7408295417736</v>
      </c>
      <c r="R427" s="190">
        <v>2048.2216346017321</v>
      </c>
      <c r="S427" s="190">
        <v>1958.1242408681881</v>
      </c>
      <c r="T427" s="190">
        <v>1876.0026303096879</v>
      </c>
      <c r="U427" s="190">
        <v>1801.4107848947774</v>
      </c>
      <c r="V427" s="190">
        <v>1733.9026865920007</v>
      </c>
      <c r="W427" s="190">
        <v>1673.0323173699039</v>
      </c>
      <c r="X427" s="190">
        <v>1618.3536591970326</v>
      </c>
      <c r="Y427" s="190">
        <v>1569.4206940419317</v>
      </c>
      <c r="Z427" s="190">
        <v>1525.7874038731463</v>
      </c>
      <c r="AA427" s="190">
        <v>1487.0077706592222</v>
      </c>
      <c r="AB427" s="190">
        <v>1452.6357763687047</v>
      </c>
      <c r="AC427" s="190">
        <v>1422.2254029701387</v>
      </c>
      <c r="AD427" s="190">
        <v>1395.3306324320708</v>
      </c>
      <c r="AE427" s="190">
        <v>1371.5054467230452</v>
      </c>
      <c r="AF427" s="190">
        <v>1350.3038278116071</v>
      </c>
      <c r="AG427" s="190">
        <v>1331.2797576663024</v>
      </c>
      <c r="AH427" s="190">
        <v>1313.9872182556769</v>
      </c>
      <c r="AI427" s="190">
        <v>1297.9801915482747</v>
      </c>
      <c r="AJ427" s="190">
        <v>1282.8126595126421</v>
      </c>
      <c r="AK427" s="190">
        <v>1268.0386041173242</v>
      </c>
      <c r="AL427" s="190">
        <v>1253.2120073308677</v>
      </c>
      <c r="AM427" s="190">
        <v>1237.886851121815</v>
      </c>
      <c r="AN427" s="190">
        <v>1221.6171174587134</v>
      </c>
      <c r="AO427" s="190">
        <v>1203.9567883101076</v>
      </c>
      <c r="AP427" s="190">
        <v>1184.4598456445433</v>
      </c>
      <c r="AQ427" s="190">
        <v>1162.6802714305663</v>
      </c>
      <c r="AR427" s="190">
        <v>1138.1720476367207</v>
      </c>
      <c r="AS427" s="357"/>
      <c r="AU427" s="357"/>
      <c r="AV427" s="357"/>
      <c r="AW427" s="357"/>
      <c r="AX427" s="357"/>
      <c r="AY427" s="357"/>
      <c r="AZ427" s="357"/>
      <c r="BA427" s="357"/>
      <c r="BB427" s="357"/>
      <c r="BC427" s="357"/>
      <c r="BD427" s="357"/>
      <c r="BE427" s="357"/>
      <c r="BF427" s="357"/>
      <c r="BG427" s="357"/>
      <c r="BH427" s="357"/>
      <c r="BI427" s="357"/>
      <c r="BJ427" s="357"/>
      <c r="BK427" s="357"/>
      <c r="BL427" s="357"/>
      <c r="BM427" s="357"/>
      <c r="BN427" s="357"/>
      <c r="BO427" s="357"/>
      <c r="BP427" s="357"/>
      <c r="BQ427" s="357"/>
      <c r="BR427" s="357"/>
      <c r="BS427" s="357"/>
      <c r="BT427" s="357"/>
      <c r="BU427" s="357"/>
      <c r="BV427" s="357"/>
      <c r="BW427" s="357"/>
      <c r="BX427" s="357"/>
      <c r="BY427" s="357"/>
      <c r="BZ427" s="357"/>
      <c r="CA427" s="357"/>
      <c r="CB427" s="357"/>
      <c r="CC427" s="357"/>
    </row>
    <row r="428" spans="7:81" ht="14.25" customHeight="1" thickBot="1" x14ac:dyDescent="0.3">
      <c r="G428" s="62"/>
      <c r="H428" s="409"/>
      <c r="J428" s="411"/>
      <c r="K428" s="167" t="s">
        <v>267</v>
      </c>
      <c r="L428" s="191">
        <v>2781.2744534403719</v>
      </c>
      <c r="M428" s="191">
        <v>2701.6672635762802</v>
      </c>
      <c r="N428" s="191">
        <v>2640.6821310620726</v>
      </c>
      <c r="O428" s="191">
        <v>2584.2163309692537</v>
      </c>
      <c r="P428" s="191">
        <v>2532.0485734215622</v>
      </c>
      <c r="Q428" s="191">
        <v>2483.9575685427362</v>
      </c>
      <c r="R428" s="191">
        <v>2439.722026456514</v>
      </c>
      <c r="S428" s="191">
        <v>2399.1206572866331</v>
      </c>
      <c r="T428" s="191">
        <v>2361.9321711568323</v>
      </c>
      <c r="U428" s="191">
        <v>2327.9352781908492</v>
      </c>
      <c r="V428" s="191">
        <v>2296.9086885124229</v>
      </c>
      <c r="W428" s="191">
        <v>2268.6311122452903</v>
      </c>
      <c r="X428" s="191">
        <v>2242.8812595131899</v>
      </c>
      <c r="Y428" s="191">
        <v>2219.4378404398608</v>
      </c>
      <c r="Z428" s="191">
        <v>2198.0795651490394</v>
      </c>
      <c r="AA428" s="191">
        <v>2178.5851437644656</v>
      </c>
      <c r="AB428" s="191">
        <v>2160.7332864098767</v>
      </c>
      <c r="AC428" s="191">
        <v>2144.3027032090108</v>
      </c>
      <c r="AD428" s="191">
        <v>2129.0721042856062</v>
      </c>
      <c r="AE428" s="191">
        <v>2114.8201997634005</v>
      </c>
      <c r="AF428" s="191">
        <v>2101.3256997661329</v>
      </c>
      <c r="AG428" s="191">
        <v>2088.3673144175405</v>
      </c>
      <c r="AH428" s="191">
        <v>2075.7237538413628</v>
      </c>
      <c r="AI428" s="191">
        <v>2063.1737281613364</v>
      </c>
      <c r="AJ428" s="191">
        <v>2050.4959475012001</v>
      </c>
      <c r="AK428" s="191">
        <v>2037.4691219846923</v>
      </c>
      <c r="AL428" s="191">
        <v>2023.8719617355503</v>
      </c>
      <c r="AM428" s="191">
        <v>2009.483176877513</v>
      </c>
      <c r="AN428" s="191">
        <v>1994.0814775343181</v>
      </c>
      <c r="AO428" s="191">
        <v>1977.445573829704</v>
      </c>
      <c r="AP428" s="191">
        <v>1959.3541758874094</v>
      </c>
      <c r="AQ428" s="191">
        <v>1939.5859938311712</v>
      </c>
      <c r="AR428" s="191">
        <v>1917.9197377847277</v>
      </c>
      <c r="AS428" s="357"/>
      <c r="AU428" s="357"/>
      <c r="AV428" s="357"/>
      <c r="AW428" s="357"/>
      <c r="AX428" s="357"/>
      <c r="AY428" s="357"/>
      <c r="AZ428" s="357"/>
      <c r="BA428" s="357"/>
      <c r="BB428" s="357"/>
      <c r="BC428" s="357"/>
      <c r="BD428" s="357"/>
      <c r="BE428" s="357"/>
      <c r="BF428" s="357"/>
      <c r="BG428" s="357"/>
      <c r="BH428" s="357"/>
      <c r="BI428" s="357"/>
      <c r="BJ428" s="357"/>
      <c r="BK428" s="357"/>
      <c r="BL428" s="357"/>
      <c r="BM428" s="357"/>
      <c r="BN428" s="357"/>
      <c r="BO428" s="357"/>
      <c r="BP428" s="357"/>
      <c r="BQ428" s="357"/>
      <c r="BR428" s="357"/>
      <c r="BS428" s="357"/>
      <c r="BT428" s="357"/>
      <c r="BU428" s="357"/>
      <c r="BV428" s="357"/>
      <c r="BW428" s="357"/>
      <c r="BX428" s="357"/>
      <c r="BY428" s="357"/>
      <c r="BZ428" s="357"/>
      <c r="CA428" s="357"/>
      <c r="CB428" s="357"/>
      <c r="CC428" s="357"/>
    </row>
    <row r="429" spans="7:81" ht="14.25" customHeight="1" thickTop="1" x14ac:dyDescent="0.25">
      <c r="G429" s="62"/>
      <c r="H429" s="409"/>
      <c r="J429" s="411"/>
      <c r="K429" s="164" t="s">
        <v>268</v>
      </c>
      <c r="L429" s="309">
        <v>2925.9390610111823</v>
      </c>
      <c r="M429" s="309">
        <v>2736.0475548412614</v>
      </c>
      <c r="N429" s="309">
        <v>2558.3605118237042</v>
      </c>
      <c r="O429" s="309">
        <v>2392.5984259602601</v>
      </c>
      <c r="P429" s="309">
        <v>2238.4070928078463</v>
      </c>
      <c r="Q429" s="309">
        <v>2095.3668212781886</v>
      </c>
      <c r="R429" s="309">
        <v>1963.0018050790295</v>
      </c>
      <c r="S429" s="309">
        <v>1840.7894902053133</v>
      </c>
      <c r="T429" s="309">
        <v>1728.1697869497964</v>
      </c>
      <c r="U429" s="309">
        <v>1624.5539911818219</v>
      </c>
      <c r="V429" s="309">
        <v>1529.3332995095805</v>
      </c>
      <c r="W429" s="309">
        <v>1441.8868254763076</v>
      </c>
      <c r="X429" s="309">
        <v>1361.5890479663833</v>
      </c>
      <c r="Y429" s="309">
        <v>1287.8166471472462</v>
      </c>
      <c r="Z429" s="309">
        <v>1219.9547061088495</v>
      </c>
      <c r="AA429" s="309">
        <v>1182.7468519186191</v>
      </c>
      <c r="AB429" s="309">
        <v>1149.9400014016899</v>
      </c>
      <c r="AC429" s="309">
        <v>1121.0517374080898</v>
      </c>
      <c r="AD429" s="309">
        <v>1095.6123696319885</v>
      </c>
      <c r="AE429" s="309">
        <v>1073.1633521175463</v>
      </c>
      <c r="AF429" s="309">
        <v>1053.2557676665931</v>
      </c>
      <c r="AG429" s="309">
        <v>1035.4489204735348</v>
      </c>
      <c r="AH429" s="309">
        <v>1019.3090750396648</v>
      </c>
      <c r="AI429" s="309">
        <v>1004.4083752210619</v>
      </c>
      <c r="AJ429" s="309">
        <v>990.32397272504124</v>
      </c>
      <c r="AK429" s="309">
        <v>976.63739008288712</v>
      </c>
      <c r="AL429" s="309">
        <v>962.93413965282707</v>
      </c>
      <c r="AM429" s="309">
        <v>948.80361805914447</v>
      </c>
      <c r="AN429" s="309">
        <v>933.83929512405223</v>
      </c>
      <c r="AO429" s="309">
        <v>917.63921827041383</v>
      </c>
      <c r="AP429" s="309">
        <v>899.80685810598902</v>
      </c>
      <c r="AQ429" s="309">
        <v>879.9523291578671</v>
      </c>
      <c r="AR429" s="309">
        <v>857.69403255732539</v>
      </c>
      <c r="AS429" s="357"/>
      <c r="AU429" s="357"/>
      <c r="AV429" s="357"/>
      <c r="AW429" s="357"/>
      <c r="AX429" s="357"/>
      <c r="AY429" s="357"/>
      <c r="AZ429" s="357"/>
      <c r="BA429" s="357"/>
      <c r="BB429" s="357"/>
      <c r="BC429" s="357"/>
      <c r="BD429" s="357"/>
      <c r="BE429" s="357"/>
      <c r="BF429" s="357"/>
      <c r="BG429" s="357"/>
      <c r="BH429" s="357"/>
      <c r="BI429" s="357"/>
      <c r="BJ429" s="357"/>
      <c r="BK429" s="357"/>
      <c r="BL429" s="357"/>
      <c r="BM429" s="357"/>
      <c r="BN429" s="357"/>
      <c r="BO429" s="357"/>
      <c r="BP429" s="357"/>
      <c r="BQ429" s="357"/>
      <c r="BR429" s="357"/>
      <c r="BS429" s="357"/>
      <c r="BT429" s="357"/>
      <c r="BU429" s="357"/>
      <c r="BV429" s="357"/>
      <c r="BW429" s="357"/>
      <c r="BX429" s="357"/>
      <c r="BY429" s="357"/>
      <c r="BZ429" s="357"/>
      <c r="CA429" s="357"/>
      <c r="CB429" s="357"/>
      <c r="CC429" s="357"/>
    </row>
    <row r="430" spans="7:81" ht="14.25" customHeight="1" x14ac:dyDescent="0.25">
      <c r="G430" s="62"/>
      <c r="H430" s="409"/>
      <c r="J430" s="411"/>
      <c r="K430" s="52" t="s">
        <v>269</v>
      </c>
      <c r="L430" s="190">
        <v>2925.9390610111823</v>
      </c>
      <c r="M430" s="190">
        <v>2770.9579984719198</v>
      </c>
      <c r="N430" s="190">
        <v>2627.1828724688216</v>
      </c>
      <c r="O430" s="190">
        <v>2494.1444658850605</v>
      </c>
      <c r="P430" s="190">
        <v>2371.3735616038089</v>
      </c>
      <c r="Q430" s="190">
        <v>2258.400942508239</v>
      </c>
      <c r="R430" s="190">
        <v>2154.7573914815252</v>
      </c>
      <c r="S430" s="190">
        <v>2059.9736914068385</v>
      </c>
      <c r="T430" s="190">
        <v>1973.5806251673525</v>
      </c>
      <c r="U430" s="190">
        <v>1895.1089756462409</v>
      </c>
      <c r="V430" s="190">
        <v>1824.0895257266748</v>
      </c>
      <c r="W430" s="190">
        <v>1760.0530582918279</v>
      </c>
      <c r="X430" s="190">
        <v>1702.5303562248732</v>
      </c>
      <c r="Y430" s="190">
        <v>1651.0522024089835</v>
      </c>
      <c r="Z430" s="190">
        <v>1605.1493797273306</v>
      </c>
      <c r="AA430" s="190">
        <v>1564.3526710630881</v>
      </c>
      <c r="AB430" s="190">
        <v>1528.1928592994288</v>
      </c>
      <c r="AC430" s="190">
        <v>1496.200727319525</v>
      </c>
      <c r="AD430" s="190">
        <v>1467.9070580065506</v>
      </c>
      <c r="AE430" s="190">
        <v>1442.8426342436774</v>
      </c>
      <c r="AF430" s="190">
        <v>1420.5382389140777</v>
      </c>
      <c r="AG430" s="190">
        <v>1400.5246549009253</v>
      </c>
      <c r="AH430" s="190">
        <v>1382.332665087393</v>
      </c>
      <c r="AI430" s="190">
        <v>1365.4930523566527</v>
      </c>
      <c r="AJ430" s="190">
        <v>1349.536599591878</v>
      </c>
      <c r="AK430" s="190">
        <v>1333.9940896762414</v>
      </c>
      <c r="AL430" s="190">
        <v>1318.396305492917</v>
      </c>
      <c r="AM430" s="190">
        <v>1302.274029925075</v>
      </c>
      <c r="AN430" s="190">
        <v>1285.1580458558897</v>
      </c>
      <c r="AO430" s="190">
        <v>1266.5791361685333</v>
      </c>
      <c r="AP430" s="190">
        <v>1246.0680837461789</v>
      </c>
      <c r="AQ430" s="190">
        <v>1223.1556714720002</v>
      </c>
      <c r="AR430" s="190">
        <v>1197.3726822291683</v>
      </c>
      <c r="AS430" s="357"/>
      <c r="AU430" s="357"/>
      <c r="AV430" s="357"/>
      <c r="AW430" s="357"/>
      <c r="AX430" s="357"/>
      <c r="AY430" s="357"/>
      <c r="AZ430" s="357"/>
      <c r="BA430" s="357"/>
      <c r="BB430" s="357"/>
      <c r="BC430" s="357"/>
      <c r="BD430" s="357"/>
      <c r="BE430" s="357"/>
      <c r="BF430" s="357"/>
      <c r="BG430" s="357"/>
      <c r="BH430" s="357"/>
      <c r="BI430" s="357"/>
      <c r="BJ430" s="357"/>
      <c r="BK430" s="357"/>
      <c r="BL430" s="357"/>
      <c r="BM430" s="357"/>
      <c r="BN430" s="357"/>
      <c r="BO430" s="357"/>
      <c r="BP430" s="357"/>
      <c r="BQ430" s="357"/>
      <c r="BR430" s="357"/>
      <c r="BS430" s="357"/>
      <c r="BT430" s="357"/>
      <c r="BU430" s="357"/>
      <c r="BV430" s="357"/>
      <c r="BW430" s="357"/>
      <c r="BX430" s="357"/>
      <c r="BY430" s="357"/>
      <c r="BZ430" s="357"/>
      <c r="CA430" s="357"/>
      <c r="CB430" s="357"/>
      <c r="CC430" s="357"/>
    </row>
    <row r="431" spans="7:81" ht="14.25" customHeight="1" thickBot="1" x14ac:dyDescent="0.3">
      <c r="G431" s="62"/>
      <c r="H431" s="409"/>
      <c r="J431" s="411"/>
      <c r="K431" s="167" t="s">
        <v>270</v>
      </c>
      <c r="L431" s="191">
        <v>2925.9390610111823</v>
      </c>
      <c r="M431" s="191">
        <v>2842.1911999999998</v>
      </c>
      <c r="N431" s="191">
        <v>2778.0339999999997</v>
      </c>
      <c r="O431" s="191">
        <v>2718.6311999999998</v>
      </c>
      <c r="P431" s="191">
        <v>2663.75</v>
      </c>
      <c r="Q431" s="191">
        <v>2613.1575999999995</v>
      </c>
      <c r="R431" s="191">
        <v>2566.6211999999996</v>
      </c>
      <c r="S431" s="191">
        <v>2523.9079999999999</v>
      </c>
      <c r="T431" s="191">
        <v>2484.7851999999998</v>
      </c>
      <c r="U431" s="191">
        <v>2449.0199999999995</v>
      </c>
      <c r="V431" s="191">
        <v>2416.3795999999998</v>
      </c>
      <c r="W431" s="191">
        <v>2386.6311999999998</v>
      </c>
      <c r="X431" s="191">
        <v>2359.5419999999995</v>
      </c>
      <c r="Y431" s="191">
        <v>2334.8791999999999</v>
      </c>
      <c r="Z431" s="191">
        <v>2312.4099999999994</v>
      </c>
      <c r="AA431" s="191">
        <v>2291.9015999999997</v>
      </c>
      <c r="AB431" s="191">
        <v>2273.1211999999996</v>
      </c>
      <c r="AC431" s="191">
        <v>2255.8359999999998</v>
      </c>
      <c r="AD431" s="191">
        <v>2239.8131999999996</v>
      </c>
      <c r="AE431" s="191">
        <v>2224.8199999999997</v>
      </c>
      <c r="AF431" s="191">
        <v>2210.6235999999999</v>
      </c>
      <c r="AG431" s="191">
        <v>2196.9911999999995</v>
      </c>
      <c r="AH431" s="191">
        <v>2183.6899999999996</v>
      </c>
      <c r="AI431" s="191">
        <v>2170.4871999999996</v>
      </c>
      <c r="AJ431" s="191">
        <v>2157.1499999999996</v>
      </c>
      <c r="AK431" s="191">
        <v>2143.4456</v>
      </c>
      <c r="AL431" s="191">
        <v>2129.1411999999996</v>
      </c>
      <c r="AM431" s="191">
        <v>2114.0039999999999</v>
      </c>
      <c r="AN431" s="191">
        <v>2097.8011999999994</v>
      </c>
      <c r="AO431" s="191">
        <v>2080.2999999999993</v>
      </c>
      <c r="AP431" s="191">
        <v>2061.2675999999997</v>
      </c>
      <c r="AQ431" s="191">
        <v>2040.4711999999995</v>
      </c>
      <c r="AR431" s="191">
        <v>2017.6779999999992</v>
      </c>
      <c r="AS431" s="357"/>
      <c r="AU431" s="357"/>
      <c r="AV431" s="357"/>
      <c r="AW431" s="357"/>
      <c r="AX431" s="357"/>
      <c r="AY431" s="357"/>
      <c r="AZ431" s="357"/>
      <c r="BA431" s="357"/>
      <c r="BB431" s="357"/>
      <c r="BC431" s="357"/>
      <c r="BD431" s="357"/>
      <c r="BE431" s="357"/>
      <c r="BF431" s="357"/>
      <c r="BG431" s="357"/>
      <c r="BH431" s="357"/>
      <c r="BI431" s="357"/>
      <c r="BJ431" s="357"/>
      <c r="BK431" s="357"/>
      <c r="BL431" s="357"/>
      <c r="BM431" s="357"/>
      <c r="BN431" s="357"/>
      <c r="BO431" s="357"/>
      <c r="BP431" s="357"/>
      <c r="BQ431" s="357"/>
      <c r="BR431" s="357"/>
      <c r="BS431" s="357"/>
      <c r="BT431" s="357"/>
      <c r="BU431" s="357"/>
      <c r="BV431" s="357"/>
      <c r="BW431" s="357"/>
      <c r="BX431" s="357"/>
      <c r="BY431" s="357"/>
      <c r="BZ431" s="357"/>
      <c r="CA431" s="357"/>
      <c r="CB431" s="357"/>
      <c r="CC431" s="357"/>
    </row>
    <row r="432" spans="7:81" ht="14.25" customHeight="1" thickTop="1" x14ac:dyDescent="0.25">
      <c r="G432" s="62"/>
      <c r="H432" s="409"/>
      <c r="J432" s="411"/>
      <c r="K432" s="164" t="s">
        <v>271</v>
      </c>
      <c r="L432" s="309">
        <v>3055.2367670576587</v>
      </c>
      <c r="M432" s="309">
        <v>2856.9539254451615</v>
      </c>
      <c r="N432" s="309">
        <v>2671.4148641260299</v>
      </c>
      <c r="O432" s="309">
        <v>2498.3277256881088</v>
      </c>
      <c r="P432" s="309">
        <v>2337.3226533384186</v>
      </c>
      <c r="Q432" s="309">
        <v>2187.9614097736635</v>
      </c>
      <c r="R432" s="309">
        <v>2049.7471627469008</v>
      </c>
      <c r="S432" s="309">
        <v>1922.1342665096272</v>
      </c>
      <c r="T432" s="309">
        <v>1804.5378809025849</v>
      </c>
      <c r="U432" s="309">
        <v>1696.3432868672435</v>
      </c>
      <c r="V432" s="309">
        <v>1596.9147778944173</v>
      </c>
      <c r="W432" s="309">
        <v>1505.6040304574301</v>
      </c>
      <c r="X432" s="309">
        <v>1421.7578815644476</v>
      </c>
      <c r="Y432" s="309">
        <v>1344.725466781739</v>
      </c>
      <c r="Z432" s="309">
        <v>1273.8646959245511</v>
      </c>
      <c r="AA432" s="309">
        <v>1235.0126208215154</v>
      </c>
      <c r="AB432" s="309">
        <v>1200.7560304344117</v>
      </c>
      <c r="AC432" s="309">
        <v>1170.5911895237425</v>
      </c>
      <c r="AD432" s="309">
        <v>1144.027652095391</v>
      </c>
      <c r="AE432" s="309">
        <v>1120.5866089758044</v>
      </c>
      <c r="AF432" s="309">
        <v>1099.7993052454124</v>
      </c>
      <c r="AG432" s="309">
        <v>1081.2055706818473</v>
      </c>
      <c r="AH432" s="309">
        <v>1064.3525029466819</v>
      </c>
      <c r="AI432" s="309">
        <v>1048.7933388658853</v>
      </c>
      <c r="AJ432" s="309">
        <v>1034.086544414394</v>
      </c>
      <c r="AK432" s="309">
        <v>1019.7951495385106</v>
      </c>
      <c r="AL432" s="309">
        <v>1005.4863503225592</v>
      </c>
      <c r="AM432" s="309">
        <v>990.73139876324649</v>
      </c>
      <c r="AN432" s="309">
        <v>975.10580005046336</v>
      </c>
      <c r="AO432" s="309">
        <v>958.18983925964267</v>
      </c>
      <c r="AP432" s="309">
        <v>939.56946430250457</v>
      </c>
      <c r="AQ432" s="309">
        <v>918.83756060593566</v>
      </c>
      <c r="AR432" s="309">
        <v>895.59566638734998</v>
      </c>
      <c r="AS432" s="357"/>
      <c r="AU432" s="357"/>
      <c r="AV432" s="357"/>
      <c r="AW432" s="357"/>
      <c r="AX432" s="357"/>
      <c r="AY432" s="357"/>
      <c r="AZ432" s="357"/>
      <c r="BA432" s="357"/>
      <c r="BB432" s="357"/>
      <c r="BC432" s="357"/>
      <c r="BD432" s="357"/>
      <c r="BE432" s="357"/>
      <c r="BF432" s="357"/>
      <c r="BG432" s="357"/>
      <c r="BH432" s="357"/>
      <c r="BI432" s="357"/>
      <c r="BJ432" s="357"/>
      <c r="BK432" s="357"/>
      <c r="BL432" s="357"/>
      <c r="BM432" s="357"/>
      <c r="BN432" s="357"/>
      <c r="BO432" s="357"/>
      <c r="BP432" s="357"/>
      <c r="BQ432" s="357"/>
      <c r="BR432" s="357"/>
      <c r="BS432" s="357"/>
      <c r="BT432" s="357"/>
      <c r="BU432" s="357"/>
      <c r="BV432" s="357"/>
      <c r="BW432" s="357"/>
      <c r="BX432" s="357"/>
      <c r="BY432" s="357"/>
      <c r="BZ432" s="357"/>
      <c r="CA432" s="357"/>
      <c r="CB432" s="357"/>
      <c r="CC432" s="357"/>
    </row>
    <row r="433" spans="7:81" ht="14.25" customHeight="1" x14ac:dyDescent="0.25">
      <c r="G433" s="62"/>
      <c r="H433" s="409"/>
      <c r="J433" s="411"/>
      <c r="K433" s="52" t="s">
        <v>272</v>
      </c>
      <c r="L433" s="190">
        <v>3055.2367670576587</v>
      </c>
      <c r="M433" s="190">
        <v>2893.4070670556434</v>
      </c>
      <c r="N433" s="190">
        <v>2743.2784956830033</v>
      </c>
      <c r="O433" s="190">
        <v>2604.3611010449204</v>
      </c>
      <c r="P433" s="190">
        <v>2476.1649312465765</v>
      </c>
      <c r="Q433" s="190">
        <v>2358.2000343931536</v>
      </c>
      <c r="R433" s="190">
        <v>2249.9764585898356</v>
      </c>
      <c r="S433" s="190">
        <v>2151.004251941803</v>
      </c>
      <c r="T433" s="190">
        <v>2060.7934625542393</v>
      </c>
      <c r="U433" s="190">
        <v>1978.8541385323279</v>
      </c>
      <c r="V433" s="190">
        <v>1904.6963279812492</v>
      </c>
      <c r="W433" s="190">
        <v>1837.8300790061867</v>
      </c>
      <c r="X433" s="190">
        <v>1777.7654397123226</v>
      </c>
      <c r="Y433" s="190">
        <v>1724.0124582048397</v>
      </c>
      <c r="Z433" s="190">
        <v>1676.0811825889193</v>
      </c>
      <c r="AA433" s="190">
        <v>1633.4816609697446</v>
      </c>
      <c r="AB433" s="190">
        <v>1595.7239414524979</v>
      </c>
      <c r="AC433" s="190">
        <v>1562.3180721423612</v>
      </c>
      <c r="AD433" s="190">
        <v>1532.7741011445182</v>
      </c>
      <c r="AE433" s="190">
        <v>1506.6020765641499</v>
      </c>
      <c r="AF433" s="190">
        <v>1483.3120465064387</v>
      </c>
      <c r="AG433" s="190">
        <v>1462.4140590765676</v>
      </c>
      <c r="AH433" s="190">
        <v>1443.4181623797192</v>
      </c>
      <c r="AI433" s="190">
        <v>1425.8344045210747</v>
      </c>
      <c r="AJ433" s="190">
        <v>1409.1728336058177</v>
      </c>
      <c r="AK433" s="190">
        <v>1392.94349773913</v>
      </c>
      <c r="AL433" s="190">
        <v>1376.6564450261956</v>
      </c>
      <c r="AM433" s="190">
        <v>1359.8217235721938</v>
      </c>
      <c r="AN433" s="190">
        <v>1341.949381482309</v>
      </c>
      <c r="AO433" s="190">
        <v>1322.549466861723</v>
      </c>
      <c r="AP433" s="190">
        <v>1301.1320278156181</v>
      </c>
      <c r="AQ433" s="190">
        <v>1277.2071124491779</v>
      </c>
      <c r="AR433" s="190">
        <v>1250.2847688675829</v>
      </c>
      <c r="AS433" s="357"/>
      <c r="AU433" s="357"/>
      <c r="AV433" s="357"/>
      <c r="AW433" s="357"/>
      <c r="AX433" s="357"/>
      <c r="AY433" s="357"/>
      <c r="AZ433" s="357"/>
      <c r="BA433" s="357"/>
      <c r="BB433" s="357"/>
      <c r="BC433" s="357"/>
      <c r="BD433" s="357"/>
      <c r="BE433" s="357"/>
      <c r="BF433" s="357"/>
      <c r="BG433" s="357"/>
      <c r="BH433" s="357"/>
      <c r="BI433" s="357"/>
      <c r="BJ433" s="357"/>
      <c r="BK433" s="357"/>
      <c r="BL433" s="357"/>
      <c r="BM433" s="357"/>
      <c r="BN433" s="357"/>
      <c r="BO433" s="357"/>
      <c r="BP433" s="357"/>
      <c r="BQ433" s="357"/>
      <c r="BR433" s="357"/>
      <c r="BS433" s="357"/>
      <c r="BT433" s="357"/>
      <c r="BU433" s="357"/>
      <c r="BV433" s="357"/>
      <c r="BW433" s="357"/>
      <c r="BX433" s="357"/>
      <c r="BY433" s="357"/>
      <c r="BZ433" s="357"/>
      <c r="CA433" s="357"/>
      <c r="CB433" s="357"/>
      <c r="CC433" s="357"/>
    </row>
    <row r="434" spans="7:81" ht="14.25" customHeight="1" thickBot="1" x14ac:dyDescent="0.3">
      <c r="G434" s="62"/>
      <c r="H434" s="409"/>
      <c r="J434" s="411"/>
      <c r="K434" s="167" t="s">
        <v>273</v>
      </c>
      <c r="L434" s="191">
        <v>3055.2367670576587</v>
      </c>
      <c r="M434" s="191">
        <v>2967.7880749323435</v>
      </c>
      <c r="N434" s="191">
        <v>2900.7957582011363</v>
      </c>
      <c r="O434" s="191">
        <v>2838.7679391516685</v>
      </c>
      <c r="P434" s="191">
        <v>2781.4615303154242</v>
      </c>
      <c r="Q434" s="191">
        <v>2728.6334442238876</v>
      </c>
      <c r="R434" s="191">
        <v>2680.0405934085443</v>
      </c>
      <c r="S434" s="191">
        <v>2635.4398904008785</v>
      </c>
      <c r="T434" s="191">
        <v>2594.5882477323757</v>
      </c>
      <c r="U434" s="191">
        <v>2557.2425779345199</v>
      </c>
      <c r="V434" s="191">
        <v>2523.1597935387972</v>
      </c>
      <c r="W434" s="191">
        <v>2492.0968070766912</v>
      </c>
      <c r="X434" s="191">
        <v>2463.8105310796864</v>
      </c>
      <c r="Y434" s="191">
        <v>2438.0578780792689</v>
      </c>
      <c r="Z434" s="191">
        <v>2414.5957606069214</v>
      </c>
      <c r="AA434" s="191">
        <v>2393.1810911941311</v>
      </c>
      <c r="AB434" s="191">
        <v>2373.570782372381</v>
      </c>
      <c r="AC434" s="191">
        <v>2355.5217466731569</v>
      </c>
      <c r="AD434" s="191">
        <v>2338.7908966279429</v>
      </c>
      <c r="AE434" s="191">
        <v>2323.1351447682241</v>
      </c>
      <c r="AF434" s="191">
        <v>2308.311403625486</v>
      </c>
      <c r="AG434" s="191">
        <v>2294.0765857312117</v>
      </c>
      <c r="AH434" s="191">
        <v>2280.1876036168878</v>
      </c>
      <c r="AI434" s="191">
        <v>2266.4013698139975</v>
      </c>
      <c r="AJ434" s="191">
        <v>2252.4747968540264</v>
      </c>
      <c r="AK434" s="191">
        <v>2238.1647972684596</v>
      </c>
      <c r="AL434" s="191">
        <v>2223.2282835887804</v>
      </c>
      <c r="AM434" s="191">
        <v>2207.4221683464752</v>
      </c>
      <c r="AN434" s="191">
        <v>2190.503364073028</v>
      </c>
      <c r="AO434" s="191">
        <v>2172.2287832999236</v>
      </c>
      <c r="AP434" s="191">
        <v>2152.3553385586474</v>
      </c>
      <c r="AQ434" s="191">
        <v>2130.6399423806834</v>
      </c>
      <c r="AR434" s="191">
        <v>2106.8395072975159</v>
      </c>
      <c r="AS434" s="357"/>
      <c r="AU434" s="357"/>
      <c r="AV434" s="357"/>
      <c r="AW434" s="357"/>
      <c r="AX434" s="357"/>
      <c r="AY434" s="357"/>
      <c r="AZ434" s="357"/>
      <c r="BA434" s="357"/>
      <c r="BB434" s="357"/>
      <c r="BC434" s="357"/>
      <c r="BD434" s="357"/>
      <c r="BE434" s="357"/>
      <c r="BF434" s="357"/>
      <c r="BG434" s="357"/>
      <c r="BH434" s="357"/>
      <c r="BI434" s="357"/>
      <c r="BJ434" s="357"/>
      <c r="BK434" s="357"/>
      <c r="BL434" s="357"/>
      <c r="BM434" s="357"/>
      <c r="BN434" s="357"/>
      <c r="BO434" s="357"/>
      <c r="BP434" s="357"/>
      <c r="BQ434" s="357"/>
      <c r="BR434" s="357"/>
      <c r="BS434" s="357"/>
      <c r="BT434" s="357"/>
      <c r="BU434" s="357"/>
      <c r="BV434" s="357"/>
      <c r="BW434" s="357"/>
      <c r="BX434" s="357"/>
      <c r="BY434" s="357"/>
      <c r="BZ434" s="357"/>
      <c r="CA434" s="357"/>
      <c r="CB434" s="357"/>
      <c r="CC434" s="357"/>
    </row>
    <row r="435" spans="7:81" ht="14.25" customHeight="1" thickTop="1" x14ac:dyDescent="0.25">
      <c r="G435" s="62"/>
      <c r="H435" s="409"/>
      <c r="J435" s="411"/>
      <c r="K435" s="164" t="s">
        <v>274</v>
      </c>
      <c r="L435" s="309">
        <v>3109.1512206215316</v>
      </c>
      <c r="M435" s="309">
        <v>2907.36936669945</v>
      </c>
      <c r="N435" s="309">
        <v>2718.5561770987943</v>
      </c>
      <c r="O435" s="309">
        <v>2542.4146441247663</v>
      </c>
      <c r="P435" s="309">
        <v>2378.5683842801027</v>
      </c>
      <c r="Q435" s="309">
        <v>2226.5714268756747</v>
      </c>
      <c r="R435" s="309">
        <v>2085.918172278848</v>
      </c>
      <c r="S435" s="309">
        <v>1956.0533459644953</v>
      </c>
      <c r="T435" s="309">
        <v>1836.3817873497665</v>
      </c>
      <c r="U435" s="309">
        <v>1726.2779296924118</v>
      </c>
      <c r="V435" s="309">
        <v>1625.0948484429816</v>
      </c>
      <c r="W435" s="309">
        <v>1532.1727793874361</v>
      </c>
      <c r="X435" s="309">
        <v>1446.8470334466106</v>
      </c>
      <c r="Y435" s="309">
        <v>1368.455260661113</v>
      </c>
      <c r="Z435" s="309">
        <v>1296.3440401559394</v>
      </c>
      <c r="AA435" s="309">
        <v>1256.8063591379748</v>
      </c>
      <c r="AB435" s="309">
        <v>1221.9452573848139</v>
      </c>
      <c r="AC435" s="309">
        <v>1191.24811045712</v>
      </c>
      <c r="AD435" s="309">
        <v>1164.2158176705539</v>
      </c>
      <c r="AE435" s="309">
        <v>1140.3611205113241</v>
      </c>
      <c r="AF435" s="309">
        <v>1119.2069921427324</v>
      </c>
      <c r="AG435" s="309">
        <v>1100.2851419157546</v>
      </c>
      <c r="AH435" s="309">
        <v>1083.1346753185392</v>
      </c>
      <c r="AI435" s="309">
        <v>1067.3009453388338</v>
      </c>
      <c r="AJ435" s="309">
        <v>1052.3346263899032</v>
      </c>
      <c r="AK435" s="309">
        <v>1037.7910373948253</v>
      </c>
      <c r="AL435" s="309">
        <v>1023.2297369327507</v>
      </c>
      <c r="AM435" s="309">
        <v>1008.2144110681602</v>
      </c>
      <c r="AN435" s="309">
        <v>992.31307411299542</v>
      </c>
      <c r="AO435" s="309">
        <v>975.09860461333142</v>
      </c>
      <c r="AP435" s="309">
        <v>956.14964388117482</v>
      </c>
      <c r="AQ435" s="309">
        <v>935.05189316705525</v>
      </c>
      <c r="AR435" s="309">
        <v>911.3998592041147</v>
      </c>
      <c r="AS435" s="357"/>
      <c r="AU435" s="357"/>
      <c r="AV435" s="357"/>
      <c r="AW435" s="357"/>
      <c r="AX435" s="357"/>
      <c r="AY435" s="357"/>
      <c r="AZ435" s="357"/>
      <c r="BA435" s="357"/>
      <c r="BB435" s="357"/>
      <c r="BC435" s="357"/>
      <c r="BD435" s="357"/>
      <c r="BE435" s="357"/>
      <c r="BF435" s="357"/>
      <c r="BG435" s="357"/>
      <c r="BH435" s="357"/>
      <c r="BI435" s="357"/>
      <c r="BJ435" s="357"/>
      <c r="BK435" s="357"/>
      <c r="BL435" s="357"/>
      <c r="BM435" s="357"/>
      <c r="BN435" s="357"/>
      <c r="BO435" s="357"/>
      <c r="BP435" s="357"/>
      <c r="BQ435" s="357"/>
      <c r="BR435" s="357"/>
      <c r="BS435" s="357"/>
      <c r="BT435" s="357"/>
      <c r="BU435" s="357"/>
      <c r="BV435" s="357"/>
      <c r="BW435" s="357"/>
      <c r="BX435" s="357"/>
      <c r="BY435" s="357"/>
      <c r="BZ435" s="357"/>
      <c r="CA435" s="357"/>
      <c r="CB435" s="357"/>
      <c r="CC435" s="357"/>
    </row>
    <row r="436" spans="7:81" ht="14.25" customHeight="1" x14ac:dyDescent="0.25">
      <c r="G436" s="62"/>
      <c r="H436" s="409"/>
      <c r="J436" s="411"/>
      <c r="K436" s="52" t="s">
        <v>275</v>
      </c>
      <c r="L436" s="190">
        <v>3109.1512206215316</v>
      </c>
      <c r="M436" s="190">
        <v>2944.4657812738496</v>
      </c>
      <c r="N436" s="190">
        <v>2791.6879553566341</v>
      </c>
      <c r="O436" s="190">
        <v>2650.3191450040035</v>
      </c>
      <c r="P436" s="190">
        <v>2519.8607523500755</v>
      </c>
      <c r="Q436" s="190">
        <v>2399.814179528968</v>
      </c>
      <c r="R436" s="190">
        <v>2289.6808286748005</v>
      </c>
      <c r="S436" s="190">
        <v>2188.9621019216902</v>
      </c>
      <c r="T436" s="190">
        <v>2097.1594014037564</v>
      </c>
      <c r="U436" s="190">
        <v>2013.7741292551179</v>
      </c>
      <c r="V436" s="190">
        <v>1938.3076876098917</v>
      </c>
      <c r="W436" s="190">
        <v>1870.261478602197</v>
      </c>
      <c r="X436" s="190">
        <v>1809.1369043661523</v>
      </c>
      <c r="Y436" s="190">
        <v>1754.435367035876</v>
      </c>
      <c r="Z436" s="190">
        <v>1705.6582687454857</v>
      </c>
      <c r="AA436" s="190">
        <v>1662.3070116291003</v>
      </c>
      <c r="AB436" s="190">
        <v>1623.8829978208385</v>
      </c>
      <c r="AC436" s="190">
        <v>1589.8876294548179</v>
      </c>
      <c r="AD436" s="190">
        <v>1559.8223086651585</v>
      </c>
      <c r="AE436" s="190">
        <v>1533.188437585977</v>
      </c>
      <c r="AF436" s="190">
        <v>1509.4874183513921</v>
      </c>
      <c r="AG436" s="190">
        <v>1488.2206530955225</v>
      </c>
      <c r="AH436" s="190">
        <v>1468.889543952487</v>
      </c>
      <c r="AI436" s="190">
        <v>1450.9954930564027</v>
      </c>
      <c r="AJ436" s="190">
        <v>1434.039902541389</v>
      </c>
      <c r="AK436" s="190">
        <v>1417.524174541564</v>
      </c>
      <c r="AL436" s="190">
        <v>1400.9497111910475</v>
      </c>
      <c r="AM436" s="190">
        <v>1383.8179146239552</v>
      </c>
      <c r="AN436" s="190">
        <v>1365.630186974407</v>
      </c>
      <c r="AO436" s="190">
        <v>1345.8879303765207</v>
      </c>
      <c r="AP436" s="190">
        <v>1324.0925469644149</v>
      </c>
      <c r="AQ436" s="190">
        <v>1299.745438872209</v>
      </c>
      <c r="AR436" s="190">
        <v>1272.3480082340195</v>
      </c>
      <c r="AS436" s="357"/>
      <c r="AU436" s="357"/>
      <c r="AV436" s="357"/>
      <c r="AW436" s="357"/>
      <c r="AX436" s="357"/>
      <c r="AY436" s="357"/>
      <c r="AZ436" s="357"/>
      <c r="BA436" s="357"/>
      <c r="BB436" s="357"/>
      <c r="BC436" s="357"/>
      <c r="BD436" s="357"/>
      <c r="BE436" s="357"/>
      <c r="BF436" s="357"/>
      <c r="BG436" s="357"/>
      <c r="BH436" s="357"/>
      <c r="BI436" s="357"/>
      <c r="BJ436" s="357"/>
      <c r="BK436" s="357"/>
      <c r="BL436" s="357"/>
      <c r="BM436" s="357"/>
      <c r="BN436" s="357"/>
      <c r="BO436" s="357"/>
      <c r="BP436" s="357"/>
      <c r="BQ436" s="357"/>
      <c r="BR436" s="357"/>
      <c r="BS436" s="357"/>
      <c r="BT436" s="357"/>
      <c r="BU436" s="357"/>
      <c r="BV436" s="357"/>
      <c r="BW436" s="357"/>
      <c r="BX436" s="357"/>
      <c r="BY436" s="357"/>
      <c r="BZ436" s="357"/>
      <c r="CA436" s="357"/>
      <c r="CB436" s="357"/>
      <c r="CC436" s="357"/>
    </row>
    <row r="437" spans="7:81" ht="14.25" customHeight="1" thickBot="1" x14ac:dyDescent="0.3">
      <c r="G437" s="62"/>
      <c r="H437" s="409"/>
      <c r="J437" s="411"/>
      <c r="K437" s="167" t="s">
        <v>276</v>
      </c>
      <c r="L437" s="191">
        <v>3109.1512206215316</v>
      </c>
      <c r="M437" s="191">
        <v>3020.1593589122263</v>
      </c>
      <c r="N437" s="191">
        <v>2951.9848574847347</v>
      </c>
      <c r="O437" s="191">
        <v>2888.8624601014794</v>
      </c>
      <c r="P437" s="191">
        <v>2830.5447896335913</v>
      </c>
      <c r="Q437" s="191">
        <v>2776.7844689521989</v>
      </c>
      <c r="R437" s="191">
        <v>2727.3341209284335</v>
      </c>
      <c r="S437" s="191">
        <v>2681.9463684334255</v>
      </c>
      <c r="T437" s="191">
        <v>2640.3738343383056</v>
      </c>
      <c r="U437" s="191">
        <v>2602.3691415142025</v>
      </c>
      <c r="V437" s="191">
        <v>2567.6849128322488</v>
      </c>
      <c r="W437" s="191">
        <v>2536.0737711635725</v>
      </c>
      <c r="X437" s="191">
        <v>2507.2883393793049</v>
      </c>
      <c r="Y437" s="191">
        <v>2481.081240350577</v>
      </c>
      <c r="Z437" s="191">
        <v>2457.2050969485172</v>
      </c>
      <c r="AA437" s="191">
        <v>2435.4125320442577</v>
      </c>
      <c r="AB437" s="191">
        <v>2415.4561685089275</v>
      </c>
      <c r="AC437" s="191">
        <v>2397.0886292136579</v>
      </c>
      <c r="AD437" s="191">
        <v>2380.0625370295788</v>
      </c>
      <c r="AE437" s="191">
        <v>2364.1305148278198</v>
      </c>
      <c r="AF437" s="191">
        <v>2349.0451854795128</v>
      </c>
      <c r="AG437" s="191">
        <v>2334.5591718557862</v>
      </c>
      <c r="AH437" s="191">
        <v>2320.425096827772</v>
      </c>
      <c r="AI437" s="191">
        <v>2306.3955832665988</v>
      </c>
      <c r="AJ437" s="191">
        <v>2292.2232540433979</v>
      </c>
      <c r="AK437" s="191">
        <v>2277.6607320292997</v>
      </c>
      <c r="AL437" s="191">
        <v>2262.4606400954335</v>
      </c>
      <c r="AM437" s="191">
        <v>2246.3756011129312</v>
      </c>
      <c r="AN437" s="191">
        <v>2229.1582379529214</v>
      </c>
      <c r="AO437" s="191">
        <v>2210.5611734865352</v>
      </c>
      <c r="AP437" s="191">
        <v>2190.3370305849035</v>
      </c>
      <c r="AQ437" s="191">
        <v>2168.2384321191553</v>
      </c>
      <c r="AR437" s="191">
        <v>2144.0180009604214</v>
      </c>
      <c r="AS437" s="357"/>
      <c r="AU437" s="357"/>
      <c r="AV437" s="357"/>
      <c r="AW437" s="357"/>
      <c r="AX437" s="357"/>
      <c r="AY437" s="357"/>
      <c r="AZ437" s="357"/>
      <c r="BA437" s="357"/>
      <c r="BB437" s="357"/>
      <c r="BC437" s="357"/>
      <c r="BD437" s="357"/>
      <c r="BE437" s="357"/>
      <c r="BF437" s="357"/>
      <c r="BG437" s="357"/>
      <c r="BH437" s="357"/>
      <c r="BI437" s="357"/>
      <c r="BJ437" s="357"/>
      <c r="BK437" s="357"/>
      <c r="BL437" s="357"/>
      <c r="BM437" s="357"/>
      <c r="BN437" s="357"/>
      <c r="BO437" s="357"/>
      <c r="BP437" s="357"/>
      <c r="BQ437" s="357"/>
      <c r="BR437" s="357"/>
      <c r="BS437" s="357"/>
      <c r="BT437" s="357"/>
      <c r="BU437" s="357"/>
      <c r="BV437" s="357"/>
      <c r="BW437" s="357"/>
      <c r="BX437" s="357"/>
      <c r="BY437" s="357"/>
      <c r="BZ437" s="357"/>
      <c r="CA437" s="357"/>
      <c r="CB437" s="357"/>
      <c r="CC437" s="357"/>
    </row>
    <row r="438" spans="7:81" ht="14.25" customHeight="1" thickTop="1" x14ac:dyDescent="0.25">
      <c r="G438" s="62"/>
      <c r="H438" s="409"/>
      <c r="J438" s="411"/>
      <c r="K438" s="164" t="s">
        <v>277</v>
      </c>
      <c r="L438" s="309">
        <v>3137.9345709943595</v>
      </c>
      <c r="M438" s="309">
        <v>2934.2846967065279</v>
      </c>
      <c r="N438" s="309">
        <v>2743.7235457474021</v>
      </c>
      <c r="O438" s="309">
        <v>2565.951360836867</v>
      </c>
      <c r="P438" s="309">
        <v>2400.5882740610764</v>
      </c>
      <c r="Q438" s="309">
        <v>2247.1841861023154</v>
      </c>
      <c r="R438" s="309">
        <v>2105.2288166770795</v>
      </c>
      <c r="S438" s="309">
        <v>1974.1617507379315</v>
      </c>
      <c r="T438" s="309">
        <v>1853.3823179296205</v>
      </c>
      <c r="U438" s="309">
        <v>1742.2591602487314</v>
      </c>
      <c r="V438" s="309">
        <v>1640.1393641621173</v>
      </c>
      <c r="W438" s="309">
        <v>1546.3570576072652</v>
      </c>
      <c r="X438" s="309">
        <v>1460.2413980639915</v>
      </c>
      <c r="Y438" s="309">
        <v>1381.1239037865744</v>
      </c>
      <c r="Z438" s="309">
        <v>1308.3451047757799</v>
      </c>
      <c r="AA438" s="309">
        <v>1268.4413988060144</v>
      </c>
      <c r="AB438" s="309">
        <v>1233.2575661096016</v>
      </c>
      <c r="AC438" s="309">
        <v>1202.2762365633184</v>
      </c>
      <c r="AD438" s="309">
        <v>1174.9936889967673</v>
      </c>
      <c r="AE438" s="309">
        <v>1150.9181540404509</v>
      </c>
      <c r="AF438" s="309">
        <v>1129.5681887229753</v>
      </c>
      <c r="AG438" s="309">
        <v>1110.4711671369548</v>
      </c>
      <c r="AH438" s="309">
        <v>1093.1619279828269</v>
      </c>
      <c r="AI438" s="309">
        <v>1077.1816152976257</v>
      </c>
      <c r="AJ438" s="309">
        <v>1062.0767438076539</v>
      </c>
      <c r="AK438" s="309">
        <v>1047.3985157461493</v>
      </c>
      <c r="AL438" s="309">
        <v>1032.7024122515611</v>
      </c>
      <c r="AM438" s="309">
        <v>1017.5480801583714</v>
      </c>
      <c r="AN438" s="309">
        <v>1001.4995346178084</v>
      </c>
      <c r="AO438" s="309">
        <v>984.12570004647966</v>
      </c>
      <c r="AP438" s="309">
        <v>965.00131697643974</v>
      </c>
      <c r="AQ438" s="309">
        <v>943.7082512365165</v>
      </c>
      <c r="AR438" s="309">
        <v>919.83725565599048</v>
      </c>
      <c r="AS438" s="357"/>
      <c r="AU438" s="357"/>
      <c r="AV438" s="357"/>
      <c r="AW438" s="357"/>
      <c r="AX438" s="357"/>
      <c r="AY438" s="357"/>
      <c r="AZ438" s="357"/>
      <c r="BA438" s="357"/>
      <c r="BB438" s="357"/>
      <c r="BC438" s="357"/>
      <c r="BD438" s="357"/>
      <c r="BE438" s="357"/>
      <c r="BF438" s="357"/>
      <c r="BG438" s="357"/>
      <c r="BH438" s="357"/>
      <c r="BI438" s="357"/>
      <c r="BJ438" s="357"/>
      <c r="BK438" s="357"/>
      <c r="BL438" s="357"/>
      <c r="BM438" s="357"/>
      <c r="BN438" s="357"/>
      <c r="BO438" s="357"/>
      <c r="BP438" s="357"/>
      <c r="BQ438" s="357"/>
      <c r="BR438" s="357"/>
      <c r="BS438" s="357"/>
      <c r="BT438" s="357"/>
      <c r="BU438" s="357"/>
      <c r="BV438" s="357"/>
      <c r="BW438" s="357"/>
      <c r="BX438" s="357"/>
      <c r="BY438" s="357"/>
      <c r="BZ438" s="357"/>
      <c r="CA438" s="357"/>
      <c r="CB438" s="357"/>
      <c r="CC438" s="357"/>
    </row>
    <row r="439" spans="7:81" ht="14.25" customHeight="1" x14ac:dyDescent="0.25">
      <c r="G439" s="62"/>
      <c r="H439" s="409"/>
      <c r="J439" s="411"/>
      <c r="K439" s="52" t="s">
        <v>278</v>
      </c>
      <c r="L439" s="190">
        <v>3137.9345709943595</v>
      </c>
      <c r="M439" s="190">
        <v>2971.7245359079411</v>
      </c>
      <c r="N439" s="190">
        <v>2817.5323504499584</v>
      </c>
      <c r="O439" s="190">
        <v>2674.854800923375</v>
      </c>
      <c r="P439" s="190">
        <v>2543.1886736311544</v>
      </c>
      <c r="Q439" s="190">
        <v>2422.0307548762594</v>
      </c>
      <c r="R439" s="190">
        <v>2310.8778309616555</v>
      </c>
      <c r="S439" s="190">
        <v>2209.2266881903047</v>
      </c>
      <c r="T439" s="190">
        <v>2116.5741128651712</v>
      </c>
      <c r="U439" s="190">
        <v>2032.4168912892198</v>
      </c>
      <c r="V439" s="190">
        <v>1956.2518097654126</v>
      </c>
      <c r="W439" s="190">
        <v>1887.575654596714</v>
      </c>
      <c r="X439" s="190">
        <v>1825.8852120860879</v>
      </c>
      <c r="Y439" s="190">
        <v>1770.6772685364979</v>
      </c>
      <c r="Z439" s="190">
        <v>1721.4486102509068</v>
      </c>
      <c r="AA439" s="190">
        <v>1677.696023532279</v>
      </c>
      <c r="AB439" s="190">
        <v>1638.9162946835784</v>
      </c>
      <c r="AC439" s="190">
        <v>1604.6062100077679</v>
      </c>
      <c r="AD439" s="190">
        <v>1574.262555807813</v>
      </c>
      <c r="AE439" s="190">
        <v>1547.3821183866755</v>
      </c>
      <c r="AF439" s="190">
        <v>1523.4616840473193</v>
      </c>
      <c r="AG439" s="190">
        <v>1501.9980390927085</v>
      </c>
      <c r="AH439" s="190">
        <v>1482.4879698258073</v>
      </c>
      <c r="AI439" s="190">
        <v>1464.4282625495782</v>
      </c>
      <c r="AJ439" s="190">
        <v>1447.3157035669858</v>
      </c>
      <c r="AK439" s="190">
        <v>1430.6470791809934</v>
      </c>
      <c r="AL439" s="190">
        <v>1413.9191756945661</v>
      </c>
      <c r="AM439" s="190">
        <v>1396.6287794106647</v>
      </c>
      <c r="AN439" s="190">
        <v>1378.2726766322548</v>
      </c>
      <c r="AO439" s="190">
        <v>1358.3476536622995</v>
      </c>
      <c r="AP439" s="190">
        <v>1336.3504968037626</v>
      </c>
      <c r="AQ439" s="190">
        <v>1311.7779923596086</v>
      </c>
      <c r="AR439" s="190">
        <v>1284.1269266327995</v>
      </c>
      <c r="AS439" s="357"/>
      <c r="AU439" s="357"/>
      <c r="AV439" s="357"/>
      <c r="AW439" s="357"/>
      <c r="AX439" s="357"/>
      <c r="AY439" s="357"/>
      <c r="AZ439" s="357"/>
      <c r="BA439" s="357"/>
      <c r="BB439" s="357"/>
      <c r="BC439" s="357"/>
      <c r="BD439" s="357"/>
      <c r="BE439" s="357"/>
      <c r="BF439" s="357"/>
      <c r="BG439" s="357"/>
      <c r="BH439" s="357"/>
      <c r="BI439" s="357"/>
      <c r="BJ439" s="357"/>
      <c r="BK439" s="357"/>
      <c r="BL439" s="357"/>
      <c r="BM439" s="357"/>
      <c r="BN439" s="357"/>
      <c r="BO439" s="357"/>
      <c r="BP439" s="357"/>
      <c r="BQ439" s="357"/>
      <c r="BR439" s="357"/>
      <c r="BS439" s="357"/>
      <c r="BT439" s="357"/>
      <c r="BU439" s="357"/>
      <c r="BV439" s="357"/>
      <c r="BW439" s="357"/>
      <c r="BX439" s="357"/>
      <c r="BY439" s="357"/>
      <c r="BZ439" s="357"/>
      <c r="CA439" s="357"/>
      <c r="CB439" s="357"/>
      <c r="CC439" s="357"/>
    </row>
    <row r="440" spans="7:81" ht="14.25" customHeight="1" thickBot="1" x14ac:dyDescent="0.3">
      <c r="G440" s="62"/>
      <c r="H440" s="409"/>
      <c r="J440" s="411"/>
      <c r="K440" s="167" t="s">
        <v>279</v>
      </c>
      <c r="L440" s="191">
        <v>3137.9345709943595</v>
      </c>
      <c r="M440" s="191">
        <v>3048.1188561643312</v>
      </c>
      <c r="N440" s="191">
        <v>2979.3132208929583</v>
      </c>
      <c r="O440" s="191">
        <v>2915.6064601412681</v>
      </c>
      <c r="P440" s="191">
        <v>2856.7489066561525</v>
      </c>
      <c r="Q440" s="191">
        <v>2802.4908931845007</v>
      </c>
      <c r="R440" s="191">
        <v>2752.5827524732053</v>
      </c>
      <c r="S440" s="191">
        <v>2706.7748172691568</v>
      </c>
      <c r="T440" s="191">
        <v>2664.8174203192443</v>
      </c>
      <c r="U440" s="191">
        <v>2626.4608943703606</v>
      </c>
      <c r="V440" s="191">
        <v>2591.4555721693969</v>
      </c>
      <c r="W440" s="191">
        <v>2559.551786463242</v>
      </c>
      <c r="X440" s="191">
        <v>2530.4998699987877</v>
      </c>
      <c r="Y440" s="191">
        <v>2504.0501555229253</v>
      </c>
      <c r="Z440" s="191">
        <v>2479.9529757825439</v>
      </c>
      <c r="AA440" s="191">
        <v>2457.9586635245369</v>
      </c>
      <c r="AB440" s="191">
        <v>2437.8175514957929</v>
      </c>
      <c r="AC440" s="191">
        <v>2419.2799724432043</v>
      </c>
      <c r="AD440" s="191">
        <v>2402.0962591136613</v>
      </c>
      <c r="AE440" s="191">
        <v>2386.0167442540546</v>
      </c>
      <c r="AF440" s="191">
        <v>2370.7917606112755</v>
      </c>
      <c r="AG440" s="191">
        <v>2356.1716409322139</v>
      </c>
      <c r="AH440" s="191">
        <v>2341.9067179637618</v>
      </c>
      <c r="AI440" s="191">
        <v>2327.7473244528096</v>
      </c>
      <c r="AJ440" s="191">
        <v>2313.4437931462476</v>
      </c>
      <c r="AK440" s="191">
        <v>2298.7464567909674</v>
      </c>
      <c r="AL440" s="191">
        <v>2283.4056481338584</v>
      </c>
      <c r="AM440" s="191">
        <v>2267.1716999218133</v>
      </c>
      <c r="AN440" s="191">
        <v>2249.7949449017215</v>
      </c>
      <c r="AO440" s="191">
        <v>2231.0257158204749</v>
      </c>
      <c r="AP440" s="191">
        <v>2210.6143454249641</v>
      </c>
      <c r="AQ440" s="191">
        <v>2188.3111664620797</v>
      </c>
      <c r="AR440" s="191">
        <v>2163.8665116787115</v>
      </c>
      <c r="AS440" s="357"/>
      <c r="AU440" s="357"/>
      <c r="AV440" s="357"/>
      <c r="AW440" s="357"/>
      <c r="AX440" s="357"/>
      <c r="AY440" s="357"/>
      <c r="AZ440" s="357"/>
      <c r="BA440" s="357"/>
      <c r="BB440" s="357"/>
      <c r="BC440" s="357"/>
      <c r="BD440" s="357"/>
      <c r="BE440" s="357"/>
      <c r="BF440" s="357"/>
      <c r="BG440" s="357"/>
      <c r="BH440" s="357"/>
      <c r="BI440" s="357"/>
      <c r="BJ440" s="357"/>
      <c r="BK440" s="357"/>
      <c r="BL440" s="357"/>
      <c r="BM440" s="357"/>
      <c r="BN440" s="357"/>
      <c r="BO440" s="357"/>
      <c r="BP440" s="357"/>
      <c r="BQ440" s="357"/>
      <c r="BR440" s="357"/>
      <c r="BS440" s="357"/>
      <c r="BT440" s="357"/>
      <c r="BU440" s="357"/>
      <c r="BV440" s="357"/>
      <c r="BW440" s="357"/>
      <c r="BX440" s="357"/>
      <c r="BY440" s="357"/>
      <c r="BZ440" s="357"/>
      <c r="CA440" s="357"/>
      <c r="CB440" s="357"/>
      <c r="CC440" s="357"/>
    </row>
    <row r="441" spans="7:81" ht="14.25" customHeight="1" thickTop="1" x14ac:dyDescent="0.25">
      <c r="G441" s="62"/>
      <c r="H441" s="409"/>
      <c r="J441" s="411"/>
      <c r="K441" s="164" t="s">
        <v>280</v>
      </c>
      <c r="L441" s="309">
        <v>3424.57292701093</v>
      </c>
      <c r="M441" s="309">
        <v>3202.3204133601148</v>
      </c>
      <c r="N441" s="309">
        <v>2994.3522279980252</v>
      </c>
      <c r="O441" s="309">
        <v>2800.3412319601816</v>
      </c>
      <c r="P441" s="309">
        <v>2619.8728578474984</v>
      </c>
      <c r="Q441" s="309">
        <v>2452.4558914861182</v>
      </c>
      <c r="R441" s="309">
        <v>2297.5334404346772</v>
      </c>
      <c r="S441" s="309">
        <v>2154.4938978683927</v>
      </c>
      <c r="T441" s="309">
        <v>2022.6817244858203</v>
      </c>
      <c r="U441" s="309">
        <v>1901.4078901377222</v>
      </c>
      <c r="V441" s="309">
        <v>1789.9598401296953</v>
      </c>
      <c r="W441" s="309">
        <v>1687.6108775257317</v>
      </c>
      <c r="X441" s="309">
        <v>1593.6288808998002</v>
      </c>
      <c r="Y441" s="309">
        <v>1507.2843052480757</v>
      </c>
      <c r="Z441" s="309">
        <v>1427.8574405018937</v>
      </c>
      <c r="AA441" s="309">
        <v>1384.3086831713165</v>
      </c>
      <c r="AB441" s="309">
        <v>1345.9109415375781</v>
      </c>
      <c r="AC441" s="309">
        <v>1312.0995856897778</v>
      </c>
      <c r="AD441" s="309">
        <v>1282.3248814496276</v>
      </c>
      <c r="AE441" s="309">
        <v>1256.0501381911727</v>
      </c>
      <c r="AF441" s="309">
        <v>1232.7499349636464</v>
      </c>
      <c r="AG441" s="309">
        <v>1211.9084732854622</v>
      </c>
      <c r="AH441" s="309">
        <v>1193.0181011463133</v>
      </c>
      <c r="AI441" s="309">
        <v>1175.5780478409417</v>
      </c>
      <c r="AJ441" s="309">
        <v>1159.0934039453412</v>
      </c>
      <c r="AK441" s="309">
        <v>1143.0743757283212</v>
      </c>
      <c r="AL441" s="309">
        <v>1127.0358392255764</v>
      </c>
      <c r="AM441" s="309">
        <v>1110.4972166892803</v>
      </c>
      <c r="AN441" s="309">
        <v>1092.9826977174273</v>
      </c>
      <c r="AO441" s="309">
        <v>1074.0218296160617</v>
      </c>
      <c r="AP441" s="309">
        <v>1053.1505070866403</v>
      </c>
      <c r="AQ441" s="309">
        <v>1029.9124009960797</v>
      </c>
      <c r="AR441" s="309">
        <v>1003.8608810053482</v>
      </c>
      <c r="AS441" s="357"/>
      <c r="AU441" s="357"/>
      <c r="AV441" s="357"/>
      <c r="AW441" s="357"/>
      <c r="AX441" s="357"/>
      <c r="AY441" s="357"/>
      <c r="AZ441" s="357"/>
      <c r="BA441" s="357"/>
      <c r="BB441" s="357"/>
      <c r="BC441" s="357"/>
      <c r="BD441" s="357"/>
      <c r="BE441" s="357"/>
      <c r="BF441" s="357"/>
      <c r="BG441" s="357"/>
      <c r="BH441" s="357"/>
      <c r="BI441" s="357"/>
      <c r="BJ441" s="357"/>
      <c r="BK441" s="357"/>
      <c r="BL441" s="357"/>
      <c r="BM441" s="357"/>
      <c r="BN441" s="357"/>
      <c r="BO441" s="357"/>
      <c r="BP441" s="357"/>
      <c r="BQ441" s="357"/>
      <c r="BR441" s="357"/>
      <c r="BS441" s="357"/>
      <c r="BT441" s="357"/>
      <c r="BU441" s="357"/>
      <c r="BV441" s="357"/>
      <c r="BW441" s="357"/>
      <c r="BX441" s="357"/>
      <c r="BY441" s="357"/>
      <c r="BZ441" s="357"/>
      <c r="CA441" s="357"/>
      <c r="CB441" s="357"/>
      <c r="CC441" s="357"/>
    </row>
    <row r="442" spans="7:81" ht="14.25" customHeight="1" x14ac:dyDescent="0.25">
      <c r="G442" s="62"/>
      <c r="H442" s="409"/>
      <c r="J442" s="411"/>
      <c r="K442" s="52" t="s">
        <v>281</v>
      </c>
      <c r="L442" s="190">
        <v>3424.57292701093</v>
      </c>
      <c r="M442" s="190">
        <v>3243.1802390894236</v>
      </c>
      <c r="N442" s="190">
        <v>3074.9031855278104</v>
      </c>
      <c r="O442" s="190">
        <v>2919.1925859769199</v>
      </c>
      <c r="P442" s="190">
        <v>2775.4992600875812</v>
      </c>
      <c r="Q442" s="190">
        <v>2643.2740275106244</v>
      </c>
      <c r="R442" s="190">
        <v>2521.9677078968807</v>
      </c>
      <c r="S442" s="190">
        <v>2411.031120897178</v>
      </c>
      <c r="T442" s="190">
        <v>2309.9150861623471</v>
      </c>
      <c r="U442" s="190">
        <v>2218.0704233432184</v>
      </c>
      <c r="V442" s="190">
        <v>2134.9479520906207</v>
      </c>
      <c r="W442" s="190">
        <v>2059.9984920553848</v>
      </c>
      <c r="X442" s="190">
        <v>1992.6728628883404</v>
      </c>
      <c r="Y442" s="190">
        <v>1932.4218842403177</v>
      </c>
      <c r="Z442" s="190">
        <v>1878.6963757621454</v>
      </c>
      <c r="AA442" s="190">
        <v>1830.9471571046543</v>
      </c>
      <c r="AB442" s="190">
        <v>1788.6250479186742</v>
      </c>
      <c r="AC442" s="190">
        <v>1751.1808678550344</v>
      </c>
      <c r="AD442" s="190">
        <v>1718.0654365645667</v>
      </c>
      <c r="AE442" s="190">
        <v>1688.7295736980989</v>
      </c>
      <c r="AF442" s="190">
        <v>1662.6240989064611</v>
      </c>
      <c r="AG442" s="190">
        <v>1639.199831840484</v>
      </c>
      <c r="AH442" s="190">
        <v>1617.9075921509975</v>
      </c>
      <c r="AI442" s="190">
        <v>1598.1981994888304</v>
      </c>
      <c r="AJ442" s="190">
        <v>1579.5224735048137</v>
      </c>
      <c r="AK442" s="190">
        <v>1561.3312338497767</v>
      </c>
      <c r="AL442" s="190">
        <v>1543.0753001745511</v>
      </c>
      <c r="AM442" s="190">
        <v>1524.2054921299634</v>
      </c>
      <c r="AN442" s="190">
        <v>1504.1726293668457</v>
      </c>
      <c r="AO442" s="190">
        <v>1482.4275315360271</v>
      </c>
      <c r="AP442" s="190">
        <v>1458.4210182883378</v>
      </c>
      <c r="AQ442" s="190">
        <v>1431.6039092746087</v>
      </c>
      <c r="AR442" s="190">
        <v>1401.4270241456675</v>
      </c>
      <c r="AS442" s="357"/>
      <c r="AU442" s="357"/>
      <c r="AV442" s="357"/>
      <c r="AW442" s="357"/>
      <c r="AX442" s="357"/>
      <c r="AY442" s="357"/>
      <c r="AZ442" s="357"/>
      <c r="BA442" s="357"/>
      <c r="BB442" s="357"/>
      <c r="BC442" s="357"/>
      <c r="BD442" s="357"/>
      <c r="BE442" s="357"/>
      <c r="BF442" s="357"/>
      <c r="BG442" s="357"/>
      <c r="BH442" s="357"/>
      <c r="BI442" s="357"/>
      <c r="BJ442" s="357"/>
      <c r="BK442" s="357"/>
      <c r="BL442" s="357"/>
      <c r="BM442" s="357"/>
      <c r="BN442" s="357"/>
      <c r="BO442" s="357"/>
      <c r="BP442" s="357"/>
      <c r="BQ442" s="357"/>
      <c r="BR442" s="357"/>
      <c r="BS442" s="357"/>
      <c r="BT442" s="357"/>
      <c r="BU442" s="357"/>
      <c r="BV442" s="357"/>
      <c r="BW442" s="357"/>
      <c r="BX442" s="357"/>
      <c r="BY442" s="357"/>
      <c r="BZ442" s="357"/>
      <c r="CA442" s="357"/>
      <c r="CB442" s="357"/>
      <c r="CC442" s="357"/>
    </row>
    <row r="443" spans="7:81" ht="14.25" customHeight="1" thickBot="1" x14ac:dyDescent="0.3">
      <c r="G443" s="62"/>
      <c r="H443" s="409"/>
      <c r="J443" s="411"/>
      <c r="K443" s="167" t="s">
        <v>282</v>
      </c>
      <c r="L443" s="191">
        <v>3424.57292701093</v>
      </c>
      <c r="M443" s="191">
        <v>3326.5528891585845</v>
      </c>
      <c r="N443" s="191">
        <v>3251.4621215070893</v>
      </c>
      <c r="O443" s="191">
        <v>3181.9359911172305</v>
      </c>
      <c r="P443" s="191">
        <v>3117.7020245844756</v>
      </c>
      <c r="Q443" s="191">
        <v>3058.4877485042925</v>
      </c>
      <c r="R443" s="191">
        <v>3004.0206894721491</v>
      </c>
      <c r="S443" s="191">
        <v>2954.0283740835125</v>
      </c>
      <c r="T443" s="191">
        <v>2908.23832893385</v>
      </c>
      <c r="U443" s="191">
        <v>2866.3780806186287</v>
      </c>
      <c r="V443" s="191">
        <v>2828.1751557333182</v>
      </c>
      <c r="W443" s="191">
        <v>2793.3570808733843</v>
      </c>
      <c r="X443" s="191">
        <v>2761.6513826342948</v>
      </c>
      <c r="Y443" s="191">
        <v>2732.7855876115186</v>
      </c>
      <c r="Z443" s="191">
        <v>2706.4872224005207</v>
      </c>
      <c r="AA443" s="191">
        <v>2682.4838135967711</v>
      </c>
      <c r="AB443" s="191">
        <v>2660.5028877957361</v>
      </c>
      <c r="AC443" s="191">
        <v>2640.2719715928838</v>
      </c>
      <c r="AD443" s="191">
        <v>2621.5185915836819</v>
      </c>
      <c r="AE443" s="191">
        <v>2603.9702743635971</v>
      </c>
      <c r="AF443" s="191">
        <v>2587.3545465280981</v>
      </c>
      <c r="AG443" s="191">
        <v>2571.3989346726516</v>
      </c>
      <c r="AH443" s="191">
        <v>2555.8309653927258</v>
      </c>
      <c r="AI443" s="191">
        <v>2540.3781652837874</v>
      </c>
      <c r="AJ443" s="191">
        <v>2524.7680609413051</v>
      </c>
      <c r="AK443" s="191">
        <v>2508.7281789607459</v>
      </c>
      <c r="AL443" s="191">
        <v>2491.9860459375764</v>
      </c>
      <c r="AM443" s="191">
        <v>2474.2691884672658</v>
      </c>
      <c r="AN443" s="191">
        <v>2455.3051331452803</v>
      </c>
      <c r="AO443" s="191">
        <v>2434.8214065670886</v>
      </c>
      <c r="AP443" s="191">
        <v>2412.5455353281582</v>
      </c>
      <c r="AQ443" s="191">
        <v>2388.2050460239561</v>
      </c>
      <c r="AR443" s="191">
        <v>2361.5274652499497</v>
      </c>
      <c r="AS443" s="357"/>
      <c r="AU443" s="357"/>
      <c r="AV443" s="357"/>
      <c r="AW443" s="357"/>
      <c r="AX443" s="357"/>
      <c r="AY443" s="357"/>
      <c r="AZ443" s="357"/>
      <c r="BA443" s="357"/>
      <c r="BB443" s="357"/>
      <c r="BC443" s="357"/>
      <c r="BD443" s="357"/>
      <c r="BE443" s="357"/>
      <c r="BF443" s="357"/>
      <c r="BG443" s="357"/>
      <c r="BH443" s="357"/>
      <c r="BI443" s="357"/>
      <c r="BJ443" s="357"/>
      <c r="BK443" s="357"/>
      <c r="BL443" s="357"/>
      <c r="BM443" s="357"/>
      <c r="BN443" s="357"/>
      <c r="BO443" s="357"/>
      <c r="BP443" s="357"/>
      <c r="BQ443" s="357"/>
      <c r="BR443" s="357"/>
      <c r="BS443" s="357"/>
      <c r="BT443" s="357"/>
      <c r="BU443" s="357"/>
      <c r="BV443" s="357"/>
      <c r="BW443" s="357"/>
      <c r="BX443" s="357"/>
      <c r="BY443" s="357"/>
      <c r="BZ443" s="357"/>
      <c r="CA443" s="357"/>
      <c r="CB443" s="357"/>
      <c r="CC443" s="357"/>
    </row>
    <row r="444" spans="7:81" ht="14.25" customHeight="1" thickTop="1" x14ac:dyDescent="0.25">
      <c r="G444" s="62"/>
      <c r="H444" s="409"/>
      <c r="J444" s="411"/>
      <c r="K444" s="164" t="s">
        <v>283</v>
      </c>
      <c r="L444" s="309">
        <v>4122.7018244313676</v>
      </c>
      <c r="M444" s="309">
        <v>3742.2169750789772</v>
      </c>
      <c r="N444" s="309">
        <v>3392.7979428848107</v>
      </c>
      <c r="O444" s="309">
        <v>3073.3859675939862</v>
      </c>
      <c r="P444" s="309">
        <v>2782.7510728066304</v>
      </c>
      <c r="Q444" s="309">
        <v>2519.5188184850917</v>
      </c>
      <c r="R444" s="309">
        <v>2282.1974081418607</v>
      </c>
      <c r="S444" s="309">
        <v>2069.2046369732984</v>
      </c>
      <c r="T444" s="309">
        <v>1878.8941699970262</v>
      </c>
      <c r="U444" s="309">
        <v>1709.5806552124404</v>
      </c>
      <c r="V444" s="309">
        <v>1559.5632091847492</v>
      </c>
      <c r="W444" s="309">
        <v>1427.1468646291135</v>
      </c>
      <c r="X444" s="309">
        <v>1310.6616441843928</v>
      </c>
      <c r="Y444" s="309">
        <v>1208.4790222948366</v>
      </c>
      <c r="Z444" s="309">
        <v>1119.0256553189161</v>
      </c>
      <c r="AA444" s="309">
        <v>1063.5855097211661</v>
      </c>
      <c r="AB444" s="309">
        <v>1016.8882626782549</v>
      </c>
      <c r="AC444" s="309">
        <v>977.88472936764924</v>
      </c>
      <c r="AD444" s="309">
        <v>945.57142869354789</v>
      </c>
      <c r="AE444" s="309">
        <v>918.9843252111051</v>
      </c>
      <c r="AF444" s="309">
        <v>897.19245843013437</v>
      </c>
      <c r="AG444" s="309">
        <v>879.29176606701901</v>
      </c>
      <c r="AH444" s="309">
        <v>864.39939577931409</v>
      </c>
      <c r="AI444" s="309">
        <v>851.64876627056924</v>
      </c>
      <c r="AJ444" s="309">
        <v>840.18559224922933</v>
      </c>
      <c r="AK444" s="309">
        <v>829.16503875251692</v>
      </c>
      <c r="AL444" s="309">
        <v>817.75012841891851</v>
      </c>
      <c r="AM444" s="309">
        <v>805.11149838516519</v>
      </c>
      <c r="AN444" s="309">
        <v>790.42859791438627</v>
      </c>
      <c r="AO444" s="309">
        <v>772.89243929476197</v>
      </c>
      <c r="AP444" s="309">
        <v>751.71006994374795</v>
      </c>
      <c r="AQ444" s="309">
        <v>726.11103438321959</v>
      </c>
      <c r="AR444" s="309">
        <v>695.35626174441893</v>
      </c>
      <c r="AS444" s="357"/>
      <c r="AU444" s="357"/>
      <c r="AV444" s="357"/>
      <c r="AW444" s="357"/>
      <c r="AX444" s="357"/>
      <c r="AY444" s="357"/>
      <c r="AZ444" s="357"/>
      <c r="BA444" s="357"/>
      <c r="BB444" s="357"/>
      <c r="BC444" s="357"/>
      <c r="BD444" s="357"/>
      <c r="BE444" s="357"/>
      <c r="BF444" s="357"/>
      <c r="BG444" s="357"/>
      <c r="BH444" s="357"/>
      <c r="BI444" s="357"/>
      <c r="BJ444" s="357"/>
      <c r="BK444" s="357"/>
      <c r="BL444" s="357"/>
      <c r="BM444" s="357"/>
      <c r="BN444" s="357"/>
      <c r="BO444" s="357"/>
      <c r="BP444" s="357"/>
      <c r="BQ444" s="357"/>
      <c r="BR444" s="357"/>
      <c r="BS444" s="357"/>
      <c r="BT444" s="357"/>
      <c r="BU444" s="357"/>
      <c r="BV444" s="357"/>
      <c r="BW444" s="357"/>
      <c r="BX444" s="357"/>
      <c r="BY444" s="357"/>
      <c r="BZ444" s="357"/>
      <c r="CA444" s="357"/>
      <c r="CB444" s="357"/>
      <c r="CC444" s="357"/>
    </row>
    <row r="445" spans="7:81" ht="14.25" customHeight="1" x14ac:dyDescent="0.25">
      <c r="G445" s="62"/>
      <c r="H445" s="409"/>
      <c r="J445" s="411"/>
      <c r="K445" s="52" t="s">
        <v>284</v>
      </c>
      <c r="L445" s="190">
        <v>4122.7018244313676</v>
      </c>
      <c r="M445" s="190">
        <v>3810.0925102656047</v>
      </c>
      <c r="N445" s="190">
        <v>3521.8767519651474</v>
      </c>
      <c r="O445" s="190">
        <v>3257.0164458496583</v>
      </c>
      <c r="P445" s="190">
        <v>3014.4734882388007</v>
      </c>
      <c r="Q445" s="190">
        <v>2793.2097754522374</v>
      </c>
      <c r="R445" s="190">
        <v>2592.1872038096321</v>
      </c>
      <c r="S445" s="190">
        <v>2410.3676696306479</v>
      </c>
      <c r="T445" s="190">
        <v>2246.7130692349479</v>
      </c>
      <c r="U445" s="190">
        <v>2100.1852989421955</v>
      </c>
      <c r="V445" s="190">
        <v>1969.7462550720531</v>
      </c>
      <c r="W445" s="190">
        <v>1854.3578339441849</v>
      </c>
      <c r="X445" s="190">
        <v>1752.981931878254</v>
      </c>
      <c r="Y445" s="190">
        <v>1664.580445193923</v>
      </c>
      <c r="Z445" s="190">
        <v>1588.1152702108568</v>
      </c>
      <c r="AA445" s="190">
        <v>1522.5483032487161</v>
      </c>
      <c r="AB445" s="190">
        <v>1466.8414406271654</v>
      </c>
      <c r="AC445" s="190">
        <v>1419.9565786658693</v>
      </c>
      <c r="AD445" s="190">
        <v>1380.8556136844879</v>
      </c>
      <c r="AE445" s="190">
        <v>1348.5004420026878</v>
      </c>
      <c r="AF445" s="190">
        <v>1321.8529599401293</v>
      </c>
      <c r="AG445" s="190">
        <v>1299.8750638164772</v>
      </c>
      <c r="AH445" s="190">
        <v>1281.5286499513954</v>
      </c>
      <c r="AI445" s="190">
        <v>1265.7756146645452</v>
      </c>
      <c r="AJ445" s="190">
        <v>1251.5778542755922</v>
      </c>
      <c r="AK445" s="190">
        <v>1237.8972651041968</v>
      </c>
      <c r="AL445" s="190">
        <v>1223.6957434700253</v>
      </c>
      <c r="AM445" s="190">
        <v>1207.9351856927381</v>
      </c>
      <c r="AN445" s="190">
        <v>1189.5774880920001</v>
      </c>
      <c r="AO445" s="190">
        <v>1167.5845469874755</v>
      </c>
      <c r="AP445" s="190">
        <v>1140.9182586988227</v>
      </c>
      <c r="AQ445" s="190">
        <v>1108.540519545711</v>
      </c>
      <c r="AR445" s="190">
        <v>1069.4132258478014</v>
      </c>
      <c r="AS445" s="357"/>
      <c r="AU445" s="357"/>
      <c r="AV445" s="357"/>
      <c r="AW445" s="357"/>
      <c r="AX445" s="357"/>
      <c r="AY445" s="357"/>
      <c r="AZ445" s="357"/>
      <c r="BA445" s="357"/>
      <c r="BB445" s="357"/>
      <c r="BC445" s="357"/>
      <c r="BD445" s="357"/>
      <c r="BE445" s="357"/>
      <c r="BF445" s="357"/>
      <c r="BG445" s="357"/>
      <c r="BH445" s="357"/>
      <c r="BI445" s="357"/>
      <c r="BJ445" s="357"/>
      <c r="BK445" s="357"/>
      <c r="BL445" s="357"/>
      <c r="BM445" s="357"/>
      <c r="BN445" s="357"/>
      <c r="BO445" s="357"/>
      <c r="BP445" s="357"/>
      <c r="BQ445" s="357"/>
      <c r="BR445" s="357"/>
      <c r="BS445" s="357"/>
      <c r="BT445" s="357"/>
      <c r="BU445" s="357"/>
      <c r="BV445" s="357"/>
      <c r="BW445" s="357"/>
      <c r="BX445" s="357"/>
      <c r="BY445" s="357"/>
      <c r="BZ445" s="357"/>
      <c r="CA445" s="357"/>
      <c r="CB445" s="357"/>
      <c r="CC445" s="357"/>
    </row>
    <row r="446" spans="7:81" ht="14.25" customHeight="1" thickBot="1" x14ac:dyDescent="0.3">
      <c r="G446" s="62"/>
      <c r="H446" s="409"/>
      <c r="J446" s="411"/>
      <c r="K446" s="167" t="s">
        <v>285</v>
      </c>
      <c r="L446" s="191">
        <v>4122.7018244313676</v>
      </c>
      <c r="M446" s="191">
        <v>3969.255496604947</v>
      </c>
      <c r="N446" s="191">
        <v>3821.7470252927542</v>
      </c>
      <c r="O446" s="191">
        <v>3684.9625197147889</v>
      </c>
      <c r="P446" s="191">
        <v>3558.4393781526842</v>
      </c>
      <c r="Q446" s="191">
        <v>3441.7149988880719</v>
      </c>
      <c r="R446" s="191">
        <v>3334.3267802025853</v>
      </c>
      <c r="S446" s="191">
        <v>3235.8121203778555</v>
      </c>
      <c r="T446" s="191">
        <v>3145.7084176955168</v>
      </c>
      <c r="U446" s="191">
        <v>3063.553070437199</v>
      </c>
      <c r="V446" s="191">
        <v>2988.8834768845372</v>
      </c>
      <c r="W446" s="191">
        <v>2921.2370353191618</v>
      </c>
      <c r="X446" s="191">
        <v>2860.1511440227055</v>
      </c>
      <c r="Y446" s="191">
        <v>2805.1632012768023</v>
      </c>
      <c r="Z446" s="191">
        <v>2755.8106053630827</v>
      </c>
      <c r="AA446" s="191">
        <v>2711.6307545631803</v>
      </c>
      <c r="AB446" s="191">
        <v>2672.1610471587269</v>
      </c>
      <c r="AC446" s="191">
        <v>2636.9388814313556</v>
      </c>
      <c r="AD446" s="191">
        <v>2605.5016556626983</v>
      </c>
      <c r="AE446" s="191">
        <v>2577.3867681343881</v>
      </c>
      <c r="AF446" s="191">
        <v>2552.1316171280555</v>
      </c>
      <c r="AG446" s="191">
        <v>2529.2736009253358</v>
      </c>
      <c r="AH446" s="191">
        <v>2508.3501178078586</v>
      </c>
      <c r="AI446" s="191">
        <v>2488.8985660572589</v>
      </c>
      <c r="AJ446" s="191">
        <v>2470.4563439551671</v>
      </c>
      <c r="AK446" s="191">
        <v>2452.5608497832163</v>
      </c>
      <c r="AL446" s="191">
        <v>2434.7494818230389</v>
      </c>
      <c r="AM446" s="191">
        <v>2416.5596383562688</v>
      </c>
      <c r="AN446" s="191">
        <v>2397.5287176645356</v>
      </c>
      <c r="AO446" s="191">
        <v>2377.1941180294734</v>
      </c>
      <c r="AP446" s="191">
        <v>2355.0932377327149</v>
      </c>
      <c r="AQ446" s="191">
        <v>2330.7634750558909</v>
      </c>
      <c r="AR446" s="191">
        <v>2303.742228280636</v>
      </c>
      <c r="AS446" s="357"/>
      <c r="AU446" s="357"/>
      <c r="AV446" s="357"/>
      <c r="AW446" s="357"/>
      <c r="AX446" s="357"/>
      <c r="AY446" s="357"/>
      <c r="AZ446" s="357"/>
      <c r="BA446" s="357"/>
      <c r="BB446" s="357"/>
      <c r="BC446" s="357"/>
      <c r="BD446" s="357"/>
      <c r="BE446" s="357"/>
      <c r="BF446" s="357"/>
      <c r="BG446" s="357"/>
      <c r="BH446" s="357"/>
      <c r="BI446" s="357"/>
      <c r="BJ446" s="357"/>
      <c r="BK446" s="357"/>
      <c r="BL446" s="357"/>
      <c r="BM446" s="357"/>
      <c r="BN446" s="357"/>
      <c r="BO446" s="357"/>
      <c r="BP446" s="357"/>
      <c r="BQ446" s="357"/>
      <c r="BR446" s="357"/>
      <c r="BS446" s="357"/>
      <c r="BT446" s="357"/>
      <c r="BU446" s="357"/>
      <c r="BV446" s="357"/>
      <c r="BW446" s="357"/>
      <c r="BX446" s="357"/>
      <c r="BY446" s="357"/>
      <c r="BZ446" s="357"/>
      <c r="CA446" s="357"/>
      <c r="CB446" s="357"/>
      <c r="CC446" s="357"/>
    </row>
    <row r="447" spans="7:81" ht="14.25" customHeight="1" thickTop="1" x14ac:dyDescent="0.25">
      <c r="G447" s="62"/>
      <c r="H447" s="409"/>
      <c r="J447" s="411"/>
      <c r="K447" s="164" t="s">
        <v>286</v>
      </c>
      <c r="L447" s="309">
        <v>4138.3403473493499</v>
      </c>
      <c r="M447" s="309">
        <v>3756.4122160692482</v>
      </c>
      <c r="N447" s="309">
        <v>3405.6677429929482</v>
      </c>
      <c r="O447" s="309">
        <v>3085.0441517016015</v>
      </c>
      <c r="P447" s="309">
        <v>2793.3068001622287</v>
      </c>
      <c r="Q447" s="309">
        <v>2529.0760347144269</v>
      </c>
      <c r="R447" s="309">
        <v>2290.8544000831848</v>
      </c>
      <c r="S447" s="309">
        <v>2077.0536897341694</v>
      </c>
      <c r="T447" s="309">
        <v>1886.0213236911966</v>
      </c>
      <c r="U447" s="309">
        <v>1716.0655569577573</v>
      </c>
      <c r="V447" s="309">
        <v>1565.4790541882232</v>
      </c>
      <c r="W447" s="309">
        <v>1432.5604186284752</v>
      </c>
      <c r="X447" s="309">
        <v>1315.6333382416321</v>
      </c>
      <c r="Y447" s="309">
        <v>1213.06311003411</v>
      </c>
      <c r="Z447" s="309">
        <v>1123.2704222464699</v>
      </c>
      <c r="AA447" s="309">
        <v>1067.6199771838478</v>
      </c>
      <c r="AB447" s="309">
        <v>1020.7455948546155</v>
      </c>
      <c r="AC447" s="309">
        <v>981.59411059447825</v>
      </c>
      <c r="AD447" s="309">
        <v>949.15823683246822</v>
      </c>
      <c r="AE447" s="309">
        <v>922.47028127659394</v>
      </c>
      <c r="AF447" s="309">
        <v>900.59575205177146</v>
      </c>
      <c r="AG447" s="309">
        <v>882.62715752165741</v>
      </c>
      <c r="AH447" s="309">
        <v>867.67829644612311</v>
      </c>
      <c r="AI447" s="309">
        <v>854.87930035151226</v>
      </c>
      <c r="AJ447" s="309">
        <v>843.37264341113519</v>
      </c>
      <c r="AK447" s="309">
        <v>832.31028597473312</v>
      </c>
      <c r="AL447" s="309">
        <v>820.85207579931716</v>
      </c>
      <c r="AM447" s="309">
        <v>808.16550402399446</v>
      </c>
      <c r="AN447" s="309">
        <v>793.42690734104849</v>
      </c>
      <c r="AO447" s="309">
        <v>775.82422932949498</v>
      </c>
      <c r="AP447" s="309">
        <v>754.56150952320672</v>
      </c>
      <c r="AQ447" s="309">
        <v>728.86536989807701</v>
      </c>
      <c r="AR447" s="309">
        <v>697.99393608967648</v>
      </c>
      <c r="AS447" s="357"/>
      <c r="AU447" s="357"/>
      <c r="AV447" s="357"/>
      <c r="AW447" s="357"/>
      <c r="AX447" s="357"/>
      <c r="AY447" s="357"/>
      <c r="AZ447" s="357"/>
      <c r="BA447" s="357"/>
      <c r="BB447" s="357"/>
      <c r="BC447" s="357"/>
      <c r="BD447" s="357"/>
      <c r="BE447" s="357"/>
      <c r="BF447" s="357"/>
      <c r="BG447" s="357"/>
      <c r="BH447" s="357"/>
      <c r="BI447" s="357"/>
      <c r="BJ447" s="357"/>
      <c r="BK447" s="357"/>
      <c r="BL447" s="357"/>
      <c r="BM447" s="357"/>
      <c r="BN447" s="357"/>
      <c r="BO447" s="357"/>
      <c r="BP447" s="357"/>
      <c r="BQ447" s="357"/>
      <c r="BR447" s="357"/>
      <c r="BS447" s="357"/>
      <c r="BT447" s="357"/>
      <c r="BU447" s="357"/>
      <c r="BV447" s="357"/>
      <c r="BW447" s="357"/>
      <c r="BX447" s="357"/>
      <c r="BY447" s="357"/>
      <c r="BZ447" s="357"/>
      <c r="CA447" s="357"/>
      <c r="CB447" s="357"/>
      <c r="CC447" s="357"/>
    </row>
    <row r="448" spans="7:81" ht="14.25" customHeight="1" x14ac:dyDescent="0.25">
      <c r="G448" s="62"/>
      <c r="H448" s="409"/>
      <c r="J448" s="411"/>
      <c r="K448" s="52" t="s">
        <v>287</v>
      </c>
      <c r="L448" s="190">
        <v>4138.3403473493499</v>
      </c>
      <c r="M448" s="190">
        <v>3824.5452215163482</v>
      </c>
      <c r="N448" s="190">
        <v>3535.2361829027732</v>
      </c>
      <c r="O448" s="190">
        <v>3269.3711900202943</v>
      </c>
      <c r="P448" s="190">
        <v>3025.9082013805819</v>
      </c>
      <c r="Q448" s="190">
        <v>2803.8051754953062</v>
      </c>
      <c r="R448" s="190">
        <v>2602.0200708761381</v>
      </c>
      <c r="S448" s="190">
        <v>2419.5108460347478</v>
      </c>
      <c r="T448" s="190">
        <v>2255.2354594828053</v>
      </c>
      <c r="U448" s="190">
        <v>2108.1518697319816</v>
      </c>
      <c r="V448" s="190">
        <v>1977.2180352939467</v>
      </c>
      <c r="W448" s="190">
        <v>1861.3919146803712</v>
      </c>
      <c r="X448" s="190">
        <v>1759.6314664029258</v>
      </c>
      <c r="Y448" s="190">
        <v>1670.89464897328</v>
      </c>
      <c r="Z448" s="190">
        <v>1594.1394209031064</v>
      </c>
      <c r="AA448" s="190">
        <v>1528.3237407040726</v>
      </c>
      <c r="AB448" s="190">
        <v>1472.4055668878502</v>
      </c>
      <c r="AC448" s="190">
        <v>1425.3428579661111</v>
      </c>
      <c r="AD448" s="190">
        <v>1386.0935724505225</v>
      </c>
      <c r="AE448" s="190">
        <v>1353.6156688527583</v>
      </c>
      <c r="AF448" s="190">
        <v>1326.867105684486</v>
      </c>
      <c r="AG448" s="190">
        <v>1304.8058414573775</v>
      </c>
      <c r="AH448" s="190">
        <v>1286.389834683104</v>
      </c>
      <c r="AI448" s="190">
        <v>1270.5770438733339</v>
      </c>
      <c r="AJ448" s="190">
        <v>1256.3254275397401</v>
      </c>
      <c r="AK448" s="190">
        <v>1242.5929441939902</v>
      </c>
      <c r="AL448" s="190">
        <v>1228.3375523477578</v>
      </c>
      <c r="AM448" s="190">
        <v>1212.5172105127103</v>
      </c>
      <c r="AN448" s="190">
        <v>1194.0898772005198</v>
      </c>
      <c r="AO448" s="190">
        <v>1172.0135109228579</v>
      </c>
      <c r="AP448" s="190">
        <v>1145.2460701913899</v>
      </c>
      <c r="AQ448" s="190">
        <v>1112.7455135177925</v>
      </c>
      <c r="AR448" s="190">
        <v>1073.4697994137337</v>
      </c>
      <c r="AS448" s="357"/>
      <c r="AU448" s="357"/>
      <c r="AV448" s="357"/>
      <c r="AW448" s="357"/>
      <c r="AX448" s="357"/>
      <c r="AY448" s="357"/>
      <c r="AZ448" s="357"/>
      <c r="BA448" s="357"/>
      <c r="BB448" s="357"/>
      <c r="BC448" s="357"/>
      <c r="BD448" s="357"/>
      <c r="BE448" s="357"/>
      <c r="BF448" s="357"/>
      <c r="BG448" s="357"/>
      <c r="BH448" s="357"/>
      <c r="BI448" s="357"/>
      <c r="BJ448" s="357"/>
      <c r="BK448" s="357"/>
      <c r="BL448" s="357"/>
      <c r="BM448" s="357"/>
      <c r="BN448" s="357"/>
      <c r="BO448" s="357"/>
      <c r="BP448" s="357"/>
      <c r="BQ448" s="357"/>
      <c r="BR448" s="357"/>
      <c r="BS448" s="357"/>
      <c r="BT448" s="357"/>
      <c r="BU448" s="357"/>
      <c r="BV448" s="357"/>
      <c r="BW448" s="357"/>
      <c r="BX448" s="357"/>
      <c r="BY448" s="357"/>
      <c r="BZ448" s="357"/>
      <c r="CA448" s="357"/>
      <c r="CB448" s="357"/>
      <c r="CC448" s="357"/>
    </row>
    <row r="449" spans="7:81" ht="14.25" customHeight="1" thickBot="1" x14ac:dyDescent="0.3">
      <c r="G449" s="62"/>
      <c r="H449" s="409"/>
      <c r="J449" s="411"/>
      <c r="K449" s="167" t="s">
        <v>288</v>
      </c>
      <c r="L449" s="191">
        <v>4138.3403473493499</v>
      </c>
      <c r="M449" s="191">
        <v>3984.3119561051544</v>
      </c>
      <c r="N449" s="191">
        <v>3836.243945270714</v>
      </c>
      <c r="O449" s="191">
        <v>3698.9405790726014</v>
      </c>
      <c r="P449" s="191">
        <v>3571.9375010190315</v>
      </c>
      <c r="Q449" s="191">
        <v>3454.7703546182179</v>
      </c>
      <c r="R449" s="191">
        <v>3346.974783378374</v>
      </c>
      <c r="S449" s="191">
        <v>3248.0864308077134</v>
      </c>
      <c r="T449" s="191">
        <v>3157.6409404144501</v>
      </c>
      <c r="U449" s="191">
        <v>3075.1739557067976</v>
      </c>
      <c r="V449" s="191">
        <v>3000.2211201929708</v>
      </c>
      <c r="W449" s="191">
        <v>2932.3180773811823</v>
      </c>
      <c r="X449" s="191">
        <v>2871.0004707796452</v>
      </c>
      <c r="Y449" s="191">
        <v>2815.8039438965752</v>
      </c>
      <c r="Z449" s="191">
        <v>2766.2641402401841</v>
      </c>
      <c r="AA449" s="191">
        <v>2721.9167033186877</v>
      </c>
      <c r="AB449" s="191">
        <v>2682.2972766402977</v>
      </c>
      <c r="AC449" s="191">
        <v>2646.9415037132294</v>
      </c>
      <c r="AD449" s="191">
        <v>2615.3850280456954</v>
      </c>
      <c r="AE449" s="191">
        <v>2587.1634931459112</v>
      </c>
      <c r="AF449" s="191">
        <v>2561.8125425220878</v>
      </c>
      <c r="AG449" s="191">
        <v>2538.8678196824412</v>
      </c>
      <c r="AH449" s="191">
        <v>2517.8649681351844</v>
      </c>
      <c r="AI449" s="191">
        <v>2498.3396313885314</v>
      </c>
      <c r="AJ449" s="191">
        <v>2479.8274529506953</v>
      </c>
      <c r="AK449" s="191">
        <v>2461.8640763298908</v>
      </c>
      <c r="AL449" s="191">
        <v>2443.9851450343308</v>
      </c>
      <c r="AM449" s="191">
        <v>2425.7263025722314</v>
      </c>
      <c r="AN449" s="191">
        <v>2406.6231924518024</v>
      </c>
      <c r="AO449" s="191">
        <v>2386.2114581812602</v>
      </c>
      <c r="AP449" s="191">
        <v>2364.0267432688179</v>
      </c>
      <c r="AQ449" s="191">
        <v>2339.6046912226884</v>
      </c>
      <c r="AR449" s="191">
        <v>2312.4809455510872</v>
      </c>
      <c r="AS449" s="357"/>
      <c r="AU449" s="357"/>
      <c r="AV449" s="357"/>
      <c r="AW449" s="357"/>
      <c r="AX449" s="357"/>
      <c r="AY449" s="357"/>
      <c r="AZ449" s="357"/>
      <c r="BA449" s="357"/>
      <c r="BB449" s="357"/>
      <c r="BC449" s="357"/>
      <c r="BD449" s="357"/>
      <c r="BE449" s="357"/>
      <c r="BF449" s="357"/>
      <c r="BG449" s="357"/>
      <c r="BH449" s="357"/>
      <c r="BI449" s="357"/>
      <c r="BJ449" s="357"/>
      <c r="BK449" s="357"/>
      <c r="BL449" s="357"/>
      <c r="BM449" s="357"/>
      <c r="BN449" s="357"/>
      <c r="BO449" s="357"/>
      <c r="BP449" s="357"/>
      <c r="BQ449" s="357"/>
      <c r="BR449" s="357"/>
      <c r="BS449" s="357"/>
      <c r="BT449" s="357"/>
      <c r="BU449" s="357"/>
      <c r="BV449" s="357"/>
      <c r="BW449" s="357"/>
      <c r="BX449" s="357"/>
      <c r="BY449" s="357"/>
      <c r="BZ449" s="357"/>
      <c r="CA449" s="357"/>
      <c r="CB449" s="357"/>
      <c r="CC449" s="357"/>
    </row>
    <row r="450" spans="7:81" ht="14.25" customHeight="1" thickTop="1" x14ac:dyDescent="0.25">
      <c r="G450" s="62"/>
      <c r="H450" s="409"/>
      <c r="J450" s="411"/>
      <c r="K450" s="164" t="s">
        <v>289</v>
      </c>
      <c r="L450" s="309">
        <v>4252.1895052292748</v>
      </c>
      <c r="M450" s="309">
        <v>3859.7542158937117</v>
      </c>
      <c r="N450" s="309">
        <v>3499.3604729316348</v>
      </c>
      <c r="O450" s="309">
        <v>3169.9162620679181</v>
      </c>
      <c r="P450" s="309">
        <v>2870.1529752484394</v>
      </c>
      <c r="Q450" s="309">
        <v>2598.6530034021189</v>
      </c>
      <c r="R450" s="309">
        <v>2353.877695023642</v>
      </c>
      <c r="S450" s="309">
        <v>2134.1951507063409</v>
      </c>
      <c r="T450" s="309">
        <v>1937.9073266351922</v>
      </c>
      <c r="U450" s="309">
        <v>1763.2759365128181</v>
      </c>
      <c r="V450" s="309">
        <v>1608.5466747893531</v>
      </c>
      <c r="W450" s="309">
        <v>1471.971337881994</v>
      </c>
      <c r="X450" s="309">
        <v>1351.8274970264461</v>
      </c>
      <c r="Y450" s="309">
        <v>1246.435477200828</v>
      </c>
      <c r="Z450" s="309">
        <v>1154.1725184759641</v>
      </c>
      <c r="AA450" s="309">
        <v>1096.9910837473806</v>
      </c>
      <c r="AB450" s="309">
        <v>1048.8271484799172</v>
      </c>
      <c r="AC450" s="309">
        <v>1008.5985745803014</v>
      </c>
      <c r="AD450" s="309">
        <v>975.27036316528267</v>
      </c>
      <c r="AE450" s="309">
        <v>947.8481999293856</v>
      </c>
      <c r="AF450" s="309">
        <v>925.37188435490702</v>
      </c>
      <c r="AG450" s="309">
        <v>906.90895896173345</v>
      </c>
      <c r="AH450" s="309">
        <v>891.54884238233444</v>
      </c>
      <c r="AI450" s="309">
        <v>878.39773534353469</v>
      </c>
      <c r="AJ450" s="309">
        <v>866.57452077552955</v>
      </c>
      <c r="AK450" s="309">
        <v>855.20782875748591</v>
      </c>
      <c r="AL450" s="309">
        <v>843.4343937649237</v>
      </c>
      <c r="AM450" s="309">
        <v>830.39880393120734</v>
      </c>
      <c r="AN450" s="309">
        <v>815.2547362913449</v>
      </c>
      <c r="AO450" s="309">
        <v>797.1677940821088</v>
      </c>
      <c r="AP450" s="309">
        <v>775.32011930812848</v>
      </c>
      <c r="AQ450" s="309">
        <v>748.91705767766882</v>
      </c>
      <c r="AR450" s="309">
        <v>717.1963252503466</v>
      </c>
      <c r="AS450" s="357"/>
      <c r="AU450" s="357"/>
      <c r="AV450" s="357"/>
      <c r="AW450" s="357"/>
      <c r="AX450" s="357"/>
      <c r="AY450" s="357"/>
      <c r="AZ450" s="357"/>
      <c r="BA450" s="357"/>
      <c r="BB450" s="357"/>
      <c r="BC450" s="357"/>
      <c r="BD450" s="357"/>
      <c r="BE450" s="357"/>
      <c r="BF450" s="357"/>
      <c r="BG450" s="357"/>
      <c r="BH450" s="357"/>
      <c r="BI450" s="357"/>
      <c r="BJ450" s="357"/>
      <c r="BK450" s="357"/>
      <c r="BL450" s="357"/>
      <c r="BM450" s="357"/>
      <c r="BN450" s="357"/>
      <c r="BO450" s="357"/>
      <c r="BP450" s="357"/>
      <c r="BQ450" s="357"/>
      <c r="BR450" s="357"/>
      <c r="BS450" s="357"/>
      <c r="BT450" s="357"/>
      <c r="BU450" s="357"/>
      <c r="BV450" s="357"/>
      <c r="BW450" s="357"/>
      <c r="BX450" s="357"/>
      <c r="BY450" s="357"/>
      <c r="BZ450" s="357"/>
      <c r="CA450" s="357"/>
      <c r="CB450" s="357"/>
      <c r="CC450" s="357"/>
    </row>
    <row r="451" spans="7:81" ht="14.25" customHeight="1" x14ac:dyDescent="0.25">
      <c r="G451" s="62"/>
      <c r="H451" s="409"/>
      <c r="J451" s="411"/>
      <c r="K451" s="52" t="s">
        <v>290</v>
      </c>
      <c r="L451" s="190">
        <v>4252.1895052292748</v>
      </c>
      <c r="M451" s="190">
        <v>3929.7616165434561</v>
      </c>
      <c r="N451" s="190">
        <v>3632.4934475421878</v>
      </c>
      <c r="O451" s="190">
        <v>3359.3142893159111</v>
      </c>
      <c r="P451" s="190">
        <v>3109.1534329550686</v>
      </c>
      <c r="Q451" s="190">
        <v>2880.9401695501028</v>
      </c>
      <c r="R451" s="190">
        <v>2673.603790191456</v>
      </c>
      <c r="S451" s="190">
        <v>2486.073585969571</v>
      </c>
      <c r="T451" s="190">
        <v>2317.2788479748897</v>
      </c>
      <c r="U451" s="190">
        <v>2166.1488672978548</v>
      </c>
      <c r="V451" s="190">
        <v>2031.6129350289086</v>
      </c>
      <c r="W451" s="190">
        <v>1912.6003422584936</v>
      </c>
      <c r="X451" s="190">
        <v>1808.0403800770525</v>
      </c>
      <c r="Y451" s="190">
        <v>1716.8623395750269</v>
      </c>
      <c r="Z451" s="190">
        <v>1637.9955118428611</v>
      </c>
      <c r="AA451" s="190">
        <v>1570.369187970995</v>
      </c>
      <c r="AB451" s="190">
        <v>1512.9126590498722</v>
      </c>
      <c r="AC451" s="190">
        <v>1464.5552161699366</v>
      </c>
      <c r="AD451" s="190">
        <v>1424.2261504216272</v>
      </c>
      <c r="AE451" s="190">
        <v>1390.8547528953902</v>
      </c>
      <c r="AF451" s="190">
        <v>1363.3703146816649</v>
      </c>
      <c r="AG451" s="190">
        <v>1340.7021268708954</v>
      </c>
      <c r="AH451" s="190">
        <v>1321.7794805535248</v>
      </c>
      <c r="AI451" s="190">
        <v>1305.5316668199932</v>
      </c>
      <c r="AJ451" s="190">
        <v>1290.8879767607461</v>
      </c>
      <c r="AK451" s="190">
        <v>1276.7777014662227</v>
      </c>
      <c r="AL451" s="190">
        <v>1262.1301320268685</v>
      </c>
      <c r="AM451" s="190">
        <v>1245.8745595331231</v>
      </c>
      <c r="AN451" s="190">
        <v>1226.9402750754307</v>
      </c>
      <c r="AO451" s="190">
        <v>1204.2565697442346</v>
      </c>
      <c r="AP451" s="190">
        <v>1176.7527346299726</v>
      </c>
      <c r="AQ451" s="190">
        <v>1143.3580608230932</v>
      </c>
      <c r="AR451" s="190">
        <v>1103.0018394140363</v>
      </c>
      <c r="AS451" s="357"/>
      <c r="AU451" s="357"/>
      <c r="AV451" s="357"/>
      <c r="AW451" s="357"/>
      <c r="AX451" s="357"/>
      <c r="AY451" s="357"/>
      <c r="AZ451" s="357"/>
      <c r="BA451" s="357"/>
      <c r="BB451" s="357"/>
      <c r="BC451" s="357"/>
      <c r="BD451" s="357"/>
      <c r="BE451" s="357"/>
      <c r="BF451" s="357"/>
      <c r="BG451" s="357"/>
      <c r="BH451" s="357"/>
      <c r="BI451" s="357"/>
      <c r="BJ451" s="357"/>
      <c r="BK451" s="357"/>
      <c r="BL451" s="357"/>
      <c r="BM451" s="357"/>
      <c r="BN451" s="357"/>
      <c r="BO451" s="357"/>
      <c r="BP451" s="357"/>
      <c r="BQ451" s="357"/>
      <c r="BR451" s="357"/>
      <c r="BS451" s="357"/>
      <c r="BT451" s="357"/>
      <c r="BU451" s="357"/>
      <c r="BV451" s="357"/>
      <c r="BW451" s="357"/>
      <c r="BX451" s="357"/>
      <c r="BY451" s="357"/>
      <c r="BZ451" s="357"/>
      <c r="CA451" s="357"/>
      <c r="CB451" s="357"/>
      <c r="CC451" s="357"/>
    </row>
    <row r="452" spans="7:81" ht="14.25" customHeight="1" thickBot="1" x14ac:dyDescent="0.3">
      <c r="G452" s="62"/>
      <c r="H452" s="409"/>
      <c r="J452" s="411"/>
      <c r="K452" s="167" t="s">
        <v>291</v>
      </c>
      <c r="L452" s="191">
        <v>4252.1895052292748</v>
      </c>
      <c r="M452" s="191">
        <v>4093.9236658389927</v>
      </c>
      <c r="N452" s="191">
        <v>3941.7821818419952</v>
      </c>
      <c r="O452" s="191">
        <v>3800.7014867381663</v>
      </c>
      <c r="P452" s="191">
        <v>3670.2044492054497</v>
      </c>
      <c r="Q452" s="191">
        <v>3549.813937921786</v>
      </c>
      <c r="R452" s="191">
        <v>3439.052821565117</v>
      </c>
      <c r="S452" s="191">
        <v>3337.4439688133839</v>
      </c>
      <c r="T452" s="191">
        <v>3244.5102483445289</v>
      </c>
      <c r="U452" s="191">
        <v>3159.7745288364927</v>
      </c>
      <c r="V452" s="191">
        <v>3082.7596789672184</v>
      </c>
      <c r="W452" s="191">
        <v>3012.9885674146462</v>
      </c>
      <c r="X452" s="191">
        <v>2949.9840628567172</v>
      </c>
      <c r="Y452" s="191">
        <v>2893.2690339713749</v>
      </c>
      <c r="Z452" s="191">
        <v>2842.3663494365587</v>
      </c>
      <c r="AA452" s="191">
        <v>2796.7988779302123</v>
      </c>
      <c r="AB452" s="191">
        <v>2756.0894881302756</v>
      </c>
      <c r="AC452" s="191">
        <v>2719.7610487146912</v>
      </c>
      <c r="AD452" s="191">
        <v>2687.3364283614001</v>
      </c>
      <c r="AE452" s="191">
        <v>2658.3384957483445</v>
      </c>
      <c r="AF452" s="191">
        <v>2632.2901195534641</v>
      </c>
      <c r="AG452" s="191">
        <v>2608.7141684547037</v>
      </c>
      <c r="AH452" s="191">
        <v>2587.1335111300014</v>
      </c>
      <c r="AI452" s="191">
        <v>2567.0710162573014</v>
      </c>
      <c r="AJ452" s="191">
        <v>2548.0495525145438</v>
      </c>
      <c r="AK452" s="191">
        <v>2529.5919885796707</v>
      </c>
      <c r="AL452" s="191">
        <v>2511.2211931306229</v>
      </c>
      <c r="AM452" s="191">
        <v>2492.4600348453446</v>
      </c>
      <c r="AN452" s="191">
        <v>2472.8313824017737</v>
      </c>
      <c r="AO452" s="191">
        <v>2451.8581044778534</v>
      </c>
      <c r="AP452" s="191">
        <v>2429.0630697515262</v>
      </c>
      <c r="AQ452" s="191">
        <v>2403.9691469007325</v>
      </c>
      <c r="AR452" s="191">
        <v>2376.0992046034144</v>
      </c>
      <c r="AS452" s="357"/>
      <c r="AU452" s="357"/>
      <c r="AV452" s="357"/>
      <c r="AW452" s="357"/>
      <c r="AX452" s="357"/>
      <c r="AY452" s="357"/>
      <c r="AZ452" s="357"/>
      <c r="BA452" s="357"/>
      <c r="BB452" s="357"/>
      <c r="BC452" s="357"/>
      <c r="BD452" s="357"/>
      <c r="BE452" s="357"/>
      <c r="BF452" s="357"/>
      <c r="BG452" s="357"/>
      <c r="BH452" s="357"/>
      <c r="BI452" s="357"/>
      <c r="BJ452" s="357"/>
      <c r="BK452" s="357"/>
      <c r="BL452" s="357"/>
      <c r="BM452" s="357"/>
      <c r="BN452" s="357"/>
      <c r="BO452" s="357"/>
      <c r="BP452" s="357"/>
      <c r="BQ452" s="357"/>
      <c r="BR452" s="357"/>
      <c r="BS452" s="357"/>
      <c r="BT452" s="357"/>
      <c r="BU452" s="357"/>
      <c r="BV452" s="357"/>
      <c r="BW452" s="357"/>
      <c r="BX452" s="357"/>
      <c r="BY452" s="357"/>
      <c r="BZ452" s="357"/>
      <c r="CA452" s="357"/>
      <c r="CB452" s="357"/>
      <c r="CC452" s="357"/>
    </row>
    <row r="453" spans="7:81" ht="14.25" customHeight="1" thickTop="1" x14ac:dyDescent="0.25">
      <c r="G453" s="62"/>
      <c r="H453" s="409"/>
      <c r="J453" s="412"/>
      <c r="K453" s="164" t="s">
        <v>348</v>
      </c>
      <c r="L453" s="309">
        <v>4407.5584176898037</v>
      </c>
      <c r="M453" s="309">
        <v>4000.7841051192186</v>
      </c>
      <c r="N453" s="309">
        <v>3627.2220911210702</v>
      </c>
      <c r="O453" s="309">
        <v>3285.7404607831354</v>
      </c>
      <c r="P453" s="309">
        <v>2975.0242529305133</v>
      </c>
      <c r="Q453" s="309">
        <v>2693.6040610876594</v>
      </c>
      <c r="R453" s="309">
        <v>2439.885013627661</v>
      </c>
      <c r="S453" s="309">
        <v>2212.1755838775339</v>
      </c>
      <c r="T453" s="309">
        <v>2008.7156839340203</v>
      </c>
      <c r="U453" s="309">
        <v>1827.7035130088582</v>
      </c>
      <c r="V453" s="309">
        <v>1667.3206657407623</v>
      </c>
      <c r="W453" s="309">
        <v>1525.7550616926437</v>
      </c>
      <c r="X453" s="309">
        <v>1401.2213370208638</v>
      </c>
      <c r="Y453" s="309">
        <v>1291.9784437846915</v>
      </c>
      <c r="Z453" s="309">
        <v>1196.3443287320479</v>
      </c>
      <c r="AA453" s="309">
        <v>1137.0735663016328</v>
      </c>
      <c r="AB453" s="309">
        <v>1087.1497898433847</v>
      </c>
      <c r="AC453" s="309">
        <v>1045.4513214884691</v>
      </c>
      <c r="AD453" s="309">
        <v>1010.9053449772716</v>
      </c>
      <c r="AE453" s="309">
        <v>982.48121518413689</v>
      </c>
      <c r="AF453" s="309">
        <v>959.1836472401128</v>
      </c>
      <c r="AG453" s="309">
        <v>940.04611300468275</v>
      </c>
      <c r="AH453" s="309">
        <v>924.12475977172585</v>
      </c>
      <c r="AI453" s="309">
        <v>910.49313012316077</v>
      </c>
      <c r="AJ453" s="309">
        <v>898.23791223381727</v>
      </c>
      <c r="AK453" s="309">
        <v>886.45589757435664</v>
      </c>
      <c r="AL453" s="309">
        <v>874.25227813482434</v>
      </c>
      <c r="AM453" s="309">
        <v>860.74038652451623</v>
      </c>
      <c r="AN453" s="309">
        <v>845.04297634981606</v>
      </c>
      <c r="AO453" s="309">
        <v>826.29516318519825</v>
      </c>
      <c r="AP453" s="309">
        <v>803.64920567587637</v>
      </c>
      <c r="AQ453" s="309">
        <v>776.28141400078721</v>
      </c>
      <c r="AR453" s="309">
        <v>743.40165145648075</v>
      </c>
      <c r="AS453" s="357"/>
      <c r="AU453" s="357"/>
      <c r="AV453" s="357"/>
      <c r="AW453" s="357"/>
      <c r="AX453" s="357"/>
      <c r="AY453" s="357"/>
      <c r="AZ453" s="357"/>
      <c r="BA453" s="357"/>
      <c r="BB453" s="357"/>
      <c r="BC453" s="357"/>
      <c r="BD453" s="357"/>
      <c r="BE453" s="357"/>
      <c r="BF453" s="357"/>
      <c r="BG453" s="357"/>
      <c r="BH453" s="357"/>
      <c r="BI453" s="357"/>
      <c r="BJ453" s="357"/>
      <c r="BK453" s="357"/>
      <c r="BL453" s="357"/>
      <c r="BM453" s="357"/>
      <c r="BN453" s="357"/>
      <c r="BO453" s="357"/>
      <c r="BP453" s="357"/>
      <c r="BQ453" s="357"/>
      <c r="BR453" s="357"/>
      <c r="BS453" s="357"/>
      <c r="BT453" s="357"/>
      <c r="BU453" s="357"/>
      <c r="BV453" s="357"/>
      <c r="BW453" s="357"/>
      <c r="BX453" s="357"/>
      <c r="BY453" s="357"/>
      <c r="BZ453" s="357"/>
      <c r="CA453" s="357"/>
      <c r="CB453" s="357"/>
      <c r="CC453" s="357"/>
    </row>
    <row r="454" spans="7:81" ht="14.25" customHeight="1" x14ac:dyDescent="0.25">
      <c r="G454" s="62"/>
      <c r="H454" s="409"/>
      <c r="J454" s="412"/>
      <c r="K454" s="52" t="s">
        <v>349</v>
      </c>
      <c r="L454" s="190">
        <v>4407.5584176898037</v>
      </c>
      <c r="M454" s="190">
        <v>4073.3494758899469</v>
      </c>
      <c r="N454" s="190">
        <v>3765.2195538858878</v>
      </c>
      <c r="O454" s="190">
        <v>3482.0588205985036</v>
      </c>
      <c r="P454" s="190">
        <v>3222.7574449486738</v>
      </c>
      <c r="Q454" s="190">
        <v>2986.2055958572769</v>
      </c>
      <c r="R454" s="190">
        <v>2771.2934422451917</v>
      </c>
      <c r="S454" s="190">
        <v>2576.911153033298</v>
      </c>
      <c r="T454" s="190">
        <v>2401.9488971424735</v>
      </c>
      <c r="U454" s="190">
        <v>2245.2968434935979</v>
      </c>
      <c r="V454" s="190">
        <v>2105.8451610075495</v>
      </c>
      <c r="W454" s="190">
        <v>1982.4840186052077</v>
      </c>
      <c r="X454" s="190">
        <v>1874.1035852074517</v>
      </c>
      <c r="Y454" s="190">
        <v>1779.5940297351594</v>
      </c>
      <c r="Z454" s="190">
        <v>1697.8455211092121</v>
      </c>
      <c r="AA454" s="190">
        <v>1627.7482282504855</v>
      </c>
      <c r="AB454" s="190">
        <v>1568.1923200798599</v>
      </c>
      <c r="AC454" s="190">
        <v>1518.0679655182159</v>
      </c>
      <c r="AD454" s="190">
        <v>1476.2653334864287</v>
      </c>
      <c r="AE454" s="190">
        <v>1441.6745929053814</v>
      </c>
      <c r="AF454" s="190">
        <v>1413.1859126959491</v>
      </c>
      <c r="AG454" s="190">
        <v>1389.6894617790128</v>
      </c>
      <c r="AH454" s="190">
        <v>1370.0754090754522</v>
      </c>
      <c r="AI454" s="190">
        <v>1353.233923506144</v>
      </c>
      <c r="AJ454" s="190">
        <v>1338.0551739919699</v>
      </c>
      <c r="AK454" s="190">
        <v>1323.4293294538054</v>
      </c>
      <c r="AL454" s="190">
        <v>1308.2465588125331</v>
      </c>
      <c r="AM454" s="190">
        <v>1291.3970309890287</v>
      </c>
      <c r="AN454" s="190">
        <v>1271.770914904173</v>
      </c>
      <c r="AO454" s="190">
        <v>1248.2583794788459</v>
      </c>
      <c r="AP454" s="190">
        <v>1219.749593633921</v>
      </c>
      <c r="AQ454" s="190">
        <v>1185.1347262902839</v>
      </c>
      <c r="AR454" s="190">
        <v>1143.303946368811</v>
      </c>
      <c r="AS454" s="357"/>
      <c r="AU454" s="357"/>
      <c r="AV454" s="357"/>
      <c r="AW454" s="357"/>
      <c r="AX454" s="357"/>
      <c r="AY454" s="357"/>
      <c r="AZ454" s="357"/>
      <c r="BA454" s="357"/>
      <c r="BB454" s="357"/>
      <c r="BC454" s="357"/>
      <c r="BD454" s="357"/>
      <c r="BE454" s="357"/>
      <c r="BF454" s="357"/>
      <c r="BG454" s="357"/>
      <c r="BH454" s="357"/>
      <c r="BI454" s="357"/>
      <c r="BJ454" s="357"/>
      <c r="BK454" s="357"/>
      <c r="BL454" s="357"/>
      <c r="BM454" s="357"/>
      <c r="BN454" s="357"/>
      <c r="BO454" s="357"/>
      <c r="BP454" s="357"/>
      <c r="BQ454" s="357"/>
      <c r="BR454" s="357"/>
      <c r="BS454" s="357"/>
      <c r="BT454" s="357"/>
      <c r="BU454" s="357"/>
      <c r="BV454" s="357"/>
      <c r="BW454" s="357"/>
      <c r="BX454" s="357"/>
      <c r="BY454" s="357"/>
      <c r="BZ454" s="357"/>
      <c r="CA454" s="357"/>
      <c r="CB454" s="357"/>
      <c r="CC454" s="357"/>
    </row>
    <row r="455" spans="7:81" ht="14.25" customHeight="1" thickBot="1" x14ac:dyDescent="0.3">
      <c r="G455" s="62"/>
      <c r="H455" s="409"/>
      <c r="J455" s="412"/>
      <c r="K455" s="167" t="s">
        <v>350</v>
      </c>
      <c r="L455" s="191">
        <v>4407.5584176898037</v>
      </c>
      <c r="M455" s="191">
        <v>4243.509771273757</v>
      </c>
      <c r="N455" s="191">
        <v>4085.8092554227755</v>
      </c>
      <c r="O455" s="191">
        <v>3939.5736738444612</v>
      </c>
      <c r="P455" s="191">
        <v>3804.3084615218286</v>
      </c>
      <c r="Q455" s="191">
        <v>3679.5190534378917</v>
      </c>
      <c r="R455" s="191">
        <v>3564.7108845756638</v>
      </c>
      <c r="S455" s="191">
        <v>3459.3893899181585</v>
      </c>
      <c r="T455" s="191">
        <v>3363.0600044483908</v>
      </c>
      <c r="U455" s="191">
        <v>3275.2281631493729</v>
      </c>
      <c r="V455" s="191">
        <v>3195.3993010041204</v>
      </c>
      <c r="W455" s="191">
        <v>3123.0788529956458</v>
      </c>
      <c r="X455" s="191">
        <v>3057.7722541069625</v>
      </c>
      <c r="Y455" s="191">
        <v>2998.984939321087</v>
      </c>
      <c r="Z455" s="191">
        <v>2946.2223436210302</v>
      </c>
      <c r="AA455" s="191">
        <v>2898.989901989808</v>
      </c>
      <c r="AB455" s="191">
        <v>2856.7930494104326</v>
      </c>
      <c r="AC455" s="191">
        <v>2819.1372208659195</v>
      </c>
      <c r="AD455" s="191">
        <v>2785.5278513392809</v>
      </c>
      <c r="AE455" s="191">
        <v>2755.4703758135324</v>
      </c>
      <c r="AF455" s="191">
        <v>2728.4702292716847</v>
      </c>
      <c r="AG455" s="191">
        <v>2704.0328466967553</v>
      </c>
      <c r="AH455" s="191">
        <v>2681.6636630717558</v>
      </c>
      <c r="AI455" s="191">
        <v>2660.8681133797018</v>
      </c>
      <c r="AJ455" s="191">
        <v>2641.1516326036049</v>
      </c>
      <c r="AK455" s="191">
        <v>2622.0196557264799</v>
      </c>
      <c r="AL455" s="191">
        <v>2602.9776177313411</v>
      </c>
      <c r="AM455" s="191">
        <v>2583.5309536012037</v>
      </c>
      <c r="AN455" s="191">
        <v>2563.185098319078</v>
      </c>
      <c r="AO455" s="191">
        <v>2541.4454868679804</v>
      </c>
      <c r="AP455" s="191">
        <v>2517.8175542309236</v>
      </c>
      <c r="AQ455" s="191">
        <v>2491.8067353909219</v>
      </c>
      <c r="AR455" s="191">
        <v>2462.9184653309894</v>
      </c>
      <c r="AS455" s="357"/>
      <c r="AU455" s="357"/>
      <c r="AV455" s="357"/>
      <c r="AW455" s="357"/>
      <c r="AX455" s="357"/>
      <c r="AY455" s="357"/>
      <c r="AZ455" s="357"/>
      <c r="BA455" s="357"/>
      <c r="BB455" s="357"/>
      <c r="BC455" s="357"/>
      <c r="BD455" s="357"/>
      <c r="BE455" s="357"/>
      <c r="BF455" s="357"/>
      <c r="BG455" s="357"/>
      <c r="BH455" s="357"/>
      <c r="BI455" s="357"/>
      <c r="BJ455" s="357"/>
      <c r="BK455" s="357"/>
      <c r="BL455" s="357"/>
      <c r="BM455" s="357"/>
      <c r="BN455" s="357"/>
      <c r="BO455" s="357"/>
      <c r="BP455" s="357"/>
      <c r="BQ455" s="357"/>
      <c r="BR455" s="357"/>
      <c r="BS455" s="357"/>
      <c r="BT455" s="357"/>
      <c r="BU455" s="357"/>
      <c r="BV455" s="357"/>
      <c r="BW455" s="357"/>
      <c r="BX455" s="357"/>
      <c r="BY455" s="357"/>
      <c r="BZ455" s="357"/>
      <c r="CA455" s="357"/>
      <c r="CB455" s="357"/>
      <c r="CC455" s="357"/>
    </row>
    <row r="456" spans="7:81" ht="14.25" customHeight="1" thickTop="1" x14ac:dyDescent="0.25">
      <c r="G456" s="62"/>
      <c r="H456" s="409"/>
      <c r="J456" s="412"/>
      <c r="K456" s="164" t="s">
        <v>351</v>
      </c>
      <c r="L456" s="309">
        <v>4454.7343637759432</v>
      </c>
      <c r="M456" s="309">
        <v>4043.6061751541552</v>
      </c>
      <c r="N456" s="309">
        <v>3666.0457702642429</v>
      </c>
      <c r="O456" s="309">
        <v>3320.9091188340021</v>
      </c>
      <c r="P456" s="309">
        <v>3006.8671851076369</v>
      </c>
      <c r="Q456" s="309">
        <v>2722.4348349358893</v>
      </c>
      <c r="R456" s="309">
        <v>2466.0001261120033</v>
      </c>
      <c r="S456" s="309">
        <v>2235.8534268436588</v>
      </c>
      <c r="T456" s="309">
        <v>2030.2158102686642</v>
      </c>
      <c r="U456" s="309">
        <v>1847.266190169323</v>
      </c>
      <c r="V456" s="309">
        <v>1685.1666980292057</v>
      </c>
      <c r="W456" s="309">
        <v>1542.0858579543969</v>
      </c>
      <c r="X456" s="309">
        <v>1416.219196603334</v>
      </c>
      <c r="Y456" s="309">
        <v>1305.8070308690551</v>
      </c>
      <c r="Z456" s="309">
        <v>1209.1493037781429</v>
      </c>
      <c r="AA456" s="309">
        <v>1149.2441415218107</v>
      </c>
      <c r="AB456" s="309">
        <v>1098.786009948232</v>
      </c>
      <c r="AC456" s="309">
        <v>1056.6412253999583</v>
      </c>
      <c r="AD456" s="309">
        <v>1021.7254888150555</v>
      </c>
      <c r="AE456" s="309">
        <v>992.99712364087975</v>
      </c>
      <c r="AF456" s="309">
        <v>969.45019205714652</v>
      </c>
      <c r="AG456" s="309">
        <v>950.10782076733085</v>
      </c>
      <c r="AH456" s="309">
        <v>934.01605461398674</v>
      </c>
      <c r="AI456" s="309">
        <v>920.23851991677031</v>
      </c>
      <c r="AJ456" s="309">
        <v>907.85212929104262</v>
      </c>
      <c r="AK456" s="309">
        <v>895.94400678780846</v>
      </c>
      <c r="AL456" s="309">
        <v>883.60976689173845</v>
      </c>
      <c r="AM456" s="309">
        <v>869.95325183921534</v>
      </c>
      <c r="AN456" s="309">
        <v>854.08782570059248</v>
      </c>
      <c r="AO456" s="309">
        <v>835.13934682964214</v>
      </c>
      <c r="AP456" s="309">
        <v>812.25100014035138</v>
      </c>
      <c r="AQ456" s="309">
        <v>784.59027951408177</v>
      </c>
      <c r="AR456" s="309">
        <v>751.35859108289662</v>
      </c>
      <c r="AS456" s="357"/>
      <c r="AU456" s="357"/>
      <c r="AV456" s="357"/>
      <c r="AW456" s="357"/>
      <c r="AX456" s="357"/>
      <c r="AY456" s="357"/>
      <c r="AZ456" s="357"/>
      <c r="BA456" s="357"/>
      <c r="BB456" s="357"/>
      <c r="BC456" s="357"/>
      <c r="BD456" s="357"/>
      <c r="BE456" s="357"/>
      <c r="BF456" s="357"/>
      <c r="BG456" s="357"/>
      <c r="BH456" s="357"/>
      <c r="BI456" s="357"/>
      <c r="BJ456" s="357"/>
      <c r="BK456" s="357"/>
      <c r="BL456" s="357"/>
      <c r="BM456" s="357"/>
      <c r="BN456" s="357"/>
      <c r="BO456" s="357"/>
      <c r="BP456" s="357"/>
      <c r="BQ456" s="357"/>
      <c r="BR456" s="357"/>
      <c r="BS456" s="357"/>
      <c r="BT456" s="357"/>
      <c r="BU456" s="357"/>
      <c r="BV456" s="357"/>
      <c r="BW456" s="357"/>
      <c r="BX456" s="357"/>
      <c r="BY456" s="357"/>
      <c r="BZ456" s="357"/>
      <c r="CA456" s="357"/>
      <c r="CB456" s="357"/>
      <c r="CC456" s="357"/>
    </row>
    <row r="457" spans="7:81" ht="14.25" customHeight="1" x14ac:dyDescent="0.25">
      <c r="G457" s="62"/>
      <c r="H457" s="409"/>
      <c r="J457" s="412"/>
      <c r="K457" s="52" t="s">
        <v>352</v>
      </c>
      <c r="L457" s="190">
        <v>4454.7343637759432</v>
      </c>
      <c r="M457" s="190">
        <v>4116.9482435190575</v>
      </c>
      <c r="N457" s="190">
        <v>3805.5202777432701</v>
      </c>
      <c r="O457" s="190">
        <v>3519.3287563820031</v>
      </c>
      <c r="P457" s="190">
        <v>3257.2519693686795</v>
      </c>
      <c r="Q457" s="190">
        <v>3018.168206636723</v>
      </c>
      <c r="R457" s="190">
        <v>2800.9557581195568</v>
      </c>
      <c r="S457" s="190">
        <v>2604.4929137506047</v>
      </c>
      <c r="T457" s="190">
        <v>2427.657963463289</v>
      </c>
      <c r="U457" s="190">
        <v>2269.3291971910344</v>
      </c>
      <c r="V457" s="190">
        <v>2128.3849048672628</v>
      </c>
      <c r="W457" s="190">
        <v>2003.7033764253986</v>
      </c>
      <c r="X457" s="190">
        <v>1894.1629017988653</v>
      </c>
      <c r="Y457" s="190">
        <v>1798.6417709210853</v>
      </c>
      <c r="Z457" s="190">
        <v>1716.0182737254841</v>
      </c>
      <c r="AA457" s="190">
        <v>1645.170700145482</v>
      </c>
      <c r="AB457" s="190">
        <v>1584.9773401145039</v>
      </c>
      <c r="AC457" s="190">
        <v>1534.3164835659747</v>
      </c>
      <c r="AD457" s="190">
        <v>1492.0664204333143</v>
      </c>
      <c r="AE457" s="190">
        <v>1457.1054406499497</v>
      </c>
      <c r="AF457" s="190">
        <v>1428.3118341493011</v>
      </c>
      <c r="AG457" s="190">
        <v>1404.5638908647938</v>
      </c>
      <c r="AH457" s="190">
        <v>1384.7399007298518</v>
      </c>
      <c r="AI457" s="190">
        <v>1367.7181536778962</v>
      </c>
      <c r="AJ457" s="190">
        <v>1352.3769396423531</v>
      </c>
      <c r="AK457" s="190">
        <v>1337.5945485566426</v>
      </c>
      <c r="AL457" s="190">
        <v>1322.2492703541918</v>
      </c>
      <c r="AM457" s="190">
        <v>1305.2193949684206</v>
      </c>
      <c r="AN457" s="190">
        <v>1285.3832123327543</v>
      </c>
      <c r="AO457" s="190">
        <v>1261.6190123806175</v>
      </c>
      <c r="AP457" s="190">
        <v>1232.8050850454281</v>
      </c>
      <c r="AQ457" s="190">
        <v>1197.8197202606164</v>
      </c>
      <c r="AR457" s="190">
        <v>1155.5412079596028</v>
      </c>
      <c r="AS457" s="357"/>
      <c r="AU457" s="357"/>
      <c r="AV457" s="357"/>
      <c r="AW457" s="357"/>
      <c r="AX457" s="357"/>
      <c r="AY457" s="357"/>
      <c r="AZ457" s="357"/>
      <c r="BA457" s="357"/>
      <c r="BB457" s="357"/>
      <c r="BC457" s="357"/>
      <c r="BD457" s="357"/>
      <c r="BE457" s="357"/>
      <c r="BF457" s="357"/>
      <c r="BG457" s="357"/>
      <c r="BH457" s="357"/>
      <c r="BI457" s="357"/>
      <c r="BJ457" s="357"/>
      <c r="BK457" s="357"/>
      <c r="BL457" s="357"/>
      <c r="BM457" s="357"/>
      <c r="BN457" s="357"/>
      <c r="BO457" s="357"/>
      <c r="BP457" s="357"/>
      <c r="BQ457" s="357"/>
      <c r="BR457" s="357"/>
      <c r="BS457" s="357"/>
      <c r="BT457" s="357"/>
      <c r="BU457" s="357"/>
      <c r="BV457" s="357"/>
      <c r="BW457" s="357"/>
      <c r="BX457" s="357"/>
      <c r="BY457" s="357"/>
      <c r="BZ457" s="357"/>
      <c r="CA457" s="357"/>
      <c r="CB457" s="357"/>
      <c r="CC457" s="357"/>
    </row>
    <row r="458" spans="7:81" ht="14.25" customHeight="1" thickBot="1" x14ac:dyDescent="0.3">
      <c r="G458" s="62"/>
      <c r="H458" s="409"/>
      <c r="J458" s="412"/>
      <c r="K458" s="167" t="s">
        <v>353</v>
      </c>
      <c r="L458" s="191">
        <v>4454.7343637759432</v>
      </c>
      <c r="M458" s="191">
        <v>4288.9298359023151</v>
      </c>
      <c r="N458" s="191">
        <v>4129.5413852973252</v>
      </c>
      <c r="O458" s="191">
        <v>3981.7405829644258</v>
      </c>
      <c r="P458" s="191">
        <v>3845.0275703498555</v>
      </c>
      <c r="Q458" s="191">
        <v>3718.9024888998524</v>
      </c>
      <c r="R458" s="191">
        <v>3602.8654800606537</v>
      </c>
      <c r="S458" s="191">
        <v>3496.4166852784961</v>
      </c>
      <c r="T458" s="191">
        <v>3399.0562459996186</v>
      </c>
      <c r="U458" s="191">
        <v>3310.2843036702579</v>
      </c>
      <c r="V458" s="191">
        <v>3229.6009997366518</v>
      </c>
      <c r="W458" s="191">
        <v>3156.5064756450379</v>
      </c>
      <c r="X458" s="191">
        <v>3090.5008728416533</v>
      </c>
      <c r="Y458" s="191">
        <v>3031.0843327727375</v>
      </c>
      <c r="Z458" s="191">
        <v>2977.7569968845255</v>
      </c>
      <c r="AA458" s="191">
        <v>2930.0190066232572</v>
      </c>
      <c r="AB458" s="191">
        <v>2887.3705034351683</v>
      </c>
      <c r="AC458" s="191">
        <v>2849.3116287664984</v>
      </c>
      <c r="AD458" s="191">
        <v>2815.3425240634829</v>
      </c>
      <c r="AE458" s="191">
        <v>2784.9633307723616</v>
      </c>
      <c r="AF458" s="191">
        <v>2757.6741903393695</v>
      </c>
      <c r="AG458" s="191">
        <v>2732.975244210747</v>
      </c>
      <c r="AH458" s="191">
        <v>2710.3666338327298</v>
      </c>
      <c r="AI458" s="191">
        <v>2689.3485006515571</v>
      </c>
      <c r="AJ458" s="191">
        <v>2669.4209861134646</v>
      </c>
      <c r="AK458" s="191">
        <v>2650.0842316646904</v>
      </c>
      <c r="AL458" s="191">
        <v>2630.8383787514731</v>
      </c>
      <c r="AM458" s="191">
        <v>2611.1835688200508</v>
      </c>
      <c r="AN458" s="191">
        <v>2590.6199433166585</v>
      </c>
      <c r="AO458" s="191">
        <v>2568.6476436875355</v>
      </c>
      <c r="AP458" s="191">
        <v>2544.7668113789191</v>
      </c>
      <c r="AQ458" s="191">
        <v>2518.4775878370474</v>
      </c>
      <c r="AR458" s="191">
        <v>2489.2801145081576</v>
      </c>
      <c r="AS458" s="357"/>
      <c r="AU458" s="357"/>
      <c r="AV458" s="357"/>
      <c r="AW458" s="357"/>
      <c r="AX458" s="357"/>
      <c r="AY458" s="357"/>
      <c r="AZ458" s="357"/>
      <c r="BA458" s="357"/>
      <c r="BB458" s="357"/>
      <c r="BC458" s="357"/>
      <c r="BD458" s="357"/>
      <c r="BE458" s="357"/>
      <c r="BF458" s="357"/>
      <c r="BG458" s="357"/>
      <c r="BH458" s="357"/>
      <c r="BI458" s="357"/>
      <c r="BJ458" s="357"/>
      <c r="BK458" s="357"/>
      <c r="BL458" s="357"/>
      <c r="BM458" s="357"/>
      <c r="BN458" s="357"/>
      <c r="BO458" s="357"/>
      <c r="BP458" s="357"/>
      <c r="BQ458" s="357"/>
      <c r="BR458" s="357"/>
      <c r="BS458" s="357"/>
      <c r="BT458" s="357"/>
      <c r="BU458" s="357"/>
      <c r="BV458" s="357"/>
      <c r="BW458" s="357"/>
      <c r="BX458" s="357"/>
      <c r="BY458" s="357"/>
      <c r="BZ458" s="357"/>
      <c r="CA458" s="357"/>
      <c r="CB458" s="357"/>
      <c r="CC458" s="357"/>
    </row>
    <row r="459" spans="7:81" ht="14.25" customHeight="1" thickTop="1" x14ac:dyDescent="0.25">
      <c r="G459" s="62"/>
      <c r="H459" s="409"/>
      <c r="J459" s="412"/>
      <c r="K459" s="164" t="s">
        <v>354</v>
      </c>
      <c r="L459" s="309">
        <v>4459.559727156502</v>
      </c>
      <c r="M459" s="309">
        <v>4047.9862049313861</v>
      </c>
      <c r="N459" s="309">
        <v>3670.0168270246945</v>
      </c>
      <c r="O459" s="309">
        <v>3324.5063239518859</v>
      </c>
      <c r="P459" s="309">
        <v>3010.1242203470911</v>
      </c>
      <c r="Q459" s="309">
        <v>2725.3837733653681</v>
      </c>
      <c r="R459" s="309">
        <v>2468.67129474593</v>
      </c>
      <c r="S459" s="309">
        <v>2238.2753008251734</v>
      </c>
      <c r="T459" s="309">
        <v>2032.4149378092789</v>
      </c>
      <c r="U459" s="309">
        <v>1849.2671468819542</v>
      </c>
      <c r="V459" s="309">
        <v>1686.9920687496081</v>
      </c>
      <c r="W459" s="309">
        <v>1543.7562436656435</v>
      </c>
      <c r="X459" s="309">
        <v>1417.7532436849522</v>
      </c>
      <c r="Y459" s="309">
        <v>1307.2214796137589</v>
      </c>
      <c r="Z459" s="309">
        <v>1210.4590529787963</v>
      </c>
      <c r="AA459" s="309">
        <v>1150.4890015163628</v>
      </c>
      <c r="AB459" s="309">
        <v>1099.9762137499645</v>
      </c>
      <c r="AC459" s="309">
        <v>1057.7857780172578</v>
      </c>
      <c r="AD459" s="309">
        <v>1022.8322207447532</v>
      </c>
      <c r="AE459" s="309">
        <v>994.07273703690623</v>
      </c>
      <c r="AF459" s="309">
        <v>970.50029944268852</v>
      </c>
      <c r="AG459" s="309">
        <v>951.13697651749044</v>
      </c>
      <c r="AH459" s="309">
        <v>935.02777978068514</v>
      </c>
      <c r="AI459" s="309">
        <v>921.23532127298438</v>
      </c>
      <c r="AJ459" s="309">
        <v>908.83551372250611</v>
      </c>
      <c r="AK459" s="309">
        <v>896.9144923540274</v>
      </c>
      <c r="AL459" s="309">
        <v>884.56689202282007</v>
      </c>
      <c r="AM459" s="309">
        <v>870.89558424815925</v>
      </c>
      <c r="AN459" s="309">
        <v>855.01297269733118</v>
      </c>
      <c r="AO459" s="309">
        <v>836.04396885483493</v>
      </c>
      <c r="AP459" s="309">
        <v>813.13082953349544</v>
      </c>
      <c r="AQ459" s="309">
        <v>785.44014684495903</v>
      </c>
      <c r="AR459" s="309">
        <v>752.17246188528634</v>
      </c>
      <c r="AS459" s="357"/>
      <c r="AU459" s="357"/>
      <c r="AV459" s="357"/>
      <c r="AW459" s="357"/>
      <c r="AX459" s="357"/>
      <c r="AY459" s="357"/>
      <c r="AZ459" s="357"/>
      <c r="BA459" s="357"/>
      <c r="BB459" s="357"/>
      <c r="BC459" s="357"/>
      <c r="BD459" s="357"/>
      <c r="BE459" s="357"/>
      <c r="BF459" s="357"/>
      <c r="BG459" s="357"/>
      <c r="BH459" s="357"/>
      <c r="BI459" s="357"/>
      <c r="BJ459" s="357"/>
      <c r="BK459" s="357"/>
      <c r="BL459" s="357"/>
      <c r="BM459" s="357"/>
      <c r="BN459" s="357"/>
      <c r="BO459" s="357"/>
      <c r="BP459" s="357"/>
      <c r="BQ459" s="357"/>
      <c r="BR459" s="357"/>
      <c r="BS459" s="357"/>
      <c r="BT459" s="357"/>
      <c r="BU459" s="357"/>
      <c r="BV459" s="357"/>
      <c r="BW459" s="357"/>
      <c r="BX459" s="357"/>
      <c r="BY459" s="357"/>
      <c r="BZ459" s="357"/>
      <c r="CA459" s="357"/>
      <c r="CB459" s="357"/>
      <c r="CC459" s="357"/>
    </row>
    <row r="460" spans="7:81" ht="14.25" customHeight="1" x14ac:dyDescent="0.25">
      <c r="G460" s="62"/>
      <c r="H460" s="409"/>
      <c r="J460" s="412"/>
      <c r="K460" s="52" t="s">
        <v>355</v>
      </c>
      <c r="L460" s="190">
        <v>4459.559727156502</v>
      </c>
      <c r="M460" s="190">
        <v>4121.4077173443602</v>
      </c>
      <c r="N460" s="190">
        <v>3809.6424131373619</v>
      </c>
      <c r="O460" s="190">
        <v>3523.1408894338156</v>
      </c>
      <c r="P460" s="190">
        <v>3260.7802211320291</v>
      </c>
      <c r="Q460" s="190">
        <v>3021.4374831303112</v>
      </c>
      <c r="R460" s="190">
        <v>2803.9897503269708</v>
      </c>
      <c r="S460" s="190">
        <v>2607.3140976203167</v>
      </c>
      <c r="T460" s="190">
        <v>2430.2875999086568</v>
      </c>
      <c r="U460" s="190">
        <v>2271.7873320903004</v>
      </c>
      <c r="V460" s="190">
        <v>2130.6903690635554</v>
      </c>
      <c r="W460" s="190">
        <v>2005.8737857267311</v>
      </c>
      <c r="X460" s="190">
        <v>1896.2146569781362</v>
      </c>
      <c r="Y460" s="190">
        <v>1800.5900577160783</v>
      </c>
      <c r="Z460" s="190">
        <v>1717.8770628388681</v>
      </c>
      <c r="AA460" s="190">
        <v>1646.9527472448115</v>
      </c>
      <c r="AB460" s="190">
        <v>1586.6941858322184</v>
      </c>
      <c r="AC460" s="190">
        <v>1535.9784534993989</v>
      </c>
      <c r="AD460" s="190">
        <v>1493.6826251446582</v>
      </c>
      <c r="AE460" s="190">
        <v>1458.6837756663087</v>
      </c>
      <c r="AF460" s="190">
        <v>1429.8589799626559</v>
      </c>
      <c r="AG460" s="190">
        <v>1406.0853129320099</v>
      </c>
      <c r="AH460" s="190">
        <v>1386.2398494726801</v>
      </c>
      <c r="AI460" s="190">
        <v>1369.1996644829733</v>
      </c>
      <c r="AJ460" s="190">
        <v>1353.8418328612004</v>
      </c>
      <c r="AK460" s="190">
        <v>1339.0434295056671</v>
      </c>
      <c r="AL460" s="190">
        <v>1323.6815293146853</v>
      </c>
      <c r="AM460" s="190">
        <v>1306.6332071865606</v>
      </c>
      <c r="AN460" s="190">
        <v>1286.7755380196033</v>
      </c>
      <c r="AO460" s="190">
        <v>1262.9855967121234</v>
      </c>
      <c r="AP460" s="190">
        <v>1234.140458162424</v>
      </c>
      <c r="AQ460" s="190">
        <v>1199.1171972688205</v>
      </c>
      <c r="AR460" s="190">
        <v>1156.7928889296188</v>
      </c>
      <c r="AS460" s="357"/>
      <c r="AU460" s="357"/>
      <c r="AV460" s="357"/>
      <c r="AW460" s="357"/>
      <c r="AX460" s="357"/>
      <c r="AY460" s="357"/>
      <c r="AZ460" s="357"/>
      <c r="BA460" s="357"/>
      <c r="BB460" s="357"/>
      <c r="BC460" s="357"/>
      <c r="BD460" s="357"/>
      <c r="BE460" s="357"/>
      <c r="BF460" s="357"/>
      <c r="BG460" s="357"/>
      <c r="BH460" s="357"/>
      <c r="BI460" s="357"/>
      <c r="BJ460" s="357"/>
      <c r="BK460" s="357"/>
      <c r="BL460" s="357"/>
      <c r="BM460" s="357"/>
      <c r="BN460" s="357"/>
      <c r="BO460" s="357"/>
      <c r="BP460" s="357"/>
      <c r="BQ460" s="357"/>
      <c r="BR460" s="357"/>
      <c r="BS460" s="357"/>
      <c r="BT460" s="357"/>
      <c r="BU460" s="357"/>
      <c r="BV460" s="357"/>
      <c r="BW460" s="357"/>
      <c r="BX460" s="357"/>
      <c r="BY460" s="357"/>
      <c r="BZ460" s="357"/>
      <c r="CA460" s="357"/>
      <c r="CB460" s="357"/>
      <c r="CC460" s="357"/>
    </row>
    <row r="461" spans="7:81" ht="14.25" customHeight="1" thickBot="1" x14ac:dyDescent="0.3">
      <c r="G461" s="62"/>
      <c r="H461" s="409"/>
      <c r="J461" s="412"/>
      <c r="K461" s="167" t="s">
        <v>356</v>
      </c>
      <c r="L461" s="191">
        <v>4459.559727156502</v>
      </c>
      <c r="M461" s="191">
        <v>4293.5756000000001</v>
      </c>
      <c r="N461" s="191">
        <v>4134.0145000000002</v>
      </c>
      <c r="O461" s="191">
        <v>3986.0536000000002</v>
      </c>
      <c r="P461" s="191">
        <v>3849.1925000000001</v>
      </c>
      <c r="Q461" s="191">
        <v>3722.9308000000001</v>
      </c>
      <c r="R461" s="191">
        <v>3606.7681000000002</v>
      </c>
      <c r="S461" s="191">
        <v>3500.2040000000002</v>
      </c>
      <c r="T461" s="191">
        <v>3402.7381</v>
      </c>
      <c r="U461" s="191">
        <v>3313.87</v>
      </c>
      <c r="V461" s="191">
        <v>3233.0993000000003</v>
      </c>
      <c r="W461" s="191">
        <v>3159.9256000000005</v>
      </c>
      <c r="X461" s="191">
        <v>3093.8485000000001</v>
      </c>
      <c r="Y461" s="191">
        <v>3034.3676000000005</v>
      </c>
      <c r="Z461" s="191">
        <v>2980.9825000000001</v>
      </c>
      <c r="AA461" s="191">
        <v>2933.1928000000003</v>
      </c>
      <c r="AB461" s="191">
        <v>2890.4980999999998</v>
      </c>
      <c r="AC461" s="191">
        <v>2852.3980000000001</v>
      </c>
      <c r="AD461" s="191">
        <v>2818.3921</v>
      </c>
      <c r="AE461" s="191">
        <v>2787.9800000000005</v>
      </c>
      <c r="AF461" s="191">
        <v>2760.6612999999998</v>
      </c>
      <c r="AG461" s="191">
        <v>2735.9356000000002</v>
      </c>
      <c r="AH461" s="191">
        <v>2713.3024999999998</v>
      </c>
      <c r="AI461" s="191">
        <v>2692.2616000000003</v>
      </c>
      <c r="AJ461" s="191">
        <v>2672.3125</v>
      </c>
      <c r="AK461" s="191">
        <v>2652.9548</v>
      </c>
      <c r="AL461" s="191">
        <v>2633.6880999999994</v>
      </c>
      <c r="AM461" s="191">
        <v>2614.0120000000006</v>
      </c>
      <c r="AN461" s="191">
        <v>2593.4261000000006</v>
      </c>
      <c r="AO461" s="191">
        <v>2571.4300000000003</v>
      </c>
      <c r="AP461" s="191">
        <v>2547.5233000000003</v>
      </c>
      <c r="AQ461" s="191">
        <v>2521.2056000000002</v>
      </c>
      <c r="AR461" s="191">
        <v>2491.9765000000007</v>
      </c>
      <c r="AS461" s="357"/>
      <c r="AU461" s="357"/>
      <c r="AV461" s="357"/>
      <c r="AW461" s="357"/>
      <c r="AX461" s="357"/>
      <c r="AY461" s="357"/>
      <c r="AZ461" s="357"/>
      <c r="BA461" s="357"/>
      <c r="BB461" s="357"/>
      <c r="BC461" s="357"/>
      <c r="BD461" s="357"/>
      <c r="BE461" s="357"/>
      <c r="BF461" s="357"/>
      <c r="BG461" s="357"/>
      <c r="BH461" s="357"/>
      <c r="BI461" s="357"/>
      <c r="BJ461" s="357"/>
      <c r="BK461" s="357"/>
      <c r="BL461" s="357"/>
      <c r="BM461" s="357"/>
      <c r="BN461" s="357"/>
      <c r="BO461" s="357"/>
      <c r="BP461" s="357"/>
      <c r="BQ461" s="357"/>
      <c r="BR461" s="357"/>
      <c r="BS461" s="357"/>
      <c r="BT461" s="357"/>
      <c r="BU461" s="357"/>
      <c r="BV461" s="357"/>
      <c r="BW461" s="357"/>
      <c r="BX461" s="357"/>
      <c r="BY461" s="357"/>
      <c r="BZ461" s="357"/>
      <c r="CA461" s="357"/>
      <c r="CB461" s="357"/>
      <c r="CC461" s="357"/>
    </row>
    <row r="462" spans="7:81" ht="14.25" customHeight="1" thickTop="1" x14ac:dyDescent="0.25">
      <c r="G462" s="62"/>
      <c r="H462" s="409"/>
      <c r="J462" s="412"/>
      <c r="K462" s="164" t="s">
        <v>357</v>
      </c>
      <c r="L462" s="309">
        <v>4898.9994776753401</v>
      </c>
      <c r="M462" s="309">
        <v>4446.8699864774562</v>
      </c>
      <c r="N462" s="309">
        <v>4031.6559523057872</v>
      </c>
      <c r="O462" s="309">
        <v>3652.0992521729017</v>
      </c>
      <c r="P462" s="309">
        <v>3306.738307241148</v>
      </c>
      <c r="Q462" s="309">
        <v>2993.9398727809048</v>
      </c>
      <c r="R462" s="309">
        <v>2711.9312495953018</v>
      </c>
      <c r="S462" s="309">
        <v>2458.8323064411165</v>
      </c>
      <c r="T462" s="309">
        <v>2232.6867062941783</v>
      </c>
      <c r="U462" s="309">
        <v>2031.4917482747567</v>
      </c>
      <c r="V462" s="309">
        <v>1853.226275526624</v>
      </c>
      <c r="W462" s="309">
        <v>1695.8761613443519</v>
      </c>
      <c r="X462" s="309">
        <v>1557.4569745058052</v>
      </c>
      <c r="Y462" s="309">
        <v>1436.0335408978026</v>
      </c>
      <c r="Z462" s="309">
        <v>1329.7362589807969</v>
      </c>
      <c r="AA462" s="309">
        <v>1263.8568294484216</v>
      </c>
      <c r="AB462" s="309">
        <v>1208.3665712113609</v>
      </c>
      <c r="AC462" s="309">
        <v>1162.0187397519503</v>
      </c>
      <c r="AD462" s="309">
        <v>1123.620900212288</v>
      </c>
      <c r="AE462" s="309">
        <v>1092.0274909335676</v>
      </c>
      <c r="AF462" s="309">
        <v>1066.1322531686412</v>
      </c>
      <c r="AG462" s="309">
        <v>1044.8608912629024</v>
      </c>
      <c r="AH462" s="309">
        <v>1027.1643132983106</v>
      </c>
      <c r="AI462" s="309">
        <v>1012.0127622127582</v>
      </c>
      <c r="AJ462" s="309">
        <v>998.39109226557684</v>
      </c>
      <c r="AK462" s="309">
        <v>985.29538752551014</v>
      </c>
      <c r="AL462" s="309">
        <v>971.73106923535045</v>
      </c>
      <c r="AM462" s="309">
        <v>956.71260693304009</v>
      </c>
      <c r="AN462" s="309">
        <v>939.26494159114327</v>
      </c>
      <c r="AO462" s="309">
        <v>918.42675450497904</v>
      </c>
      <c r="AP462" s="309">
        <v>893.25578148636714</v>
      </c>
      <c r="AQ462" s="309">
        <v>862.83649161756398</v>
      </c>
      <c r="AR462" s="309">
        <v>826.29064825808462</v>
      </c>
      <c r="AS462" s="357"/>
      <c r="AU462" s="357"/>
      <c r="AV462" s="357"/>
      <c r="AW462" s="357"/>
      <c r="AX462" s="357"/>
      <c r="AY462" s="357"/>
      <c r="AZ462" s="357"/>
      <c r="BA462" s="357"/>
      <c r="BB462" s="357"/>
      <c r="BC462" s="357"/>
      <c r="BD462" s="357"/>
      <c r="BE462" s="357"/>
      <c r="BF462" s="357"/>
      <c r="BG462" s="357"/>
      <c r="BH462" s="357"/>
      <c r="BI462" s="357"/>
      <c r="BJ462" s="357"/>
      <c r="BK462" s="357"/>
      <c r="BL462" s="357"/>
      <c r="BM462" s="357"/>
      <c r="BN462" s="357"/>
      <c r="BO462" s="357"/>
      <c r="BP462" s="357"/>
      <c r="BQ462" s="357"/>
      <c r="BR462" s="357"/>
      <c r="BS462" s="357"/>
      <c r="BT462" s="357"/>
      <c r="BU462" s="357"/>
      <c r="BV462" s="357"/>
      <c r="BW462" s="357"/>
      <c r="BX462" s="357"/>
      <c r="BY462" s="357"/>
      <c r="BZ462" s="357"/>
      <c r="CA462" s="357"/>
      <c r="CB462" s="357"/>
      <c r="CC462" s="357"/>
    </row>
    <row r="463" spans="7:81" ht="14.25" customHeight="1" x14ac:dyDescent="0.25">
      <c r="G463" s="62"/>
      <c r="H463" s="409"/>
      <c r="J463" s="412"/>
      <c r="K463" s="52" t="s">
        <v>358</v>
      </c>
      <c r="L463" s="190">
        <v>4898.9994776753401</v>
      </c>
      <c r="M463" s="190">
        <v>4527.5263680415255</v>
      </c>
      <c r="N463" s="190">
        <v>4185.0400788308107</v>
      </c>
      <c r="O463" s="190">
        <v>3870.307033227718</v>
      </c>
      <c r="P463" s="190">
        <v>3582.0936544167703</v>
      </c>
      <c r="Q463" s="190">
        <v>3319.16636558249</v>
      </c>
      <c r="R463" s="190">
        <v>3080.291589909401</v>
      </c>
      <c r="S463" s="190">
        <v>2864.2357505820264</v>
      </c>
      <c r="T463" s="190">
        <v>2669.7652707848888</v>
      </c>
      <c r="U463" s="190">
        <v>2495.6465737025123</v>
      </c>
      <c r="V463" s="190">
        <v>2340.646082519419</v>
      </c>
      <c r="W463" s="190">
        <v>2203.5302204201325</v>
      </c>
      <c r="X463" s="190">
        <v>2083.0654105891763</v>
      </c>
      <c r="Y463" s="190">
        <v>1978.0180762110722</v>
      </c>
      <c r="Z463" s="190">
        <v>1887.1546404703458</v>
      </c>
      <c r="AA463" s="190">
        <v>1809.2415265515174</v>
      </c>
      <c r="AB463" s="190">
        <v>1743.0451576391113</v>
      </c>
      <c r="AC463" s="190">
        <v>1687.3319569176524</v>
      </c>
      <c r="AD463" s="190">
        <v>1640.86834757166</v>
      </c>
      <c r="AE463" s="190">
        <v>1602.4207527856615</v>
      </c>
      <c r="AF463" s="190">
        <v>1570.7555957441762</v>
      </c>
      <c r="AG463" s="190">
        <v>1544.6392996317293</v>
      </c>
      <c r="AH463" s="190">
        <v>1522.8382876328446</v>
      </c>
      <c r="AI463" s="190">
        <v>1504.1189829320433</v>
      </c>
      <c r="AJ463" s="190">
        <v>1487.2478087138511</v>
      </c>
      <c r="AK463" s="190">
        <v>1470.9911881627877</v>
      </c>
      <c r="AL463" s="190">
        <v>1454.1155444633803</v>
      </c>
      <c r="AM463" s="190">
        <v>1435.3873008001483</v>
      </c>
      <c r="AN463" s="190">
        <v>1413.5728803576167</v>
      </c>
      <c r="AO463" s="190">
        <v>1387.4387063203101</v>
      </c>
      <c r="AP463" s="190">
        <v>1355.7512018727457</v>
      </c>
      <c r="AQ463" s="190">
        <v>1317.2767901994541</v>
      </c>
      <c r="AR463" s="190">
        <v>1270.7818944849555</v>
      </c>
      <c r="AS463" s="357"/>
      <c r="AU463" s="357"/>
      <c r="AV463" s="357"/>
      <c r="AW463" s="357"/>
      <c r="AX463" s="357"/>
      <c r="AY463" s="357"/>
      <c r="AZ463" s="357"/>
      <c r="BA463" s="357"/>
      <c r="BB463" s="357"/>
      <c r="BC463" s="357"/>
      <c r="BD463" s="357"/>
      <c r="BE463" s="357"/>
      <c r="BF463" s="357"/>
      <c r="BG463" s="357"/>
      <c r="BH463" s="357"/>
      <c r="BI463" s="357"/>
      <c r="BJ463" s="357"/>
      <c r="BK463" s="357"/>
      <c r="BL463" s="357"/>
      <c r="BM463" s="357"/>
      <c r="BN463" s="357"/>
      <c r="BO463" s="357"/>
      <c r="BP463" s="357"/>
      <c r="BQ463" s="357"/>
      <c r="BR463" s="357"/>
      <c r="BS463" s="357"/>
      <c r="BT463" s="357"/>
      <c r="BU463" s="357"/>
      <c r="BV463" s="357"/>
      <c r="BW463" s="357"/>
      <c r="BX463" s="357"/>
      <c r="BY463" s="357"/>
      <c r="BZ463" s="357"/>
      <c r="CA463" s="357"/>
      <c r="CB463" s="357"/>
      <c r="CC463" s="357"/>
    </row>
    <row r="464" spans="7:81" ht="14.25" customHeight="1" thickBot="1" x14ac:dyDescent="0.3">
      <c r="G464" s="62"/>
      <c r="H464" s="409"/>
      <c r="J464" s="412"/>
      <c r="K464" s="167" t="s">
        <v>359</v>
      </c>
      <c r="L464" s="191">
        <v>4898.9994776753401</v>
      </c>
      <c r="M464" s="191">
        <v>4716.6594705911457</v>
      </c>
      <c r="N464" s="191">
        <v>4541.3754081763745</v>
      </c>
      <c r="O464" s="191">
        <v>4378.8346157743053</v>
      </c>
      <c r="P464" s="191">
        <v>4228.4873845597149</v>
      </c>
      <c r="Q464" s="191">
        <v>4089.7840057073809</v>
      </c>
      <c r="R464" s="191">
        <v>3962.1747703920796</v>
      </c>
      <c r="S464" s="191">
        <v>3845.1099697885861</v>
      </c>
      <c r="T464" s="191">
        <v>3738.0398950716794</v>
      </c>
      <c r="U464" s="191">
        <v>3640.4148374161341</v>
      </c>
      <c r="V464" s="191">
        <v>3551.6850879967287</v>
      </c>
      <c r="W464" s="191">
        <v>3471.3009379882383</v>
      </c>
      <c r="X464" s="191">
        <v>3398.7126785654391</v>
      </c>
      <c r="Y464" s="191">
        <v>3333.3706009031098</v>
      </c>
      <c r="Z464" s="191">
        <v>3274.7249961760244</v>
      </c>
      <c r="AA464" s="191">
        <v>3222.2261555589621</v>
      </c>
      <c r="AB464" s="191">
        <v>3175.3243702266973</v>
      </c>
      <c r="AC464" s="191">
        <v>3133.4699313540091</v>
      </c>
      <c r="AD464" s="191">
        <v>3096.1131301156711</v>
      </c>
      <c r="AE464" s="191">
        <v>3062.7042576864633</v>
      </c>
      <c r="AF464" s="191">
        <v>3032.6936052411579</v>
      </c>
      <c r="AG464" s="191">
        <v>3005.5314639545359</v>
      </c>
      <c r="AH464" s="191">
        <v>2980.6681250013708</v>
      </c>
      <c r="AI464" s="191">
        <v>2957.5538795564421</v>
      </c>
      <c r="AJ464" s="191">
        <v>2935.6390187945231</v>
      </c>
      <c r="AK464" s="191">
        <v>2914.3738338903927</v>
      </c>
      <c r="AL464" s="191">
        <v>2893.2086160188269</v>
      </c>
      <c r="AM464" s="191">
        <v>2871.5936563546038</v>
      </c>
      <c r="AN464" s="191">
        <v>2848.9792460724966</v>
      </c>
      <c r="AO464" s="191">
        <v>2824.8156763472844</v>
      </c>
      <c r="AP464" s="191">
        <v>2798.5532383537434</v>
      </c>
      <c r="AQ464" s="191">
        <v>2769.6422232666496</v>
      </c>
      <c r="AR464" s="191">
        <v>2737.5329222607802</v>
      </c>
      <c r="AS464" s="357"/>
      <c r="AU464" s="357"/>
      <c r="AV464" s="357"/>
      <c r="AW464" s="357"/>
      <c r="AX464" s="357"/>
      <c r="AY464" s="357"/>
      <c r="AZ464" s="357"/>
      <c r="BA464" s="357"/>
      <c r="BB464" s="357"/>
      <c r="BC464" s="357"/>
      <c r="BD464" s="357"/>
      <c r="BE464" s="357"/>
      <c r="BF464" s="357"/>
      <c r="BG464" s="357"/>
      <c r="BH464" s="357"/>
      <c r="BI464" s="357"/>
      <c r="BJ464" s="357"/>
      <c r="BK464" s="357"/>
      <c r="BL464" s="357"/>
      <c r="BM464" s="357"/>
      <c r="BN464" s="357"/>
      <c r="BO464" s="357"/>
      <c r="BP464" s="357"/>
      <c r="BQ464" s="357"/>
      <c r="BR464" s="357"/>
      <c r="BS464" s="357"/>
      <c r="BT464" s="357"/>
      <c r="BU464" s="357"/>
      <c r="BV464" s="357"/>
      <c r="BW464" s="357"/>
      <c r="BX464" s="357"/>
      <c r="BY464" s="357"/>
      <c r="BZ464" s="357"/>
      <c r="CA464" s="357"/>
      <c r="CB464" s="357"/>
      <c r="CC464" s="357"/>
    </row>
    <row r="465" spans="7:81" ht="14.25" customHeight="1" thickTop="1" x14ac:dyDescent="0.25">
      <c r="G465" s="62"/>
      <c r="H465" s="409"/>
      <c r="J465" s="169"/>
      <c r="K465" s="52"/>
      <c r="L465" s="194"/>
      <c r="M465" s="194"/>
      <c r="N465" s="194"/>
      <c r="O465" s="194"/>
      <c r="P465" s="194"/>
      <c r="Q465" s="194"/>
      <c r="R465" s="194"/>
      <c r="S465" s="194"/>
      <c r="T465" s="194"/>
      <c r="U465" s="194"/>
      <c r="V465" s="194"/>
      <c r="W465" s="194"/>
      <c r="X465" s="194"/>
      <c r="Y465" s="194"/>
      <c r="Z465" s="194"/>
      <c r="AA465" s="194"/>
      <c r="AB465" s="194"/>
      <c r="AC465" s="194"/>
      <c r="AD465" s="194"/>
      <c r="AE465" s="194"/>
      <c r="AF465" s="194"/>
      <c r="AG465" s="194"/>
      <c r="AH465" s="194"/>
      <c r="AI465" s="194"/>
      <c r="AJ465" s="194"/>
      <c r="AK465" s="194"/>
      <c r="AL465" s="194"/>
      <c r="AM465" s="194"/>
      <c r="AN465" s="194"/>
      <c r="AO465" s="194"/>
      <c r="AP465" s="194"/>
      <c r="AQ465" s="194"/>
      <c r="AR465" s="194"/>
    </row>
    <row r="466" spans="7:81" ht="14.25" customHeight="1" x14ac:dyDescent="0.25">
      <c r="G466" s="62"/>
      <c r="H466" s="409"/>
      <c r="J466" s="169"/>
      <c r="K466" s="52"/>
      <c r="L466" s="162">
        <v>2018</v>
      </c>
      <c r="M466" s="162">
        <v>2019</v>
      </c>
      <c r="N466" s="162">
        <v>2020</v>
      </c>
      <c r="O466" s="162">
        <v>2021</v>
      </c>
      <c r="P466" s="162">
        <v>2022</v>
      </c>
      <c r="Q466" s="162">
        <v>2023</v>
      </c>
      <c r="R466" s="162">
        <v>2024</v>
      </c>
      <c r="S466" s="162">
        <v>2025</v>
      </c>
      <c r="T466" s="162">
        <v>2026</v>
      </c>
      <c r="U466" s="162">
        <v>2027</v>
      </c>
      <c r="V466" s="162">
        <v>2028</v>
      </c>
      <c r="W466" s="162">
        <v>2029</v>
      </c>
      <c r="X466" s="162">
        <v>2030</v>
      </c>
      <c r="Y466" s="162">
        <v>2031</v>
      </c>
      <c r="Z466" s="162">
        <v>2032</v>
      </c>
      <c r="AA466" s="162">
        <v>2033</v>
      </c>
      <c r="AB466" s="162">
        <v>2034</v>
      </c>
      <c r="AC466" s="162">
        <v>2035</v>
      </c>
      <c r="AD466" s="162">
        <v>2036</v>
      </c>
      <c r="AE466" s="162">
        <v>2037</v>
      </c>
      <c r="AF466" s="162">
        <v>2038</v>
      </c>
      <c r="AG466" s="162">
        <v>2039</v>
      </c>
      <c r="AH466" s="162">
        <v>2040</v>
      </c>
      <c r="AI466" s="162">
        <v>2041</v>
      </c>
      <c r="AJ466" s="162">
        <v>2042</v>
      </c>
      <c r="AK466" s="162">
        <v>2043</v>
      </c>
      <c r="AL466" s="162">
        <v>2044</v>
      </c>
      <c r="AM466" s="162">
        <v>2045</v>
      </c>
      <c r="AN466" s="162">
        <v>2046</v>
      </c>
      <c r="AO466" s="162">
        <v>2047</v>
      </c>
      <c r="AP466" s="162">
        <v>2048</v>
      </c>
      <c r="AQ466" s="162">
        <v>2049</v>
      </c>
      <c r="AR466" s="162">
        <v>2050</v>
      </c>
      <c r="AS466" s="162"/>
      <c r="AU466" s="162"/>
      <c r="AV466" s="162"/>
      <c r="AW466" s="162"/>
      <c r="AX466" s="162"/>
      <c r="AY466" s="162"/>
      <c r="AZ466" s="162"/>
      <c r="BA466" s="162"/>
      <c r="BB466" s="162"/>
      <c r="BC466" s="162"/>
      <c r="BD466" s="162"/>
      <c r="BE466" s="162"/>
      <c r="BF466" s="162"/>
      <c r="BG466" s="162"/>
      <c r="BH466" s="162"/>
      <c r="BI466" s="162"/>
      <c r="BJ466" s="162"/>
      <c r="BK466" s="162"/>
      <c r="BL466" s="162"/>
      <c r="BM466" s="162"/>
      <c r="BN466" s="162"/>
      <c r="BO466" s="162"/>
      <c r="BP466" s="162"/>
      <c r="BQ466" s="162"/>
      <c r="BR466" s="162"/>
      <c r="BS466" s="162"/>
      <c r="BT466" s="162"/>
      <c r="BU466" s="162"/>
      <c r="BV466" s="162"/>
      <c r="BW466" s="162"/>
      <c r="BX466" s="162"/>
      <c r="BY466" s="162"/>
      <c r="BZ466" s="162"/>
      <c r="CA466" s="162"/>
      <c r="CB466" s="162"/>
      <c r="CC466" s="162"/>
    </row>
    <row r="467" spans="7:81" ht="14.25" customHeight="1" x14ac:dyDescent="0.25">
      <c r="G467" s="62"/>
      <c r="H467" s="409"/>
      <c r="J467" s="410" t="s">
        <v>360</v>
      </c>
      <c r="K467" s="164" t="s">
        <v>262</v>
      </c>
      <c r="L467" s="189">
        <v>123.52903854386287</v>
      </c>
      <c r="M467" s="189">
        <v>114.75270292370574</v>
      </c>
      <c r="N467" s="189">
        <v>106.60783213743467</v>
      </c>
      <c r="O467" s="189">
        <v>99.077100711334452</v>
      </c>
      <c r="P467" s="189">
        <v>92.139088118827758</v>
      </c>
      <c r="Q467" s="189">
        <v>85.768847338977423</v>
      </c>
      <c r="R467" s="189">
        <v>79.938479259732901</v>
      </c>
      <c r="S467" s="189">
        <v>74.617701559633474</v>
      </c>
      <c r="T467" s="189">
        <v>69.77440166189615</v>
      </c>
      <c r="U467" s="189">
        <v>65.375164682883181</v>
      </c>
      <c r="V467" s="189">
        <v>61.385768941506988</v>
      </c>
      <c r="W467" s="189">
        <v>57.771643472324165</v>
      </c>
      <c r="X467" s="189">
        <v>54.498283976502833</v>
      </c>
      <c r="Y467" s="189">
        <v>51.531625612018033</v>
      </c>
      <c r="Z467" s="189">
        <v>48.838372819717094</v>
      </c>
      <c r="AA467" s="189">
        <v>47.510868251358573</v>
      </c>
      <c r="AB467" s="189">
        <v>46.38581752531266</v>
      </c>
      <c r="AC467" s="189">
        <v>45.439103287443182</v>
      </c>
      <c r="AD467" s="189">
        <v>44.647242431430577</v>
      </c>
      <c r="AE467" s="189">
        <v>43.987281582917326</v>
      </c>
      <c r="AF467" s="189">
        <v>43.436699268232445</v>
      </c>
      <c r="AG467" s="189">
        <v>42.973317632808318</v>
      </c>
      <c r="AH467" s="189">
        <v>42.575226138565434</v>
      </c>
      <c r="AI467" s="189">
        <v>42.22071919497872</v>
      </c>
      <c r="AJ467" s="189">
        <v>41.888249223701216</v>
      </c>
      <c r="AK467" s="189">
        <v>41.556396271884118</v>
      </c>
      <c r="AL467" s="189">
        <v>41.203855014509649</v>
      </c>
      <c r="AM467" s="189">
        <v>40.809439851122988</v>
      </c>
      <c r="AN467" s="189">
        <v>40.352108830903973</v>
      </c>
      <c r="AO467" s="189">
        <v>39.811007354934041</v>
      </c>
      <c r="AP467" s="189">
        <v>39.165533035601726</v>
      </c>
      <c r="AQ467" s="189">
        <v>38.395423787279107</v>
      </c>
      <c r="AR467" s="189">
        <v>37.480872258123043</v>
      </c>
      <c r="AS467" s="357"/>
      <c r="AU467" s="357"/>
      <c r="AV467" s="357"/>
      <c r="AW467" s="357"/>
      <c r="AX467" s="357"/>
      <c r="AY467" s="357"/>
      <c r="AZ467" s="357"/>
      <c r="BA467" s="357"/>
      <c r="BB467" s="357"/>
      <c r="BC467" s="357"/>
      <c r="BD467" s="357"/>
      <c r="BE467" s="357"/>
      <c r="BF467" s="357"/>
      <c r="BG467" s="357"/>
      <c r="BH467" s="357"/>
      <c r="BI467" s="357"/>
      <c r="BJ467" s="357"/>
      <c r="BK467" s="357"/>
      <c r="BL467" s="357"/>
      <c r="BM467" s="357"/>
      <c r="BN467" s="357"/>
      <c r="BO467" s="357"/>
      <c r="BP467" s="357"/>
      <c r="BQ467" s="357"/>
      <c r="BR467" s="357"/>
      <c r="BS467" s="357"/>
      <c r="BT467" s="357"/>
      <c r="BU467" s="357"/>
      <c r="BV467" s="357"/>
      <c r="BW467" s="357"/>
      <c r="BX467" s="357"/>
      <c r="BY467" s="357"/>
      <c r="BZ467" s="357"/>
      <c r="CA467" s="357"/>
      <c r="CB467" s="357"/>
      <c r="CC467" s="357"/>
    </row>
    <row r="468" spans="7:81" ht="14.25" customHeight="1" x14ac:dyDescent="0.25">
      <c r="G468" s="62"/>
      <c r="H468" s="409"/>
      <c r="J468" s="411"/>
      <c r="K468" s="52" t="s">
        <v>263</v>
      </c>
      <c r="L468" s="190">
        <v>123.52903854386287</v>
      </c>
      <c r="M468" s="190">
        <v>116.36656357602929</v>
      </c>
      <c r="N468" s="190">
        <v>109.76893610783692</v>
      </c>
      <c r="O468" s="190">
        <v>103.71160644716083</v>
      </c>
      <c r="P468" s="190">
        <v>98.170024901876076</v>
      </c>
      <c r="Q468" s="190">
        <v>93.119641779857716</v>
      </c>
      <c r="R468" s="190">
        <v>88.535907388980846</v>
      </c>
      <c r="S468" s="190">
        <v>84.394272037120501</v>
      </c>
      <c r="T468" s="190">
        <v>80.670186032151747</v>
      </c>
      <c r="U468" s="190">
        <v>77.339099681949634</v>
      </c>
      <c r="V468" s="190">
        <v>74.376463294389296</v>
      </c>
      <c r="W468" s="190">
        <v>71.757727177345757</v>
      </c>
      <c r="X468" s="190">
        <v>69.458341638694051</v>
      </c>
      <c r="Y468" s="190">
        <v>67.453756986309273</v>
      </c>
      <c r="Z468" s="190">
        <v>65.719423528066471</v>
      </c>
      <c r="AA468" s="190">
        <v>64.23079157184074</v>
      </c>
      <c r="AB468" s="190">
        <v>62.963311425507122</v>
      </c>
      <c r="AC468" s="190">
        <v>61.89243339694071</v>
      </c>
      <c r="AD468" s="190">
        <v>60.993607794016512</v>
      </c>
      <c r="AE468" s="190">
        <v>60.242284924609656</v>
      </c>
      <c r="AF468" s="190">
        <v>59.6139150965952</v>
      </c>
      <c r="AG468" s="190">
        <v>59.083948617848151</v>
      </c>
      <c r="AH468" s="190">
        <v>58.62783579624363</v>
      </c>
      <c r="AI468" s="190">
        <v>58.221026939656731</v>
      </c>
      <c r="AJ468" s="190">
        <v>57.838972355962426</v>
      </c>
      <c r="AK468" s="190">
        <v>57.4571223530358</v>
      </c>
      <c r="AL468" s="190">
        <v>57.050927238751989</v>
      </c>
      <c r="AM468" s="190">
        <v>56.595837320986014</v>
      </c>
      <c r="AN468" s="190">
        <v>56.067302907612955</v>
      </c>
      <c r="AO468" s="190">
        <v>55.440774306507812</v>
      </c>
      <c r="AP468" s="190">
        <v>54.691701825545792</v>
      </c>
      <c r="AQ468" s="190">
        <v>53.795535772601781</v>
      </c>
      <c r="AR468" s="190">
        <v>52.727726455551021</v>
      </c>
      <c r="AS468" s="357"/>
      <c r="AU468" s="357"/>
      <c r="AV468" s="357"/>
      <c r="AW468" s="357"/>
      <c r="AX468" s="357"/>
      <c r="AY468" s="357"/>
      <c r="AZ468" s="357"/>
      <c r="BA468" s="357"/>
      <c r="BB468" s="357"/>
      <c r="BC468" s="357"/>
      <c r="BD468" s="357"/>
      <c r="BE468" s="357"/>
      <c r="BF468" s="357"/>
      <c r="BG468" s="357"/>
      <c r="BH468" s="357"/>
      <c r="BI468" s="357"/>
      <c r="BJ468" s="357"/>
      <c r="BK468" s="357"/>
      <c r="BL468" s="357"/>
      <c r="BM468" s="357"/>
      <c r="BN468" s="357"/>
      <c r="BO468" s="357"/>
      <c r="BP468" s="357"/>
      <c r="BQ468" s="357"/>
      <c r="BR468" s="357"/>
      <c r="BS468" s="357"/>
      <c r="BT468" s="357"/>
      <c r="BU468" s="357"/>
      <c r="BV468" s="357"/>
      <c r="BW468" s="357"/>
      <c r="BX468" s="357"/>
      <c r="BY468" s="357"/>
      <c r="BZ468" s="357"/>
      <c r="CA468" s="357"/>
      <c r="CB468" s="357"/>
      <c r="CC468" s="357"/>
    </row>
    <row r="469" spans="7:81" ht="14.25" customHeight="1" thickBot="1" x14ac:dyDescent="0.3">
      <c r="G469" s="62"/>
      <c r="H469" s="409"/>
      <c r="J469" s="411"/>
      <c r="K469" s="167" t="s">
        <v>264</v>
      </c>
      <c r="L469" s="191">
        <v>123.52903854386287</v>
      </c>
      <c r="M469" s="191">
        <v>119.32943883467776</v>
      </c>
      <c r="N469" s="191">
        <v>115.65210279882992</v>
      </c>
      <c r="O469" s="191">
        <v>113.04299135930226</v>
      </c>
      <c r="P469" s="191">
        <v>111.01920729994517</v>
      </c>
      <c r="Q469" s="191">
        <v>109.36565532345443</v>
      </c>
      <c r="R469" s="191">
        <v>107.96759704780128</v>
      </c>
      <c r="S469" s="191">
        <v>106.7565438839268</v>
      </c>
      <c r="T469" s="191">
        <v>105.6883192876066</v>
      </c>
      <c r="U469" s="191">
        <v>104.7327598245697</v>
      </c>
      <c r="V469" s="191">
        <v>103.86835114483671</v>
      </c>
      <c r="W469" s="191">
        <v>103.07920784807897</v>
      </c>
      <c r="X469" s="191">
        <v>102.35326638616604</v>
      </c>
      <c r="Y469" s="191">
        <v>101.68114957242584</v>
      </c>
      <c r="Z469" s="191">
        <v>101.05542378872188</v>
      </c>
      <c r="AA469" s="191">
        <v>100.47009640855134</v>
      </c>
      <c r="AB469" s="191">
        <v>99.920265850983967</v>
      </c>
      <c r="AC469" s="191">
        <v>99.401871812231136</v>
      </c>
      <c r="AD469" s="191">
        <v>98.911513117587788</v>
      </c>
      <c r="AE469" s="191">
        <v>98.446312349194258</v>
      </c>
      <c r="AF469" s="191">
        <v>98.003813536578008</v>
      </c>
      <c r="AG469" s="191">
        <v>97.581903669461241</v>
      </c>
      <c r="AH469" s="191">
        <v>97.178751671694087</v>
      </c>
      <c r="AI469" s="191">
        <v>96.792760372703498</v>
      </c>
      <c r="AJ469" s="191">
        <v>96.422528289837146</v>
      </c>
      <c r="AK469" s="191">
        <v>96.066818910790545</v>
      </c>
      <c r="AL469" s="191">
        <v>95.724535776383291</v>
      </c>
      <c r="AM469" s="191">
        <v>95.394702097050327</v>
      </c>
      <c r="AN469" s="191">
        <v>95.076443947811455</v>
      </c>
      <c r="AO469" s="191">
        <v>94.7689763133464</v>
      </c>
      <c r="AP469" s="191">
        <v>94.471591422107167</v>
      </c>
      <c r="AQ469" s="191">
        <v>94.183648933175832</v>
      </c>
      <c r="AR469" s="191">
        <v>93.904567633613368</v>
      </c>
      <c r="AS469" s="357"/>
      <c r="AU469" s="357"/>
      <c r="AV469" s="357"/>
      <c r="AW469" s="357"/>
      <c r="AX469" s="357"/>
      <c r="AY469" s="357"/>
      <c r="AZ469" s="357"/>
      <c r="BA469" s="357"/>
      <c r="BB469" s="357"/>
      <c r="BC469" s="357"/>
      <c r="BD469" s="357"/>
      <c r="BE469" s="357"/>
      <c r="BF469" s="357"/>
      <c r="BG469" s="357"/>
      <c r="BH469" s="357"/>
      <c r="BI469" s="357"/>
      <c r="BJ469" s="357"/>
      <c r="BK469" s="357"/>
      <c r="BL469" s="357"/>
      <c r="BM469" s="357"/>
      <c r="BN469" s="357"/>
      <c r="BO469" s="357"/>
      <c r="BP469" s="357"/>
      <c r="BQ469" s="357"/>
      <c r="BR469" s="357"/>
      <c r="BS469" s="357"/>
      <c r="BT469" s="357"/>
      <c r="BU469" s="357"/>
      <c r="BV469" s="357"/>
      <c r="BW469" s="357"/>
      <c r="BX469" s="357"/>
      <c r="BY469" s="357"/>
      <c r="BZ469" s="357"/>
      <c r="CA469" s="357"/>
      <c r="CB469" s="357"/>
      <c r="CC469" s="357"/>
    </row>
    <row r="470" spans="7:81" ht="14.25" customHeight="1" thickTop="1" x14ac:dyDescent="0.25">
      <c r="G470" s="62"/>
      <c r="H470" s="409"/>
      <c r="J470" s="411"/>
      <c r="K470" s="164" t="s">
        <v>265</v>
      </c>
      <c r="L470" s="309">
        <v>126.18476605415132</v>
      </c>
      <c r="M470" s="309">
        <v>117.21974964913001</v>
      </c>
      <c r="N470" s="309">
        <v>108.89977382140617</v>
      </c>
      <c r="O470" s="309">
        <v>101.20714062017161</v>
      </c>
      <c r="P470" s="309">
        <v>94.119969002986636</v>
      </c>
      <c r="Q470" s="309">
        <v>87.612775617614304</v>
      </c>
      <c r="R470" s="309">
        <v>81.657061554253985</v>
      </c>
      <c r="S470" s="309">
        <v>76.221893457525155</v>
      </c>
      <c r="T470" s="309">
        <v>71.274468368410808</v>
      </c>
      <c r="U470" s="309">
        <v>66.780653022989739</v>
      </c>
      <c r="V470" s="309">
        <v>62.705490014704573</v>
      </c>
      <c r="W470" s="309">
        <v>59.013665143443617</v>
      </c>
      <c r="X470" s="309">
        <v>55.669932308959652</v>
      </c>
      <c r="Y470" s="309">
        <v>52.63949431561138</v>
      </c>
      <c r="Z470" s="309">
        <v>49.888339789297227</v>
      </c>
      <c r="AA470" s="309">
        <v>48.532295450502694</v>
      </c>
      <c r="AB470" s="309">
        <v>47.383057471007305</v>
      </c>
      <c r="AC470" s="309">
        <v>46.415990002225243</v>
      </c>
      <c r="AD470" s="309">
        <v>45.607105078961546</v>
      </c>
      <c r="AE470" s="309">
        <v>44.932955856590866</v>
      </c>
      <c r="AF470" s="309">
        <v>44.370536676525802</v>
      </c>
      <c r="AG470" s="309">
        <v>43.897192886684664</v>
      </c>
      <c r="AH470" s="309">
        <v>43.490542898460646</v>
      </c>
      <c r="AI470" s="309">
        <v>43.12841447693021</v>
      </c>
      <c r="AJ470" s="309">
        <v>42.788796796421948</v>
      </c>
      <c r="AK470" s="309">
        <v>42.449809400559147</v>
      </c>
      <c r="AL470" s="309">
        <v>42.089688925158242</v>
      </c>
      <c r="AM470" s="309">
        <v>41.686794304534409</v>
      </c>
      <c r="AN470" s="309">
        <v>41.21963121093394</v>
      </c>
      <c r="AO470" s="309">
        <v>40.666896696347898</v>
      </c>
      <c r="AP470" s="309">
        <v>40.007545446317813</v>
      </c>
      <c r="AQ470" s="309">
        <v>39.220879764456917</v>
      </c>
      <c r="AR470" s="309">
        <v>38.286666464399161</v>
      </c>
      <c r="AS470" s="357"/>
      <c r="AU470" s="357"/>
      <c r="AV470" s="357"/>
      <c r="AW470" s="357"/>
      <c r="AX470" s="357"/>
      <c r="AY470" s="357"/>
      <c r="AZ470" s="357"/>
      <c r="BA470" s="357"/>
      <c r="BB470" s="357"/>
      <c r="BC470" s="357"/>
      <c r="BD470" s="357"/>
      <c r="BE470" s="357"/>
      <c r="BF470" s="357"/>
      <c r="BG470" s="357"/>
      <c r="BH470" s="357"/>
      <c r="BI470" s="357"/>
      <c r="BJ470" s="357"/>
      <c r="BK470" s="357"/>
      <c r="BL470" s="357"/>
      <c r="BM470" s="357"/>
      <c r="BN470" s="357"/>
      <c r="BO470" s="357"/>
      <c r="BP470" s="357"/>
      <c r="BQ470" s="357"/>
      <c r="BR470" s="357"/>
      <c r="BS470" s="357"/>
      <c r="BT470" s="357"/>
      <c r="BU470" s="357"/>
      <c r="BV470" s="357"/>
      <c r="BW470" s="357"/>
      <c r="BX470" s="357"/>
      <c r="BY470" s="357"/>
      <c r="BZ470" s="357"/>
      <c r="CA470" s="357"/>
      <c r="CB470" s="357"/>
      <c r="CC470" s="357"/>
    </row>
    <row r="471" spans="7:81" ht="14.25" customHeight="1" x14ac:dyDescent="0.25">
      <c r="G471" s="62"/>
      <c r="H471" s="409"/>
      <c r="J471" s="411"/>
      <c r="K471" s="52" t="s">
        <v>266</v>
      </c>
      <c r="L471" s="190">
        <v>126.18476605415132</v>
      </c>
      <c r="M471" s="190">
        <v>118.86830638735101</v>
      </c>
      <c r="N471" s="190">
        <v>112.12883777009399</v>
      </c>
      <c r="O471" s="190">
        <v>105.94128272105279</v>
      </c>
      <c r="P471" s="190">
        <v>100.2805637588999</v>
      </c>
      <c r="Q471" s="190">
        <v>95.121603402307841</v>
      </c>
      <c r="R471" s="190">
        <v>90.439324169949145</v>
      </c>
      <c r="S471" s="190">
        <v>86.208648580496302</v>
      </c>
      <c r="T471" s="190">
        <v>82.40449915262181</v>
      </c>
      <c r="U471" s="190">
        <v>79.001798404998183</v>
      </c>
      <c r="V471" s="190">
        <v>75.975468856297994</v>
      </c>
      <c r="W471" s="190">
        <v>73.300433025193698</v>
      </c>
      <c r="X471" s="190">
        <v>70.951613430357796</v>
      </c>
      <c r="Y471" s="190">
        <v>68.90393259046283</v>
      </c>
      <c r="Z471" s="190">
        <v>67.132313024181286</v>
      </c>
      <c r="AA471" s="190">
        <v>65.611677250185693</v>
      </c>
      <c r="AB471" s="190">
        <v>64.31694778714855</v>
      </c>
      <c r="AC471" s="190">
        <v>63.223047153742407</v>
      </c>
      <c r="AD471" s="190">
        <v>62.304897868639706</v>
      </c>
      <c r="AE471" s="190">
        <v>61.537422450513027</v>
      </c>
      <c r="AF471" s="190">
        <v>60.895543418034869</v>
      </c>
      <c r="AG471" s="190">
        <v>60.354183289877689</v>
      </c>
      <c r="AH471" s="190">
        <v>59.888264584714051</v>
      </c>
      <c r="AI471" s="190">
        <v>59.472709821216505</v>
      </c>
      <c r="AJ471" s="190">
        <v>59.082441518057458</v>
      </c>
      <c r="AK471" s="190">
        <v>58.692382193909445</v>
      </c>
      <c r="AL471" s="190">
        <v>58.277454367445053</v>
      </c>
      <c r="AM471" s="190">
        <v>57.812580557336737</v>
      </c>
      <c r="AN471" s="190">
        <v>57.272683282257027</v>
      </c>
      <c r="AO471" s="190">
        <v>56.632685060878373</v>
      </c>
      <c r="AP471" s="190">
        <v>55.86750841187343</v>
      </c>
      <c r="AQ471" s="190">
        <v>54.952075853914529</v>
      </c>
      <c r="AR471" s="190">
        <v>53.861309905674361</v>
      </c>
      <c r="AS471" s="357"/>
      <c r="AU471" s="357"/>
      <c r="AV471" s="357"/>
      <c r="AW471" s="357"/>
      <c r="AX471" s="357"/>
      <c r="AY471" s="357"/>
      <c r="AZ471" s="357"/>
      <c r="BA471" s="357"/>
      <c r="BB471" s="357"/>
      <c r="BC471" s="357"/>
      <c r="BD471" s="357"/>
      <c r="BE471" s="357"/>
      <c r="BF471" s="357"/>
      <c r="BG471" s="357"/>
      <c r="BH471" s="357"/>
      <c r="BI471" s="357"/>
      <c r="BJ471" s="357"/>
      <c r="BK471" s="357"/>
      <c r="BL471" s="357"/>
      <c r="BM471" s="357"/>
      <c r="BN471" s="357"/>
      <c r="BO471" s="357"/>
      <c r="BP471" s="357"/>
      <c r="BQ471" s="357"/>
      <c r="BR471" s="357"/>
      <c r="BS471" s="357"/>
      <c r="BT471" s="357"/>
      <c r="BU471" s="357"/>
      <c r="BV471" s="357"/>
      <c r="BW471" s="357"/>
      <c r="BX471" s="357"/>
      <c r="BY471" s="357"/>
      <c r="BZ471" s="357"/>
      <c r="CA471" s="357"/>
      <c r="CB471" s="357"/>
      <c r="CC471" s="357"/>
    </row>
    <row r="472" spans="7:81" ht="14.25" customHeight="1" thickBot="1" x14ac:dyDescent="0.3">
      <c r="G472" s="62"/>
      <c r="H472" s="409"/>
      <c r="J472" s="411"/>
      <c r="K472" s="167" t="s">
        <v>267</v>
      </c>
      <c r="L472" s="191">
        <v>126.18476605415132</v>
      </c>
      <c r="M472" s="191">
        <v>121.89487994258381</v>
      </c>
      <c r="N472" s="191">
        <v>118.13848555260245</v>
      </c>
      <c r="O472" s="191">
        <v>115.47328131814137</v>
      </c>
      <c r="P472" s="191">
        <v>113.40598830684334</v>
      </c>
      <c r="Q472" s="191">
        <v>111.71688692816002</v>
      </c>
      <c r="R472" s="191">
        <v>110.28877206121946</v>
      </c>
      <c r="S472" s="191">
        <v>109.05168269369896</v>
      </c>
      <c r="T472" s="191">
        <v>107.96049253817864</v>
      </c>
      <c r="U472" s="191">
        <v>106.98438968240092</v>
      </c>
      <c r="V472" s="191">
        <v>106.10139724343237</v>
      </c>
      <c r="W472" s="191">
        <v>105.2952883037176</v>
      </c>
      <c r="X472" s="191">
        <v>104.55373996317931</v>
      </c>
      <c r="Y472" s="191">
        <v>103.86717343677707</v>
      </c>
      <c r="Z472" s="191">
        <v>103.22799529241956</v>
      </c>
      <c r="AA472" s="191">
        <v>102.63008406925657</v>
      </c>
      <c r="AB472" s="191">
        <v>102.06843280819355</v>
      </c>
      <c r="AC472" s="191">
        <v>101.53889391373622</v>
      </c>
      <c r="AD472" s="191">
        <v>101.03799308996579</v>
      </c>
      <c r="AE472" s="191">
        <v>100.56279105795852</v>
      </c>
      <c r="AF472" s="191">
        <v>100.11077904679568</v>
      </c>
      <c r="AG472" s="191">
        <v>99.679798618989921</v>
      </c>
      <c r="AH472" s="191">
        <v>99.267979332430443</v>
      </c>
      <c r="AI472" s="191">
        <v>98.873689679275159</v>
      </c>
      <c r="AJ472" s="191">
        <v>98.49549804666043</v>
      </c>
      <c r="AK472" s="191">
        <v>98.132141338736858</v>
      </c>
      <c r="AL472" s="191">
        <v>97.782499523754851</v>
      </c>
      <c r="AM472" s="191">
        <v>97.445574812334613</v>
      </c>
      <c r="AN472" s="191">
        <v>97.120474491147576</v>
      </c>
      <c r="AO472" s="191">
        <v>96.806396667977111</v>
      </c>
      <c r="AP472" s="191">
        <v>96.502618355028147</v>
      </c>
      <c r="AQ472" s="191">
        <v>96.208485444814102</v>
      </c>
      <c r="AR472" s="191">
        <v>95.923404229008526</v>
      </c>
      <c r="AS472" s="357"/>
      <c r="AU472" s="357"/>
      <c r="AV472" s="357"/>
      <c r="AW472" s="357"/>
      <c r="AX472" s="357"/>
      <c r="AY472" s="357"/>
      <c r="AZ472" s="357"/>
      <c r="BA472" s="357"/>
      <c r="BB472" s="357"/>
      <c r="BC472" s="357"/>
      <c r="BD472" s="357"/>
      <c r="BE472" s="357"/>
      <c r="BF472" s="357"/>
      <c r="BG472" s="357"/>
      <c r="BH472" s="357"/>
      <c r="BI472" s="357"/>
      <c r="BJ472" s="357"/>
      <c r="BK472" s="357"/>
      <c r="BL472" s="357"/>
      <c r="BM472" s="357"/>
      <c r="BN472" s="357"/>
      <c r="BO472" s="357"/>
      <c r="BP472" s="357"/>
      <c r="BQ472" s="357"/>
      <c r="BR472" s="357"/>
      <c r="BS472" s="357"/>
      <c r="BT472" s="357"/>
      <c r="BU472" s="357"/>
      <c r="BV472" s="357"/>
      <c r="BW472" s="357"/>
      <c r="BX472" s="357"/>
      <c r="BY472" s="357"/>
      <c r="BZ472" s="357"/>
      <c r="CA472" s="357"/>
      <c r="CB472" s="357"/>
      <c r="CC472" s="357"/>
    </row>
    <row r="473" spans="7:81" ht="14.25" customHeight="1" thickTop="1" x14ac:dyDescent="0.25">
      <c r="G473" s="62"/>
      <c r="H473" s="409"/>
      <c r="J473" s="411"/>
      <c r="K473" s="164" t="s">
        <v>268</v>
      </c>
      <c r="L473" s="309">
        <v>128.44018537902633</v>
      </c>
      <c r="M473" s="309">
        <v>119.31492878115139</v>
      </c>
      <c r="N473" s="309">
        <v>110.846242179131</v>
      </c>
      <c r="O473" s="309">
        <v>103.01611128999177</v>
      </c>
      <c r="P473" s="309">
        <v>95.802263970787067</v>
      </c>
      <c r="Q473" s="309">
        <v>89.178761381292844</v>
      </c>
      <c r="R473" s="309">
        <v>83.116595223817072</v>
      </c>
      <c r="S473" s="309">
        <v>77.584279241946163</v>
      </c>
      <c r="T473" s="309">
        <v>72.548424158441122</v>
      </c>
      <c r="U473" s="309">
        <v>67.974286613364569</v>
      </c>
      <c r="V473" s="309">
        <v>63.826284373464404</v>
      </c>
      <c r="W473" s="309">
        <v>60.068472034626559</v>
      </c>
      <c r="X473" s="309">
        <v>56.664973509814502</v>
      </c>
      <c r="Y473" s="309">
        <v>53.580369640293036</v>
      </c>
      <c r="Z473" s="309">
        <v>50.780041134596111</v>
      </c>
      <c r="AA473" s="309">
        <v>49.399758936488261</v>
      </c>
      <c r="AB473" s="309">
        <v>48.229979542772384</v>
      </c>
      <c r="AC473" s="309">
        <v>47.245626765107538</v>
      </c>
      <c r="AD473" s="309">
        <v>46.422283878774458</v>
      </c>
      <c r="AE473" s="309">
        <v>45.736084951581788</v>
      </c>
      <c r="AF473" s="309">
        <v>45.163613123110224</v>
      </c>
      <c r="AG473" s="309">
        <v>44.681808813316472</v>
      </c>
      <c r="AH473" s="309">
        <v>44.26789038635313</v>
      </c>
      <c r="AI473" s="309">
        <v>43.899289302031882</v>
      </c>
      <c r="AJ473" s="309">
        <v>43.553601314436328</v>
      </c>
      <c r="AK473" s="309">
        <v>43.2085548771581</v>
      </c>
      <c r="AL473" s="309">
        <v>42.841997628881188</v>
      </c>
      <c r="AM473" s="309">
        <v>42.431901692744731</v>
      </c>
      <c r="AN473" s="309">
        <v>41.956388552604388</v>
      </c>
      <c r="AO473" s="309">
        <v>41.393774492771279</v>
      </c>
      <c r="AP473" s="309">
        <v>40.72263803603439</v>
      </c>
      <c r="AQ473" s="309">
        <v>39.921911536560032</v>
      </c>
      <c r="AR473" s="309">
        <v>38.971000161160902</v>
      </c>
      <c r="AS473" s="357"/>
      <c r="AU473" s="357"/>
      <c r="AV473" s="357"/>
      <c r="AW473" s="357"/>
      <c r="AX473" s="357"/>
      <c r="AY473" s="357"/>
      <c r="AZ473" s="357"/>
      <c r="BA473" s="357"/>
      <c r="BB473" s="357"/>
      <c r="BC473" s="357"/>
      <c r="BD473" s="357"/>
      <c r="BE473" s="357"/>
      <c r="BF473" s="357"/>
      <c r="BG473" s="357"/>
      <c r="BH473" s="357"/>
      <c r="BI473" s="357"/>
      <c r="BJ473" s="357"/>
      <c r="BK473" s="357"/>
      <c r="BL473" s="357"/>
      <c r="BM473" s="357"/>
      <c r="BN473" s="357"/>
      <c r="BO473" s="357"/>
      <c r="BP473" s="357"/>
      <c r="BQ473" s="357"/>
      <c r="BR473" s="357"/>
      <c r="BS473" s="357"/>
      <c r="BT473" s="357"/>
      <c r="BU473" s="357"/>
      <c r="BV473" s="357"/>
      <c r="BW473" s="357"/>
      <c r="BX473" s="357"/>
      <c r="BY473" s="357"/>
      <c r="BZ473" s="357"/>
      <c r="CA473" s="357"/>
      <c r="CB473" s="357"/>
      <c r="CC473" s="357"/>
    </row>
    <row r="474" spans="7:81" ht="14.25" customHeight="1" x14ac:dyDescent="0.25">
      <c r="G474" s="62"/>
      <c r="H474" s="409"/>
      <c r="J474" s="411"/>
      <c r="K474" s="52" t="s">
        <v>269</v>
      </c>
      <c r="L474" s="190">
        <v>128.44018537902633</v>
      </c>
      <c r="M474" s="190">
        <v>120.99295172866061</v>
      </c>
      <c r="N474" s="190">
        <v>114.13302223301018</v>
      </c>
      <c r="O474" s="190">
        <v>107.83487117727395</v>
      </c>
      <c r="P474" s="190">
        <v>102.07297284665081</v>
      </c>
      <c r="Q474" s="190">
        <v>96.821801526339669</v>
      </c>
      <c r="R474" s="190">
        <v>92.05583150153943</v>
      </c>
      <c r="S474" s="190">
        <v>87.749537057448975</v>
      </c>
      <c r="T474" s="190">
        <v>83.877392479267215</v>
      </c>
      <c r="U474" s="190">
        <v>80.413872052193028</v>
      </c>
      <c r="V474" s="190">
        <v>77.333450061425381</v>
      </c>
      <c r="W474" s="190">
        <v>74.61060079216314</v>
      </c>
      <c r="X474" s="190">
        <v>72.219798529605171</v>
      </c>
      <c r="Y474" s="190">
        <v>70.135517558950411</v>
      </c>
      <c r="Z474" s="190">
        <v>68.332232165397741</v>
      </c>
      <c r="AA474" s="190">
        <v>66.784416634146083</v>
      </c>
      <c r="AB474" s="190">
        <v>65.466545250394319</v>
      </c>
      <c r="AC474" s="190">
        <v>64.353092299341384</v>
      </c>
      <c r="AD474" s="190">
        <v>63.41853206618611</v>
      </c>
      <c r="AE474" s="190">
        <v>62.637338836127469</v>
      </c>
      <c r="AF474" s="190">
        <v>61.983986894364349</v>
      </c>
      <c r="AG474" s="190">
        <v>61.432950526095603</v>
      </c>
      <c r="AH474" s="190">
        <v>60.958704016520173</v>
      </c>
      <c r="AI474" s="190">
        <v>60.535721650837004</v>
      </c>
      <c r="AJ474" s="190">
        <v>60.138477714244893</v>
      </c>
      <c r="AK474" s="190">
        <v>59.74144649194276</v>
      </c>
      <c r="AL474" s="190">
        <v>59.31910226912958</v>
      </c>
      <c r="AM474" s="190">
        <v>58.845919331004211</v>
      </c>
      <c r="AN474" s="190">
        <v>58.296371962765562</v>
      </c>
      <c r="AO474" s="190">
        <v>57.644934449612464</v>
      </c>
      <c r="AP474" s="190">
        <v>56.866081076743974</v>
      </c>
      <c r="AQ474" s="190">
        <v>55.93428612935881</v>
      </c>
      <c r="AR474" s="190">
        <v>54.824023892656051</v>
      </c>
      <c r="AS474" s="357"/>
      <c r="AU474" s="357"/>
      <c r="AV474" s="357"/>
      <c r="AW474" s="357"/>
      <c r="AX474" s="357"/>
      <c r="AY474" s="357"/>
      <c r="AZ474" s="357"/>
      <c r="BA474" s="357"/>
      <c r="BB474" s="357"/>
      <c r="BC474" s="357"/>
      <c r="BD474" s="357"/>
      <c r="BE474" s="357"/>
      <c r="BF474" s="357"/>
      <c r="BG474" s="357"/>
      <c r="BH474" s="357"/>
      <c r="BI474" s="357"/>
      <c r="BJ474" s="357"/>
      <c r="BK474" s="357"/>
      <c r="BL474" s="357"/>
      <c r="BM474" s="357"/>
      <c r="BN474" s="357"/>
      <c r="BO474" s="357"/>
      <c r="BP474" s="357"/>
      <c r="BQ474" s="357"/>
      <c r="BR474" s="357"/>
      <c r="BS474" s="357"/>
      <c r="BT474" s="357"/>
      <c r="BU474" s="357"/>
      <c r="BV474" s="357"/>
      <c r="BW474" s="357"/>
      <c r="BX474" s="357"/>
      <c r="BY474" s="357"/>
      <c r="BZ474" s="357"/>
      <c r="CA474" s="357"/>
      <c r="CB474" s="357"/>
      <c r="CC474" s="357"/>
    </row>
    <row r="475" spans="7:81" ht="14.25" customHeight="1" thickBot="1" x14ac:dyDescent="0.3">
      <c r="G475" s="62"/>
      <c r="H475" s="409"/>
      <c r="J475" s="411"/>
      <c r="K475" s="167" t="s">
        <v>270</v>
      </c>
      <c r="L475" s="191">
        <v>128.44018537902633</v>
      </c>
      <c r="M475" s="191">
        <v>124.07362208731973</v>
      </c>
      <c r="N475" s="191">
        <v>120.25008611785974</v>
      </c>
      <c r="O475" s="191">
        <v>117.53724417463944</v>
      </c>
      <c r="P475" s="191">
        <v>115.43300048574645</v>
      </c>
      <c r="Q475" s="191">
        <v>113.71370820517946</v>
      </c>
      <c r="R475" s="191">
        <v>112.26006729440842</v>
      </c>
      <c r="S475" s="191">
        <v>111.00086626195916</v>
      </c>
      <c r="T475" s="191">
        <v>109.89017223571946</v>
      </c>
      <c r="U475" s="191">
        <v>108.89662257306617</v>
      </c>
      <c r="V475" s="191">
        <v>107.99784757751138</v>
      </c>
      <c r="W475" s="191">
        <v>107.17733029249916</v>
      </c>
      <c r="X475" s="191">
        <v>106.42252755913772</v>
      </c>
      <c r="Y475" s="191">
        <v>105.72368938172812</v>
      </c>
      <c r="Z475" s="191">
        <v>105.07308660360617</v>
      </c>
      <c r="AA475" s="191">
        <v>104.46448834927888</v>
      </c>
      <c r="AB475" s="191">
        <v>103.89279816554989</v>
      </c>
      <c r="AC475" s="191">
        <v>103.35379432303918</v>
      </c>
      <c r="AD475" s="191">
        <v>102.84394042646048</v>
      </c>
      <c r="AE475" s="191">
        <v>102.36024466038589</v>
      </c>
      <c r="AF475" s="191">
        <v>101.90015341226814</v>
      </c>
      <c r="AG475" s="191">
        <v>101.4614696648311</v>
      </c>
      <c r="AH475" s="191">
        <v>101.04228954378813</v>
      </c>
      <c r="AI475" s="191">
        <v>100.64095237981888</v>
      </c>
      <c r="AJ475" s="191">
        <v>100.25600097149288</v>
      </c>
      <c r="AK475" s="191">
        <v>99.88614964645744</v>
      </c>
      <c r="AL475" s="191">
        <v>99.5302583535792</v>
      </c>
      <c r="AM475" s="191">
        <v>99.187311469047842</v>
      </c>
      <c r="AN475" s="191">
        <v>98.856400323227561</v>
      </c>
      <c r="AO475" s="191">
        <v>98.536708690925892</v>
      </c>
      <c r="AP475" s="191">
        <v>98.227500661705079</v>
      </c>
      <c r="AQ475" s="191">
        <v>97.928110436598587</v>
      </c>
      <c r="AR475" s="191">
        <v>97.637933695371103</v>
      </c>
      <c r="AS475" s="357"/>
      <c r="AU475" s="357"/>
      <c r="AV475" s="357"/>
      <c r="AW475" s="357"/>
      <c r="AX475" s="357"/>
      <c r="AY475" s="357"/>
      <c r="AZ475" s="357"/>
      <c r="BA475" s="357"/>
      <c r="BB475" s="357"/>
      <c r="BC475" s="357"/>
      <c r="BD475" s="357"/>
      <c r="BE475" s="357"/>
      <c r="BF475" s="357"/>
      <c r="BG475" s="357"/>
      <c r="BH475" s="357"/>
      <c r="BI475" s="357"/>
      <c r="BJ475" s="357"/>
      <c r="BK475" s="357"/>
      <c r="BL475" s="357"/>
      <c r="BM475" s="357"/>
      <c r="BN475" s="357"/>
      <c r="BO475" s="357"/>
      <c r="BP475" s="357"/>
      <c r="BQ475" s="357"/>
      <c r="BR475" s="357"/>
      <c r="BS475" s="357"/>
      <c r="BT475" s="357"/>
      <c r="BU475" s="357"/>
      <c r="BV475" s="357"/>
      <c r="BW475" s="357"/>
      <c r="BX475" s="357"/>
      <c r="BY475" s="357"/>
      <c r="BZ475" s="357"/>
      <c r="CA475" s="357"/>
      <c r="CB475" s="357"/>
      <c r="CC475" s="357"/>
    </row>
    <row r="476" spans="7:81" ht="14.25" customHeight="1" thickTop="1" x14ac:dyDescent="0.25">
      <c r="G476" s="62"/>
      <c r="H476" s="409"/>
      <c r="J476" s="411"/>
      <c r="K476" s="164" t="s">
        <v>271</v>
      </c>
      <c r="L476" s="309">
        <v>129.63653878822083</v>
      </c>
      <c r="M476" s="309">
        <v>120.42628517941488</v>
      </c>
      <c r="N476" s="309">
        <v>111.8787171739005</v>
      </c>
      <c r="O476" s="309">
        <v>103.97565269504386</v>
      </c>
      <c r="P476" s="309">
        <v>96.694612146490641</v>
      </c>
      <c r="Q476" s="309">
        <v>90.009415081234266</v>
      </c>
      <c r="R476" s="309">
        <v>83.890783004403133</v>
      </c>
      <c r="S476" s="309">
        <v>78.306936381509558</v>
      </c>
      <c r="T476" s="309">
        <v>73.224174931592927</v>
      </c>
      <c r="U476" s="309">
        <v>68.607431678419417</v>
      </c>
      <c r="V476" s="309">
        <v>64.420792958772623</v>
      </c>
      <c r="W476" s="309">
        <v>60.627978555826758</v>
      </c>
      <c r="X476" s="309">
        <v>57.192778215486086</v>
      </c>
      <c r="Y476" s="309">
        <v>54.079442868005245</v>
      </c>
      <c r="Z476" s="309">
        <v>51.253030761254884</v>
      </c>
      <c r="AA476" s="309">
        <v>49.85989195360164</v>
      </c>
      <c r="AB476" s="309">
        <v>48.679216674290863</v>
      </c>
      <c r="AC476" s="309">
        <v>47.685695163351966</v>
      </c>
      <c r="AD476" s="309">
        <v>46.854683266996105</v>
      </c>
      <c r="AE476" s="309">
        <v>46.162092754307743</v>
      </c>
      <c r="AF476" s="309">
        <v>45.584288649013011</v>
      </c>
      <c r="AG476" s="309">
        <v>45.097996583094606</v>
      </c>
      <c r="AH476" s="309">
        <v>44.680222721636483</v>
      </c>
      <c r="AI476" s="309">
        <v>44.308188310256732</v>
      </c>
      <c r="AJ476" s="309">
        <v>43.959280419160905</v>
      </c>
      <c r="AK476" s="309">
        <v>43.611020054089359</v>
      </c>
      <c r="AL476" s="309">
        <v>43.241048516021856</v>
      </c>
      <c r="AM476" s="309">
        <v>42.827132749901146</v>
      </c>
      <c r="AN476" s="309">
        <v>42.347190452603755</v>
      </c>
      <c r="AO476" s="309">
        <v>41.779335935926433</v>
      </c>
      <c r="AP476" s="309">
        <v>41.101948192758563</v>
      </c>
      <c r="AQ476" s="309">
        <v>40.293763343121825</v>
      </c>
      <c r="AR476" s="309">
        <v>39.333994723687709</v>
      </c>
      <c r="AS476" s="357"/>
      <c r="AU476" s="357"/>
      <c r="AV476" s="357"/>
      <c r="AW476" s="357"/>
      <c r="AX476" s="357"/>
      <c r="AY476" s="357"/>
      <c r="AZ476" s="357"/>
      <c r="BA476" s="357"/>
      <c r="BB476" s="357"/>
      <c r="BC476" s="357"/>
      <c r="BD476" s="357"/>
      <c r="BE476" s="357"/>
      <c r="BF476" s="357"/>
      <c r="BG476" s="357"/>
      <c r="BH476" s="357"/>
      <c r="BI476" s="357"/>
      <c r="BJ476" s="357"/>
      <c r="BK476" s="357"/>
      <c r="BL476" s="357"/>
      <c r="BM476" s="357"/>
      <c r="BN476" s="357"/>
      <c r="BO476" s="357"/>
      <c r="BP476" s="357"/>
      <c r="BQ476" s="357"/>
      <c r="BR476" s="357"/>
      <c r="BS476" s="357"/>
      <c r="BT476" s="357"/>
      <c r="BU476" s="357"/>
      <c r="BV476" s="357"/>
      <c r="BW476" s="357"/>
      <c r="BX476" s="357"/>
      <c r="BY476" s="357"/>
      <c r="BZ476" s="357"/>
      <c r="CA476" s="357"/>
      <c r="CB476" s="357"/>
      <c r="CC476" s="357"/>
    </row>
    <row r="477" spans="7:81" ht="14.25" customHeight="1" x14ac:dyDescent="0.25">
      <c r="G477" s="62"/>
      <c r="H477" s="409"/>
      <c r="J477" s="411"/>
      <c r="K477" s="52" t="s">
        <v>272</v>
      </c>
      <c r="L477" s="190">
        <v>129.63653878822083</v>
      </c>
      <c r="M477" s="190">
        <v>122.1199380364266</v>
      </c>
      <c r="N477" s="190">
        <v>115.19611187156212</v>
      </c>
      <c r="O477" s="190">
        <v>108.83929682009187</v>
      </c>
      <c r="P477" s="190">
        <v>103.02372940848032</v>
      </c>
      <c r="Q477" s="190">
        <v>97.723646163191958</v>
      </c>
      <c r="R477" s="190">
        <v>92.913283610691266</v>
      </c>
      <c r="S477" s="190">
        <v>88.566878277442726</v>
      </c>
      <c r="T477" s="190">
        <v>84.658666689910802</v>
      </c>
      <c r="U477" s="190">
        <v>81.162885374559963</v>
      </c>
      <c r="V477" s="190">
        <v>78.053770857854758</v>
      </c>
      <c r="W477" s="190">
        <v>75.305559666259626</v>
      </c>
      <c r="X477" s="190">
        <v>72.892488326239018</v>
      </c>
      <c r="Y477" s="190">
        <v>70.788793364257458</v>
      </c>
      <c r="Z477" s="190">
        <v>68.968711306779383</v>
      </c>
      <c r="AA477" s="190">
        <v>67.406478680269316</v>
      </c>
      <c r="AB477" s="190">
        <v>66.07633201119171</v>
      </c>
      <c r="AC477" s="190">
        <v>64.952507826011086</v>
      </c>
      <c r="AD477" s="190">
        <v>64.009242651191855</v>
      </c>
      <c r="AE477" s="190">
        <v>63.22077301319856</v>
      </c>
      <c r="AF477" s="190">
        <v>62.561335438495675</v>
      </c>
      <c r="AG477" s="190">
        <v>62.005166453547631</v>
      </c>
      <c r="AH477" s="190">
        <v>61.52650258481895</v>
      </c>
      <c r="AI477" s="190">
        <v>61.099580358774155</v>
      </c>
      <c r="AJ477" s="190">
        <v>60.698636301877627</v>
      </c>
      <c r="AK477" s="190">
        <v>60.297906940593862</v>
      </c>
      <c r="AL477" s="190">
        <v>59.871628801387416</v>
      </c>
      <c r="AM477" s="190">
        <v>59.394038410722729</v>
      </c>
      <c r="AN477" s="190">
        <v>58.839372295064287</v>
      </c>
      <c r="AO477" s="190">
        <v>58.181866980876507</v>
      </c>
      <c r="AP477" s="190">
        <v>57.395758994624018</v>
      </c>
      <c r="AQ477" s="190">
        <v>56.455284862771123</v>
      </c>
      <c r="AR477" s="190">
        <v>55.334681111782473</v>
      </c>
      <c r="AS477" s="357"/>
      <c r="AU477" s="357"/>
      <c r="AV477" s="357"/>
      <c r="AW477" s="357"/>
      <c r="AX477" s="357"/>
      <c r="AY477" s="357"/>
      <c r="AZ477" s="357"/>
      <c r="BA477" s="357"/>
      <c r="BB477" s="357"/>
      <c r="BC477" s="357"/>
      <c r="BD477" s="357"/>
      <c r="BE477" s="357"/>
      <c r="BF477" s="357"/>
      <c r="BG477" s="357"/>
      <c r="BH477" s="357"/>
      <c r="BI477" s="357"/>
      <c r="BJ477" s="357"/>
      <c r="BK477" s="357"/>
      <c r="BL477" s="357"/>
      <c r="BM477" s="357"/>
      <c r="BN477" s="357"/>
      <c r="BO477" s="357"/>
      <c r="BP477" s="357"/>
      <c r="BQ477" s="357"/>
      <c r="BR477" s="357"/>
      <c r="BS477" s="357"/>
      <c r="BT477" s="357"/>
      <c r="BU477" s="357"/>
      <c r="BV477" s="357"/>
      <c r="BW477" s="357"/>
      <c r="BX477" s="357"/>
      <c r="BY477" s="357"/>
      <c r="BZ477" s="357"/>
      <c r="CA477" s="357"/>
      <c r="CB477" s="357"/>
      <c r="CC477" s="357"/>
    </row>
    <row r="478" spans="7:81" ht="14.25" customHeight="1" thickBot="1" x14ac:dyDescent="0.3">
      <c r="G478" s="62"/>
      <c r="H478" s="409"/>
      <c r="J478" s="411"/>
      <c r="K478" s="167" t="s">
        <v>273</v>
      </c>
      <c r="L478" s="191">
        <v>129.63653878822083</v>
      </c>
      <c r="M478" s="191">
        <v>125.22930323444079</v>
      </c>
      <c r="N478" s="191">
        <v>121.3701530194957</v>
      </c>
      <c r="O478" s="191">
        <v>118.63204236697074</v>
      </c>
      <c r="P478" s="191">
        <v>116.50819874443117</v>
      </c>
      <c r="Q478" s="191">
        <v>114.77289215202566</v>
      </c>
      <c r="R478" s="191">
        <v>113.30571133352079</v>
      </c>
      <c r="S478" s="191">
        <v>112.0347814995007</v>
      </c>
      <c r="T478" s="191">
        <v>110.91374193708054</v>
      </c>
      <c r="U478" s="191">
        <v>109.91093787696111</v>
      </c>
      <c r="V478" s="191">
        <v>109.00379126058644</v>
      </c>
      <c r="W478" s="191">
        <v>108.17563128455558</v>
      </c>
      <c r="X478" s="191">
        <v>107.41379795698673</v>
      </c>
      <c r="Y478" s="191">
        <v>106.70845046605075</v>
      </c>
      <c r="Z478" s="191">
        <v>106.05178766201601</v>
      </c>
      <c r="AA478" s="191">
        <v>105.43752063203067</v>
      </c>
      <c r="AB478" s="191">
        <v>104.86050545209203</v>
      </c>
      <c r="AC478" s="191">
        <v>104.31648106961049</v>
      </c>
      <c r="AD478" s="191">
        <v>103.80187814962014</v>
      </c>
      <c r="AE478" s="191">
        <v>103.3136770094911</v>
      </c>
      <c r="AF478" s="191">
        <v>102.84930025110566</v>
      </c>
      <c r="AG478" s="191">
        <v>102.4065303931164</v>
      </c>
      <c r="AH478" s="191">
        <v>101.98344582763966</v>
      </c>
      <c r="AI478" s="191">
        <v>101.57837041708555</v>
      </c>
      <c r="AJ478" s="191">
        <v>101.18983338695151</v>
      </c>
      <c r="AK478" s="191">
        <v>100.81653708951667</v>
      </c>
      <c r="AL478" s="191">
        <v>100.45733085466539</v>
      </c>
      <c r="AM478" s="191">
        <v>100.11118959858068</v>
      </c>
      <c r="AN478" s="191">
        <v>99.777196187842492</v>
      </c>
      <c r="AO478" s="191">
        <v>99.45452679454597</v>
      </c>
      <c r="AP478" s="191">
        <v>99.142438653631004</v>
      </c>
      <c r="AQ478" s="191">
        <v>98.840259764560585</v>
      </c>
      <c r="AR478" s="191">
        <v>98.547380178171267</v>
      </c>
      <c r="AS478" s="357"/>
      <c r="AU478" s="357"/>
      <c r="AV478" s="357"/>
      <c r="AW478" s="357"/>
      <c r="AX478" s="357"/>
      <c r="AY478" s="357"/>
      <c r="AZ478" s="357"/>
      <c r="BA478" s="357"/>
      <c r="BB478" s="357"/>
      <c r="BC478" s="357"/>
      <c r="BD478" s="357"/>
      <c r="BE478" s="357"/>
      <c r="BF478" s="357"/>
      <c r="BG478" s="357"/>
      <c r="BH478" s="357"/>
      <c r="BI478" s="357"/>
      <c r="BJ478" s="357"/>
      <c r="BK478" s="357"/>
      <c r="BL478" s="357"/>
      <c r="BM478" s="357"/>
      <c r="BN478" s="357"/>
      <c r="BO478" s="357"/>
      <c r="BP478" s="357"/>
      <c r="BQ478" s="357"/>
      <c r="BR478" s="357"/>
      <c r="BS478" s="357"/>
      <c r="BT478" s="357"/>
      <c r="BU478" s="357"/>
      <c r="BV478" s="357"/>
      <c r="BW478" s="357"/>
      <c r="BX478" s="357"/>
      <c r="BY478" s="357"/>
      <c r="BZ478" s="357"/>
      <c r="CA478" s="357"/>
      <c r="CB478" s="357"/>
      <c r="CC478" s="357"/>
    </row>
    <row r="479" spans="7:81" ht="14.25" customHeight="1" thickTop="1" x14ac:dyDescent="0.25">
      <c r="G479" s="62"/>
      <c r="H479" s="409"/>
      <c r="J479" s="411"/>
      <c r="K479" s="164" t="s">
        <v>274</v>
      </c>
      <c r="L479" s="309">
        <v>133.21206594571589</v>
      </c>
      <c r="M479" s="309">
        <v>123.7477827846438</v>
      </c>
      <c r="N479" s="309">
        <v>114.9644628698303</v>
      </c>
      <c r="O479" s="309">
        <v>106.84342264173101</v>
      </c>
      <c r="P479" s="309">
        <v>99.361562490467591</v>
      </c>
      <c r="Q479" s="309">
        <v>92.49197988172584</v>
      </c>
      <c r="R479" s="309">
        <v>86.20458878554777</v>
      </c>
      <c r="S479" s="309">
        <v>80.466733150765506</v>
      </c>
      <c r="T479" s="309">
        <v>75.243783203307032</v>
      </c>
      <c r="U479" s="309">
        <v>70.499704778775154</v>
      </c>
      <c r="V479" s="309">
        <v>66.197593673174168</v>
      </c>
      <c r="W479" s="309">
        <v>62.300169018922347</v>
      </c>
      <c r="X479" s="309">
        <v>58.770221840821762</v>
      </c>
      <c r="Y479" s="309">
        <v>55.571017068027949</v>
      </c>
      <c r="Z479" s="309">
        <v>52.666649214075278</v>
      </c>
      <c r="AA479" s="309">
        <v>51.235086010896758</v>
      </c>
      <c r="AB479" s="309">
        <v>50.021846328333481</v>
      </c>
      <c r="AC479" s="309">
        <v>49.000922333672605</v>
      </c>
      <c r="AD479" s="309">
        <v>48.146990158579008</v>
      </c>
      <c r="AE479" s="309">
        <v>47.435297190593026</v>
      </c>
      <c r="AF479" s="309">
        <v>46.841556573189088</v>
      </c>
      <c r="AG479" s="309">
        <v>46.341852004095117</v>
      </c>
      <c r="AH479" s="309">
        <v>45.912555451570896</v>
      </c>
      <c r="AI479" s="309">
        <v>45.530259896582677</v>
      </c>
      <c r="AJ479" s="309">
        <v>45.17172871831999</v>
      </c>
      <c r="AK479" s="309">
        <v>44.813862925605648</v>
      </c>
      <c r="AL479" s="309">
        <v>44.433687140385103</v>
      </c>
      <c r="AM479" s="309">
        <v>44.008355093974025</v>
      </c>
      <c r="AN479" s="309">
        <v>43.515175427536285</v>
      </c>
      <c r="AO479" s="309">
        <v>42.931658820025113</v>
      </c>
      <c r="AP479" s="309">
        <v>42.235587931700096</v>
      </c>
      <c r="AQ479" s="309">
        <v>41.405112399936513</v>
      </c>
      <c r="AR479" s="309">
        <v>40.418872240952084</v>
      </c>
      <c r="AS479" s="357"/>
      <c r="AU479" s="357"/>
      <c r="AV479" s="357"/>
      <c r="AW479" s="357"/>
      <c r="AX479" s="357"/>
      <c r="AY479" s="357"/>
      <c r="AZ479" s="357"/>
      <c r="BA479" s="357"/>
      <c r="BB479" s="357"/>
      <c r="BC479" s="357"/>
      <c r="BD479" s="357"/>
      <c r="BE479" s="357"/>
      <c r="BF479" s="357"/>
      <c r="BG479" s="357"/>
      <c r="BH479" s="357"/>
      <c r="BI479" s="357"/>
      <c r="BJ479" s="357"/>
      <c r="BK479" s="357"/>
      <c r="BL479" s="357"/>
      <c r="BM479" s="357"/>
      <c r="BN479" s="357"/>
      <c r="BO479" s="357"/>
      <c r="BP479" s="357"/>
      <c r="BQ479" s="357"/>
      <c r="BR479" s="357"/>
      <c r="BS479" s="357"/>
      <c r="BT479" s="357"/>
      <c r="BU479" s="357"/>
      <c r="BV479" s="357"/>
      <c r="BW479" s="357"/>
      <c r="BX479" s="357"/>
      <c r="BY479" s="357"/>
      <c r="BZ479" s="357"/>
      <c r="CA479" s="357"/>
      <c r="CB479" s="357"/>
      <c r="CC479" s="357"/>
    </row>
    <row r="480" spans="7:81" ht="14.25" customHeight="1" x14ac:dyDescent="0.25">
      <c r="G480" s="62"/>
      <c r="H480" s="409"/>
      <c r="J480" s="411"/>
      <c r="K480" s="52" t="s">
        <v>275</v>
      </c>
      <c r="L480" s="190">
        <v>133.21206594571589</v>
      </c>
      <c r="M480" s="190">
        <v>125.4881485656677</v>
      </c>
      <c r="N480" s="190">
        <v>118.37335518802773</v>
      </c>
      <c r="O480" s="190">
        <v>111.84121175256817</v>
      </c>
      <c r="P480" s="190">
        <v>105.86524419906121</v>
      </c>
      <c r="Q480" s="190">
        <v>100.41897846727903</v>
      </c>
      <c r="R480" s="190">
        <v>95.475940496993843</v>
      </c>
      <c r="S480" s="190">
        <v>91.009656227977814</v>
      </c>
      <c r="T480" s="190">
        <v>86.993651600003133</v>
      </c>
      <c r="U480" s="190">
        <v>83.401452552841974</v>
      </c>
      <c r="V480" s="190">
        <v>80.206585026266595</v>
      </c>
      <c r="W480" s="190">
        <v>77.382574960049141</v>
      </c>
      <c r="X480" s="190">
        <v>74.902948293961771</v>
      </c>
      <c r="Y480" s="190">
        <v>72.741230967776715</v>
      </c>
      <c r="Z480" s="190">
        <v>70.870948921266134</v>
      </c>
      <c r="AA480" s="190">
        <v>69.265628094202228</v>
      </c>
      <c r="AB480" s="190">
        <v>67.898794426357185</v>
      </c>
      <c r="AC480" s="190">
        <v>66.743973857503221</v>
      </c>
      <c r="AD480" s="190">
        <v>65.774692327412467</v>
      </c>
      <c r="AE480" s="190">
        <v>64.964475775857167</v>
      </c>
      <c r="AF480" s="190">
        <v>64.286850142609495</v>
      </c>
      <c r="AG480" s="190">
        <v>63.715341367441603</v>
      </c>
      <c r="AH480" s="190">
        <v>63.223475390125721</v>
      </c>
      <c r="AI480" s="190">
        <v>62.784778150434079</v>
      </c>
      <c r="AJ480" s="190">
        <v>62.372775588138765</v>
      </c>
      <c r="AK480" s="190">
        <v>61.960993643011982</v>
      </c>
      <c r="AL480" s="190">
        <v>61.522958254826001</v>
      </c>
      <c r="AM480" s="190">
        <v>61.032195363352962</v>
      </c>
      <c r="AN480" s="190">
        <v>60.462230908365058</v>
      </c>
      <c r="AO480" s="190">
        <v>59.78659082963442</v>
      </c>
      <c r="AP480" s="190">
        <v>58.978801066933386</v>
      </c>
      <c r="AQ480" s="190">
        <v>58.012387560033957</v>
      </c>
      <c r="AR480" s="190">
        <v>56.860876248708507</v>
      </c>
      <c r="AS480" s="357"/>
      <c r="AU480" s="357"/>
      <c r="AV480" s="357"/>
      <c r="AW480" s="357"/>
      <c r="AX480" s="357"/>
      <c r="AY480" s="357"/>
      <c r="AZ480" s="357"/>
      <c r="BA480" s="357"/>
      <c r="BB480" s="357"/>
      <c r="BC480" s="357"/>
      <c r="BD480" s="357"/>
      <c r="BE480" s="357"/>
      <c r="BF480" s="357"/>
      <c r="BG480" s="357"/>
      <c r="BH480" s="357"/>
      <c r="BI480" s="357"/>
      <c r="BJ480" s="357"/>
      <c r="BK480" s="357"/>
      <c r="BL480" s="357"/>
      <c r="BM480" s="357"/>
      <c r="BN480" s="357"/>
      <c r="BO480" s="357"/>
      <c r="BP480" s="357"/>
      <c r="BQ480" s="357"/>
      <c r="BR480" s="357"/>
      <c r="BS480" s="357"/>
      <c r="BT480" s="357"/>
      <c r="BU480" s="357"/>
      <c r="BV480" s="357"/>
      <c r="BW480" s="357"/>
      <c r="BX480" s="357"/>
      <c r="BY480" s="357"/>
      <c r="BZ480" s="357"/>
      <c r="CA480" s="357"/>
      <c r="CB480" s="357"/>
      <c r="CC480" s="357"/>
    </row>
    <row r="481" spans="7:81" ht="14.25" customHeight="1" thickBot="1" x14ac:dyDescent="0.3">
      <c r="G481" s="62"/>
      <c r="H481" s="409"/>
      <c r="J481" s="411"/>
      <c r="K481" s="167" t="s">
        <v>276</v>
      </c>
      <c r="L481" s="191">
        <v>133.21206594571589</v>
      </c>
      <c r="M481" s="191">
        <v>128.68327368763536</v>
      </c>
      <c r="N481" s="191">
        <v>124.717683602208</v>
      </c>
      <c r="O481" s="191">
        <v>121.90405265972586</v>
      </c>
      <c r="P481" s="191">
        <v>119.72163094939062</v>
      </c>
      <c r="Q481" s="191">
        <v>117.93846257429848</v>
      </c>
      <c r="R481" s="191">
        <v>116.43081519512673</v>
      </c>
      <c r="S481" s="191">
        <v>115.12483163181635</v>
      </c>
      <c r="T481" s="191">
        <v>113.97287248887109</v>
      </c>
      <c r="U481" s="191">
        <v>112.9424099214811</v>
      </c>
      <c r="V481" s="191">
        <v>112.0102431418639</v>
      </c>
      <c r="W481" s="191">
        <v>111.15924154638896</v>
      </c>
      <c r="X481" s="191">
        <v>110.37639596581127</v>
      </c>
      <c r="Y481" s="191">
        <v>109.65159416721723</v>
      </c>
      <c r="Z481" s="191">
        <v>108.97681983605374</v>
      </c>
      <c r="AA481" s="191">
        <v>108.34561060390688</v>
      </c>
      <c r="AB481" s="191">
        <v>107.75268067134185</v>
      </c>
      <c r="AC481" s="191">
        <v>107.19365146096159</v>
      </c>
      <c r="AD481" s="191">
        <v>106.66485519137281</v>
      </c>
      <c r="AE481" s="191">
        <v>106.16318889357166</v>
      </c>
      <c r="AF481" s="191">
        <v>105.68600408178986</v>
      </c>
      <c r="AG481" s="191">
        <v>105.23102211395442</v>
      </c>
      <c r="AH481" s="191">
        <v>104.79626838199175</v>
      </c>
      <c r="AI481" s="191">
        <v>104.38002051847948</v>
      </c>
      <c r="AJ481" s="191">
        <v>103.98076718323638</v>
      </c>
      <c r="AK481" s="191">
        <v>103.59717493790178</v>
      </c>
      <c r="AL481" s="191">
        <v>103.22806137553422</v>
      </c>
      <c r="AM481" s="191">
        <v>102.87237313930774</v>
      </c>
      <c r="AN481" s="191">
        <v>102.52916780019132</v>
      </c>
      <c r="AO481" s="191">
        <v>102.19759880814426</v>
      </c>
      <c r="AP481" s="191">
        <v>101.87690291177853</v>
      </c>
      <c r="AQ481" s="191">
        <v>101.56638957599738</v>
      </c>
      <c r="AR481" s="191">
        <v>101.26543202852703</v>
      </c>
      <c r="AS481" s="357"/>
      <c r="AU481" s="357"/>
      <c r="AV481" s="357"/>
      <c r="AW481" s="357"/>
      <c r="AX481" s="357"/>
      <c r="AY481" s="357"/>
      <c r="AZ481" s="357"/>
      <c r="BA481" s="357"/>
      <c r="BB481" s="357"/>
      <c r="BC481" s="357"/>
      <c r="BD481" s="357"/>
      <c r="BE481" s="357"/>
      <c r="BF481" s="357"/>
      <c r="BG481" s="357"/>
      <c r="BH481" s="357"/>
      <c r="BI481" s="357"/>
      <c r="BJ481" s="357"/>
      <c r="BK481" s="357"/>
      <c r="BL481" s="357"/>
      <c r="BM481" s="357"/>
      <c r="BN481" s="357"/>
      <c r="BO481" s="357"/>
      <c r="BP481" s="357"/>
      <c r="BQ481" s="357"/>
      <c r="BR481" s="357"/>
      <c r="BS481" s="357"/>
      <c r="BT481" s="357"/>
      <c r="BU481" s="357"/>
      <c r="BV481" s="357"/>
      <c r="BW481" s="357"/>
      <c r="BX481" s="357"/>
      <c r="BY481" s="357"/>
      <c r="BZ481" s="357"/>
      <c r="CA481" s="357"/>
      <c r="CB481" s="357"/>
      <c r="CC481" s="357"/>
    </row>
    <row r="482" spans="7:81" ht="14.25" customHeight="1" thickTop="1" x14ac:dyDescent="0.25">
      <c r="G482" s="62"/>
      <c r="H482" s="409"/>
      <c r="J482" s="411"/>
      <c r="K482" s="164" t="s">
        <v>277</v>
      </c>
      <c r="L482" s="309">
        <v>131.33122003306599</v>
      </c>
      <c r="M482" s="309">
        <v>122.00056484460501</v>
      </c>
      <c r="N482" s="309">
        <v>113.3412582557916</v>
      </c>
      <c r="O482" s="309">
        <v>105.33488050373042</v>
      </c>
      <c r="P482" s="309">
        <v>97.958658126227363</v>
      </c>
      <c r="Q482" s="309">
        <v>91.186068430849232</v>
      </c>
      <c r="R482" s="309">
        <v>84.987450177885663</v>
      </c>
      <c r="S482" s="309">
        <v>79.330608393023368</v>
      </c>
      <c r="T482" s="309">
        <v>74.181402246405398</v>
      </c>
      <c r="U482" s="309">
        <v>69.504306346697575</v>
      </c>
      <c r="V482" s="309">
        <v>65.262937547217973</v>
      </c>
      <c r="W482" s="309">
        <v>61.420541355881788</v>
      </c>
      <c r="X482" s="309">
        <v>57.940434157926148</v>
      </c>
      <c r="Y482" s="309">
        <v>54.786399551797935</v>
      </c>
      <c r="Z482" s="309">
        <v>51.923039007266958</v>
      </c>
      <c r="AA482" s="309">
        <v>50.511688310968232</v>
      </c>
      <c r="AB482" s="309">
        <v>49.315578584928133</v>
      </c>
      <c r="AC482" s="309">
        <v>48.309069205856716</v>
      </c>
      <c r="AD482" s="309">
        <v>47.467193857821556</v>
      </c>
      <c r="AE482" s="309">
        <v>46.765549415097865</v>
      </c>
      <c r="AF482" s="309">
        <v>46.180191931800366</v>
      </c>
      <c r="AG482" s="309">
        <v>45.687542784372901</v>
      </c>
      <c r="AH482" s="309">
        <v>45.26430754964597</v>
      </c>
      <c r="AI482" s="309">
        <v>44.887409696637064</v>
      </c>
      <c r="AJ482" s="309">
        <v>44.533940686702785</v>
      </c>
      <c r="AK482" s="309">
        <v>44.18112766761466</v>
      </c>
      <c r="AL482" s="309">
        <v>43.806319654950173</v>
      </c>
      <c r="AM482" s="309">
        <v>43.386992950737877</v>
      </c>
      <c r="AN482" s="309">
        <v>42.900776579653574</v>
      </c>
      <c r="AO482" s="309">
        <v>42.32549875155334</v>
      </c>
      <c r="AP482" s="309">
        <v>41.639255817444976</v>
      </c>
      <c r="AQ482" s="309">
        <v>40.820505924033924</v>
      </c>
      <c r="AR482" s="309">
        <v>39.848190673118054</v>
      </c>
      <c r="AS482" s="357"/>
      <c r="AU482" s="357"/>
      <c r="AV482" s="357"/>
      <c r="AW482" s="357"/>
      <c r="AX482" s="357"/>
      <c r="AY482" s="357"/>
      <c r="AZ482" s="357"/>
      <c r="BA482" s="357"/>
      <c r="BB482" s="357"/>
      <c r="BC482" s="357"/>
      <c r="BD482" s="357"/>
      <c r="BE482" s="357"/>
      <c r="BF482" s="357"/>
      <c r="BG482" s="357"/>
      <c r="BH482" s="357"/>
      <c r="BI482" s="357"/>
      <c r="BJ482" s="357"/>
      <c r="BK482" s="357"/>
      <c r="BL482" s="357"/>
      <c r="BM482" s="357"/>
      <c r="BN482" s="357"/>
      <c r="BO482" s="357"/>
      <c r="BP482" s="357"/>
      <c r="BQ482" s="357"/>
      <c r="BR482" s="357"/>
      <c r="BS482" s="357"/>
      <c r="BT482" s="357"/>
      <c r="BU482" s="357"/>
      <c r="BV482" s="357"/>
      <c r="BW482" s="357"/>
      <c r="BX482" s="357"/>
      <c r="BY482" s="357"/>
      <c r="BZ482" s="357"/>
      <c r="CA482" s="357"/>
      <c r="CB482" s="357"/>
      <c r="CC482" s="357"/>
    </row>
    <row r="483" spans="7:81" ht="14.25" customHeight="1" x14ac:dyDescent="0.25">
      <c r="G483" s="62"/>
      <c r="H483" s="409"/>
      <c r="J483" s="411"/>
      <c r="K483" s="52" t="s">
        <v>278</v>
      </c>
      <c r="L483" s="190">
        <v>131.33122003306599</v>
      </c>
      <c r="M483" s="190">
        <v>123.71635807777061</v>
      </c>
      <c r="N483" s="190">
        <v>116.70201978990558</v>
      </c>
      <c r="O483" s="190">
        <v>110.26210490141889</v>
      </c>
      <c r="P483" s="190">
        <v>104.37051314425851</v>
      </c>
      <c r="Q483" s="190">
        <v>99.001144250372406</v>
      </c>
      <c r="R483" s="190">
        <v>94.127897951708562</v>
      </c>
      <c r="S483" s="190">
        <v>89.724673980214945</v>
      </c>
      <c r="T483" s="190">
        <v>85.765372067839522</v>
      </c>
      <c r="U483" s="190">
        <v>82.223891946530259</v>
      </c>
      <c r="V483" s="190">
        <v>79.074133348235193</v>
      </c>
      <c r="W483" s="190">
        <v>76.28999600490225</v>
      </c>
      <c r="X483" s="190">
        <v>73.845379648479394</v>
      </c>
      <c r="Y483" s="190">
        <v>71.714184010914607</v>
      </c>
      <c r="Z483" s="190">
        <v>69.87030882415587</v>
      </c>
      <c r="AA483" s="190">
        <v>68.287653820151164</v>
      </c>
      <c r="AB483" s="190">
        <v>66.94011873084844</v>
      </c>
      <c r="AC483" s="190">
        <v>65.801603288195722</v>
      </c>
      <c r="AD483" s="190">
        <v>64.846007224140905</v>
      </c>
      <c r="AE483" s="190">
        <v>64.047230270632042</v>
      </c>
      <c r="AF483" s="190">
        <v>63.379172159617085</v>
      </c>
      <c r="AG483" s="190">
        <v>62.815732623043964</v>
      </c>
      <c r="AH483" s="190">
        <v>62.330811392860696</v>
      </c>
      <c r="AI483" s="190">
        <v>61.898308201015297</v>
      </c>
      <c r="AJ483" s="190">
        <v>61.492122779455642</v>
      </c>
      <c r="AK483" s="190">
        <v>61.086154860129717</v>
      </c>
      <c r="AL483" s="190">
        <v>60.654304174985583</v>
      </c>
      <c r="AM483" s="190">
        <v>60.170470455971163</v>
      </c>
      <c r="AN483" s="190">
        <v>59.608553435034445</v>
      </c>
      <c r="AO483" s="190">
        <v>58.942452844123331</v>
      </c>
      <c r="AP483" s="190">
        <v>58.146068415185951</v>
      </c>
      <c r="AQ483" s="190">
        <v>57.193299880170095</v>
      </c>
      <c r="AR483" s="190">
        <v>56.058046971023913</v>
      </c>
      <c r="AS483" s="357"/>
      <c r="AU483" s="357"/>
      <c r="AV483" s="357"/>
      <c r="AW483" s="357"/>
      <c r="AX483" s="357"/>
      <c r="AY483" s="357"/>
      <c r="AZ483" s="357"/>
      <c r="BA483" s="357"/>
      <c r="BB483" s="357"/>
      <c r="BC483" s="357"/>
      <c r="BD483" s="357"/>
      <c r="BE483" s="357"/>
      <c r="BF483" s="357"/>
      <c r="BG483" s="357"/>
      <c r="BH483" s="357"/>
      <c r="BI483" s="357"/>
      <c r="BJ483" s="357"/>
      <c r="BK483" s="357"/>
      <c r="BL483" s="357"/>
      <c r="BM483" s="357"/>
      <c r="BN483" s="357"/>
      <c r="BO483" s="357"/>
      <c r="BP483" s="357"/>
      <c r="BQ483" s="357"/>
      <c r="BR483" s="357"/>
      <c r="BS483" s="357"/>
      <c r="BT483" s="357"/>
      <c r="BU483" s="357"/>
      <c r="BV483" s="357"/>
      <c r="BW483" s="357"/>
      <c r="BX483" s="357"/>
      <c r="BY483" s="357"/>
      <c r="BZ483" s="357"/>
      <c r="CA483" s="357"/>
      <c r="CB483" s="357"/>
      <c r="CC483" s="357"/>
    </row>
    <row r="484" spans="7:81" ht="14.25" customHeight="1" thickBot="1" x14ac:dyDescent="0.3">
      <c r="G484" s="62"/>
      <c r="H484" s="409"/>
      <c r="J484" s="411"/>
      <c r="K484" s="167" t="s">
        <v>279</v>
      </c>
      <c r="L484" s="191">
        <v>131.33122003306599</v>
      </c>
      <c r="M484" s="191">
        <v>126.86637063442076</v>
      </c>
      <c r="N484" s="191">
        <v>122.95677145229834</v>
      </c>
      <c r="O484" s="191">
        <v>120.18286668792405</v>
      </c>
      <c r="P484" s="191">
        <v>118.03125899525622</v>
      </c>
      <c r="Q484" s="191">
        <v>116.27326750580167</v>
      </c>
      <c r="R484" s="191">
        <v>114.78690688012856</v>
      </c>
      <c r="S484" s="191">
        <v>113.49936274142738</v>
      </c>
      <c r="T484" s="191">
        <v>112.36366832367924</v>
      </c>
      <c r="U484" s="191">
        <v>111.34775504875954</v>
      </c>
      <c r="V484" s="191">
        <v>110.42874970511966</v>
      </c>
      <c r="W484" s="191">
        <v>109.58976355930496</v>
      </c>
      <c r="X484" s="191">
        <v>108.81797112094839</v>
      </c>
      <c r="Y484" s="191">
        <v>108.10340293363187</v>
      </c>
      <c r="Z484" s="191">
        <v>107.43815586663713</v>
      </c>
      <c r="AA484" s="191">
        <v>106.81585879493073</v>
      </c>
      <c r="AB484" s="191">
        <v>106.23130055026225</v>
      </c>
      <c r="AC484" s="191">
        <v>105.68016437718256</v>
      </c>
      <c r="AD484" s="191">
        <v>105.15883428038541</v>
      </c>
      <c r="AE484" s="191">
        <v>104.6642511022629</v>
      </c>
      <c r="AF484" s="191">
        <v>104.19380375150949</v>
      </c>
      <c r="AG484" s="191">
        <v>103.745245758623</v>
      </c>
      <c r="AH484" s="191">
        <v>103.31663039538816</v>
      </c>
      <c r="AI484" s="191">
        <v>102.9062596128083</v>
      </c>
      <c r="AJ484" s="191">
        <v>102.51264340959503</v>
      </c>
      <c r="AK484" s="191">
        <v>102.13446717445169</v>
      </c>
      <c r="AL484" s="191">
        <v>101.77056519506014</v>
      </c>
      <c r="AM484" s="191">
        <v>101.41989898713518</v>
      </c>
      <c r="AN484" s="191">
        <v>101.08153942797642</v>
      </c>
      <c r="AO484" s="191">
        <v>100.75465192014046</v>
      </c>
      <c r="AP484" s="191">
        <v>100.43848398872746</v>
      </c>
      <c r="AQ484" s="191">
        <v>100.13235484843402</v>
      </c>
      <c r="AR484" s="191">
        <v>99.835646576500551</v>
      </c>
      <c r="AS484" s="357"/>
      <c r="AU484" s="357"/>
      <c r="AV484" s="357"/>
      <c r="AW484" s="357"/>
      <c r="AX484" s="357"/>
      <c r="AY484" s="357"/>
      <c r="AZ484" s="357"/>
      <c r="BA484" s="357"/>
      <c r="BB484" s="357"/>
      <c r="BC484" s="357"/>
      <c r="BD484" s="357"/>
      <c r="BE484" s="357"/>
      <c r="BF484" s="357"/>
      <c r="BG484" s="357"/>
      <c r="BH484" s="357"/>
      <c r="BI484" s="357"/>
      <c r="BJ484" s="357"/>
      <c r="BK484" s="357"/>
      <c r="BL484" s="357"/>
      <c r="BM484" s="357"/>
      <c r="BN484" s="357"/>
      <c r="BO484" s="357"/>
      <c r="BP484" s="357"/>
      <c r="BQ484" s="357"/>
      <c r="BR484" s="357"/>
      <c r="BS484" s="357"/>
      <c r="BT484" s="357"/>
      <c r="BU484" s="357"/>
      <c r="BV484" s="357"/>
      <c r="BW484" s="357"/>
      <c r="BX484" s="357"/>
      <c r="BY484" s="357"/>
      <c r="BZ484" s="357"/>
      <c r="CA484" s="357"/>
      <c r="CB484" s="357"/>
      <c r="CC484" s="357"/>
    </row>
    <row r="485" spans="7:81" ht="14.25" customHeight="1" thickTop="1" x14ac:dyDescent="0.25">
      <c r="G485" s="62"/>
      <c r="H485" s="409"/>
      <c r="J485" s="411"/>
      <c r="K485" s="164" t="s">
        <v>280</v>
      </c>
      <c r="L485" s="309">
        <v>125.50522249744894</v>
      </c>
      <c r="M485" s="309">
        <v>116.58848544756903</v>
      </c>
      <c r="N485" s="309">
        <v>108.31331523420296</v>
      </c>
      <c r="O485" s="309">
        <v>100.6621092154203</v>
      </c>
      <c r="P485" s="309">
        <v>93.613104184886794</v>
      </c>
      <c r="Q485" s="309">
        <v>87.140954026010988</v>
      </c>
      <c r="R485" s="309">
        <v>81.217313304337424</v>
      </c>
      <c r="S485" s="309">
        <v>75.811415250064741</v>
      </c>
      <c r="T485" s="309">
        <v>70.890633558142511</v>
      </c>
      <c r="U485" s="309">
        <v>66.421018782714825</v>
      </c>
      <c r="V485" s="309">
        <v>62.367801773549736</v>
      </c>
      <c r="W485" s="309">
        <v>58.695858508303431</v>
      </c>
      <c r="X485" s="309">
        <v>55.370132697757931</v>
      </c>
      <c r="Y485" s="309">
        <v>52.356014539812627</v>
      </c>
      <c r="Z485" s="309">
        <v>49.619675822017292</v>
      </c>
      <c r="AA485" s="309">
        <v>48.270934196710655</v>
      </c>
      <c r="AB485" s="309">
        <v>47.127885215210071</v>
      </c>
      <c r="AC485" s="309">
        <v>46.166025700508818</v>
      </c>
      <c r="AD485" s="309">
        <v>45.361496869940829</v>
      </c>
      <c r="AE485" s="309">
        <v>44.690978147309885</v>
      </c>
      <c r="AF485" s="309">
        <v>44.131587766535972</v>
      </c>
      <c r="AG485" s="309">
        <v>43.660793077767408</v>
      </c>
      <c r="AH485" s="309">
        <v>43.256333024097081</v>
      </c>
      <c r="AI485" s="309">
        <v>42.896154774867504</v>
      </c>
      <c r="AJ485" s="309">
        <v>42.558366039435178</v>
      </c>
      <c r="AK485" s="309">
        <v>42.221204194372717</v>
      </c>
      <c r="AL485" s="309">
        <v>41.863023077868675</v>
      </c>
      <c r="AM485" s="309">
        <v>41.462298167995485</v>
      </c>
      <c r="AN485" s="309">
        <v>40.997650890528078</v>
      </c>
      <c r="AO485" s="309">
        <v>40.447893020347692</v>
      </c>
      <c r="AP485" s="309">
        <v>39.792092578450571</v>
      </c>
      <c r="AQ485" s="309">
        <v>39.009663331875046</v>
      </c>
      <c r="AR485" s="309">
        <v>38.080481056151612</v>
      </c>
      <c r="AS485" s="357"/>
      <c r="AU485" s="357"/>
      <c r="AV485" s="357"/>
      <c r="AW485" s="357"/>
      <c r="AX485" s="357"/>
      <c r="AY485" s="357"/>
      <c r="AZ485" s="357"/>
      <c r="BA485" s="357"/>
      <c r="BB485" s="357"/>
      <c r="BC485" s="357"/>
      <c r="BD485" s="357"/>
      <c r="BE485" s="357"/>
      <c r="BF485" s="357"/>
      <c r="BG485" s="357"/>
      <c r="BH485" s="357"/>
      <c r="BI485" s="357"/>
      <c r="BJ485" s="357"/>
      <c r="BK485" s="357"/>
      <c r="BL485" s="357"/>
      <c r="BM485" s="357"/>
      <c r="BN485" s="357"/>
      <c r="BO485" s="357"/>
      <c r="BP485" s="357"/>
      <c r="BQ485" s="357"/>
      <c r="BR485" s="357"/>
      <c r="BS485" s="357"/>
      <c r="BT485" s="357"/>
      <c r="BU485" s="357"/>
      <c r="BV485" s="357"/>
      <c r="BW485" s="357"/>
      <c r="BX485" s="357"/>
      <c r="BY485" s="357"/>
      <c r="BZ485" s="357"/>
      <c r="CA485" s="357"/>
      <c r="CB485" s="357"/>
      <c r="CC485" s="357"/>
    </row>
    <row r="486" spans="7:81" ht="14.25" customHeight="1" x14ac:dyDescent="0.25">
      <c r="G486" s="62"/>
      <c r="H486" s="409"/>
      <c r="J486" s="411"/>
      <c r="K486" s="52" t="s">
        <v>281</v>
      </c>
      <c r="L486" s="190">
        <v>125.50522249744894</v>
      </c>
      <c r="M486" s="190">
        <v>118.2281642035712</v>
      </c>
      <c r="N486" s="190">
        <v>111.52498968597189</v>
      </c>
      <c r="O486" s="190">
        <v>105.37075651323002</v>
      </c>
      <c r="P486" s="190">
        <v>99.740522253924567</v>
      </c>
      <c r="Q486" s="190">
        <v>94.609344476634519</v>
      </c>
      <c r="R486" s="190">
        <v>89.952280749938879</v>
      </c>
      <c r="S486" s="190">
        <v>85.744388642416624</v>
      </c>
      <c r="T486" s="190">
        <v>81.960725722646728</v>
      </c>
      <c r="U486" s="190">
        <v>78.576349559208182</v>
      </c>
      <c r="V486" s="190">
        <v>75.566317720680033</v>
      </c>
      <c r="W486" s="190">
        <v>72.905687775641212</v>
      </c>
      <c r="X486" s="190">
        <v>70.569517292670696</v>
      </c>
      <c r="Y486" s="190">
        <v>68.532863840347503</v>
      </c>
      <c r="Z486" s="190">
        <v>66.770784987250607</v>
      </c>
      <c r="AA486" s="190">
        <v>65.258338301959014</v>
      </c>
      <c r="AB486" s="190">
        <v>63.970581353051692</v>
      </c>
      <c r="AC486" s="190">
        <v>62.882571709107658</v>
      </c>
      <c r="AD486" s="190">
        <v>61.969366938705846</v>
      </c>
      <c r="AE486" s="190">
        <v>61.206024610425303</v>
      </c>
      <c r="AF486" s="190">
        <v>60.56760229284501</v>
      </c>
      <c r="AG486" s="190">
        <v>60.0291575545439</v>
      </c>
      <c r="AH486" s="190">
        <v>59.565747964101014</v>
      </c>
      <c r="AI486" s="190">
        <v>59.152431090095376</v>
      </c>
      <c r="AJ486" s="190">
        <v>58.764264501105878</v>
      </c>
      <c r="AK486" s="190">
        <v>58.376305765711521</v>
      </c>
      <c r="AL486" s="190">
        <v>57.963612452491375</v>
      </c>
      <c r="AM486" s="190">
        <v>57.50124213002438</v>
      </c>
      <c r="AN486" s="190">
        <v>56.964252366889532</v>
      </c>
      <c r="AO486" s="190">
        <v>56.327700731665757</v>
      </c>
      <c r="AP486" s="190">
        <v>55.566644792932188</v>
      </c>
      <c r="AQ486" s="190">
        <v>54.656142119267635</v>
      </c>
      <c r="AR486" s="190">
        <v>53.571250279251267</v>
      </c>
      <c r="AS486" s="357"/>
      <c r="AU486" s="357"/>
      <c r="AV486" s="357"/>
      <c r="AW486" s="357"/>
      <c r="AX486" s="357"/>
      <c r="AY486" s="357"/>
      <c r="AZ486" s="357"/>
      <c r="BA486" s="357"/>
      <c r="BB486" s="357"/>
      <c r="BC486" s="357"/>
      <c r="BD486" s="357"/>
      <c r="BE486" s="357"/>
      <c r="BF486" s="357"/>
      <c r="BG486" s="357"/>
      <c r="BH486" s="357"/>
      <c r="BI486" s="357"/>
      <c r="BJ486" s="357"/>
      <c r="BK486" s="357"/>
      <c r="BL486" s="357"/>
      <c r="BM486" s="357"/>
      <c r="BN486" s="357"/>
      <c r="BO486" s="357"/>
      <c r="BP486" s="357"/>
      <c r="BQ486" s="357"/>
      <c r="BR486" s="357"/>
      <c r="BS486" s="357"/>
      <c r="BT486" s="357"/>
      <c r="BU486" s="357"/>
      <c r="BV486" s="357"/>
      <c r="BW486" s="357"/>
      <c r="BX486" s="357"/>
      <c r="BY486" s="357"/>
      <c r="BZ486" s="357"/>
      <c r="CA486" s="357"/>
      <c r="CB486" s="357"/>
      <c r="CC486" s="357"/>
    </row>
    <row r="487" spans="7:81" ht="14.25" customHeight="1" thickBot="1" x14ac:dyDescent="0.3">
      <c r="G487" s="62"/>
      <c r="H487" s="409"/>
      <c r="J487" s="411"/>
      <c r="K487" s="167" t="s">
        <v>282</v>
      </c>
      <c r="L487" s="191">
        <v>125.50522249744894</v>
      </c>
      <c r="M487" s="191">
        <v>121.23843873458216</v>
      </c>
      <c r="N487" s="191">
        <v>117.50227367722125</v>
      </c>
      <c r="O487" s="191">
        <v>114.8514223826709</v>
      </c>
      <c r="P487" s="191">
        <v>112.7952623764857</v>
      </c>
      <c r="Q487" s="191">
        <v>111.11525732531</v>
      </c>
      <c r="R487" s="191">
        <v>109.69483329369297</v>
      </c>
      <c r="S487" s="191">
        <v>108.46440603075966</v>
      </c>
      <c r="T487" s="191">
        <v>107.37909226794908</v>
      </c>
      <c r="U487" s="191">
        <v>106.40824602457445</v>
      </c>
      <c r="V487" s="191">
        <v>105.53000876993822</v>
      </c>
      <c r="W487" s="191">
        <v>104.72824097339874</v>
      </c>
      <c r="X487" s="191">
        <v>103.99068609746442</v>
      </c>
      <c r="Y487" s="191">
        <v>103.30781694178172</v>
      </c>
      <c r="Z487" s="191">
        <v>102.67208096721353</v>
      </c>
      <c r="AA487" s="191">
        <v>102.07738967884843</v>
      </c>
      <c r="AB487" s="191">
        <v>101.5187630815979</v>
      </c>
      <c r="AC487" s="191">
        <v>100.99207591603783</v>
      </c>
      <c r="AD487" s="191">
        <v>100.49387259639556</v>
      </c>
      <c r="AE487" s="191">
        <v>100.02122967266324</v>
      </c>
      <c r="AF487" s="191">
        <v>99.571651884420831</v>
      </c>
      <c r="AG487" s="191">
        <v>99.142992418026964</v>
      </c>
      <c r="AH487" s="191">
        <v>98.733390904273662</v>
      </c>
      <c r="AI487" s="191">
        <v>98.341224621487513</v>
      </c>
      <c r="AJ487" s="191">
        <v>97.965069666478001</v>
      </c>
      <c r="AK487" s="191">
        <v>97.603669745553162</v>
      </c>
      <c r="AL487" s="191">
        <v>97.255910858676927</v>
      </c>
      <c r="AM487" s="191">
        <v>96.920800589870495</v>
      </c>
      <c r="AN487" s="191">
        <v>96.597451033339539</v>
      </c>
      <c r="AO487" s="191">
        <v>96.285064615302318</v>
      </c>
      <c r="AP487" s="191">
        <v>95.982922241474085</v>
      </c>
      <c r="AQ487" s="191">
        <v>95.690373326937177</v>
      </c>
      <c r="AR487" s="191">
        <v>95.406827360666043</v>
      </c>
      <c r="AS487" s="357"/>
      <c r="AU487" s="357"/>
      <c r="AV487" s="357"/>
      <c r="AW487" s="357"/>
      <c r="AX487" s="357"/>
      <c r="AY487" s="357"/>
      <c r="AZ487" s="357"/>
      <c r="BA487" s="357"/>
      <c r="BB487" s="357"/>
      <c r="BC487" s="357"/>
      <c r="BD487" s="357"/>
      <c r="BE487" s="357"/>
      <c r="BF487" s="357"/>
      <c r="BG487" s="357"/>
      <c r="BH487" s="357"/>
      <c r="BI487" s="357"/>
      <c r="BJ487" s="357"/>
      <c r="BK487" s="357"/>
      <c r="BL487" s="357"/>
      <c r="BM487" s="357"/>
      <c r="BN487" s="357"/>
      <c r="BO487" s="357"/>
      <c r="BP487" s="357"/>
      <c r="BQ487" s="357"/>
      <c r="BR487" s="357"/>
      <c r="BS487" s="357"/>
      <c r="BT487" s="357"/>
      <c r="BU487" s="357"/>
      <c r="BV487" s="357"/>
      <c r="BW487" s="357"/>
      <c r="BX487" s="357"/>
      <c r="BY487" s="357"/>
      <c r="BZ487" s="357"/>
      <c r="CA487" s="357"/>
      <c r="CB487" s="357"/>
      <c r="CC487" s="357"/>
    </row>
    <row r="488" spans="7:81" ht="14.25" customHeight="1" thickTop="1" x14ac:dyDescent="0.25">
      <c r="G488" s="62"/>
      <c r="H488" s="409"/>
      <c r="J488" s="411"/>
      <c r="K488" s="164" t="s">
        <v>283</v>
      </c>
      <c r="L488" s="309">
        <v>89.243424892781135</v>
      </c>
      <c r="M488" s="309">
        <v>84.03951999678911</v>
      </c>
      <c r="N488" s="309">
        <v>79.097705665891624</v>
      </c>
      <c r="O488" s="309">
        <v>74.418322949206598</v>
      </c>
      <c r="P488" s="309">
        <v>69.999538799627501</v>
      </c>
      <c r="Q488" s="309">
        <v>65.83752729113769</v>
      </c>
      <c r="R488" s="309">
        <v>61.926664007528338</v>
      </c>
      <c r="S488" s="309">
        <v>58.259729689936194</v>
      </c>
      <c r="T488" s="309">
        <v>54.828119317500303</v>
      </c>
      <c r="U488" s="309">
        <v>51.622052973209158</v>
      </c>
      <c r="V488" s="309">
        <v>48.63078510691652</v>
      </c>
      <c r="W488" s="309">
        <v>45.842809137160891</v>
      </c>
      <c r="X488" s="309">
        <v>43.246054717144787</v>
      </c>
      <c r="Y488" s="309">
        <v>40.828075409713705</v>
      </c>
      <c r="Z488" s="309">
        <v>38.576224951526619</v>
      </c>
      <c r="AA488" s="309">
        <v>37.362182097941847</v>
      </c>
      <c r="AB488" s="309">
        <v>36.273016461853459</v>
      </c>
      <c r="AC488" s="309">
        <v>35.298086651465212</v>
      </c>
      <c r="AD488" s="309">
        <v>34.427042520854933</v>
      </c>
      <c r="AE488" s="309">
        <v>33.649798926110222</v>
      </c>
      <c r="AF488" s="309">
        <v>32.956509184350182</v>
      </c>
      <c r="AG488" s="309">
        <v>32.337538799255967</v>
      </c>
      <c r="AH488" s="309">
        <v>31.783440019190103</v>
      </c>
      <c r="AI488" s="309">
        <v>31.284927776870617</v>
      </c>
      <c r="AJ488" s="309">
        <v>30.832857526070875</v>
      </c>
      <c r="AK488" s="309">
        <v>30.418205445363608</v>
      </c>
      <c r="AL488" s="309">
        <v>30.032051426693368</v>
      </c>
      <c r="AM488" s="309">
        <v>29.665565213023559</v>
      </c>
      <c r="AN488" s="309">
        <v>29.309995999838645</v>
      </c>
      <c r="AO488" s="309">
        <v>28.956665774925597</v>
      </c>
      <c r="AP488" s="309">
        <v>28.59696664418955</v>
      </c>
      <c r="AQ488" s="309">
        <v>28.222362382504997</v>
      </c>
      <c r="AR488" s="309">
        <v>27.82439446188485</v>
      </c>
      <c r="AS488" s="357"/>
      <c r="AU488" s="357"/>
      <c r="AV488" s="357"/>
      <c r="AW488" s="357"/>
      <c r="AX488" s="357"/>
      <c r="AY488" s="357"/>
      <c r="AZ488" s="357"/>
      <c r="BA488" s="357"/>
      <c r="BB488" s="357"/>
      <c r="BC488" s="357"/>
      <c r="BD488" s="357"/>
      <c r="BE488" s="357"/>
      <c r="BF488" s="357"/>
      <c r="BG488" s="357"/>
      <c r="BH488" s="357"/>
      <c r="BI488" s="357"/>
      <c r="BJ488" s="357"/>
      <c r="BK488" s="357"/>
      <c r="BL488" s="357"/>
      <c r="BM488" s="357"/>
      <c r="BN488" s="357"/>
      <c r="BO488" s="357"/>
      <c r="BP488" s="357"/>
      <c r="BQ488" s="357"/>
      <c r="BR488" s="357"/>
      <c r="BS488" s="357"/>
      <c r="BT488" s="357"/>
      <c r="BU488" s="357"/>
      <c r="BV488" s="357"/>
      <c r="BW488" s="357"/>
      <c r="BX488" s="357"/>
      <c r="BY488" s="357"/>
      <c r="BZ488" s="357"/>
      <c r="CA488" s="357"/>
      <c r="CB488" s="357"/>
      <c r="CC488" s="357"/>
    </row>
    <row r="489" spans="7:81" ht="14.25" customHeight="1" x14ac:dyDescent="0.25">
      <c r="G489" s="62"/>
      <c r="H489" s="409"/>
      <c r="J489" s="411"/>
      <c r="K489" s="52" t="s">
        <v>284</v>
      </c>
      <c r="L489" s="190">
        <v>89.243424892781135</v>
      </c>
      <c r="M489" s="190">
        <v>85.017523927482017</v>
      </c>
      <c r="N489" s="190">
        <v>81.062534097146113</v>
      </c>
      <c r="O489" s="190">
        <v>77.368486810227139</v>
      </c>
      <c r="P489" s="190">
        <v>73.925413475178843</v>
      </c>
      <c r="Q489" s="190">
        <v>70.723345500454982</v>
      </c>
      <c r="R489" s="190">
        <v>67.752314294509262</v>
      </c>
      <c r="S489" s="190">
        <v>65.002351265795426</v>
      </c>
      <c r="T489" s="190">
        <v>62.463487822767199</v>
      </c>
      <c r="U489" s="190">
        <v>60.125755373878327</v>
      </c>
      <c r="V489" s="190">
        <v>57.979185327582535</v>
      </c>
      <c r="W489" s="190">
        <v>56.013809092333574</v>
      </c>
      <c r="X489" s="190">
        <v>54.219658076585155</v>
      </c>
      <c r="Y489" s="190">
        <v>52.586763688791031</v>
      </c>
      <c r="Z489" s="190">
        <v>51.105157337404933</v>
      </c>
      <c r="AA489" s="190">
        <v>49.764870430880606</v>
      </c>
      <c r="AB489" s="190">
        <v>48.555934377671775</v>
      </c>
      <c r="AC489" s="190">
        <v>47.468380586232172</v>
      </c>
      <c r="AD489" s="190">
        <v>46.492240465015527</v>
      </c>
      <c r="AE489" s="190">
        <v>45.617545422475587</v>
      </c>
      <c r="AF489" s="190">
        <v>44.834326867066061</v>
      </c>
      <c r="AG489" s="190">
        <v>44.132616207240723</v>
      </c>
      <c r="AH489" s="190">
        <v>43.502444851453291</v>
      </c>
      <c r="AI489" s="190">
        <v>42.933844208157495</v>
      </c>
      <c r="AJ489" s="190">
        <v>42.416845685807054</v>
      </c>
      <c r="AK489" s="190">
        <v>41.941480692855748</v>
      </c>
      <c r="AL489" s="190">
        <v>41.497780637757252</v>
      </c>
      <c r="AM489" s="190">
        <v>41.075776928965361</v>
      </c>
      <c r="AN489" s="190">
        <v>40.665500974933778</v>
      </c>
      <c r="AO489" s="190">
        <v>40.256984184116227</v>
      </c>
      <c r="AP489" s="190">
        <v>39.840257964966469</v>
      </c>
      <c r="AQ489" s="190">
        <v>39.405353725938241</v>
      </c>
      <c r="AR489" s="190">
        <v>38.942302875485275</v>
      </c>
      <c r="AS489" s="357"/>
      <c r="AU489" s="357"/>
      <c r="AV489" s="357"/>
      <c r="AW489" s="357"/>
      <c r="AX489" s="357"/>
      <c r="AY489" s="357"/>
      <c r="AZ489" s="357"/>
      <c r="BA489" s="357"/>
      <c r="BB489" s="357"/>
      <c r="BC489" s="357"/>
      <c r="BD489" s="357"/>
      <c r="BE489" s="357"/>
      <c r="BF489" s="357"/>
      <c r="BG489" s="357"/>
      <c r="BH489" s="357"/>
      <c r="BI489" s="357"/>
      <c r="BJ489" s="357"/>
      <c r="BK489" s="357"/>
      <c r="BL489" s="357"/>
      <c r="BM489" s="357"/>
      <c r="BN489" s="357"/>
      <c r="BO489" s="357"/>
      <c r="BP489" s="357"/>
      <c r="BQ489" s="357"/>
      <c r="BR489" s="357"/>
      <c r="BS489" s="357"/>
      <c r="BT489" s="357"/>
      <c r="BU489" s="357"/>
      <c r="BV489" s="357"/>
      <c r="BW489" s="357"/>
      <c r="BX489" s="357"/>
      <c r="BY489" s="357"/>
      <c r="BZ489" s="357"/>
      <c r="CA489" s="357"/>
      <c r="CB489" s="357"/>
      <c r="CC489" s="357"/>
    </row>
    <row r="490" spans="7:81" ht="14.25" customHeight="1" thickBot="1" x14ac:dyDescent="0.3">
      <c r="G490" s="62"/>
      <c r="H490" s="409"/>
      <c r="J490" s="411"/>
      <c r="K490" s="167" t="s">
        <v>285</v>
      </c>
      <c r="L490" s="191">
        <v>89.243424892781135</v>
      </c>
      <c r="M490" s="191">
        <v>87.985474500636784</v>
      </c>
      <c r="N490" s="191">
        <v>85.257941942086589</v>
      </c>
      <c r="O490" s="191">
        <v>83.322726794266487</v>
      </c>
      <c r="P490" s="191">
        <v>81.82165730821427</v>
      </c>
      <c r="Q490" s="191">
        <v>80.595194235716264</v>
      </c>
      <c r="R490" s="191">
        <v>79.558234483215614</v>
      </c>
      <c r="S490" s="191">
        <v>78.659979087896176</v>
      </c>
      <c r="T490" s="191">
        <v>77.867661677166069</v>
      </c>
      <c r="U490" s="191">
        <v>77.158909601843973</v>
      </c>
      <c r="V490" s="191">
        <v>76.517765361861123</v>
      </c>
      <c r="W490" s="191">
        <v>75.932446529345953</v>
      </c>
      <c r="X490" s="191">
        <v>75.394005398683134</v>
      </c>
      <c r="Y490" s="191">
        <v>74.895486776845289</v>
      </c>
      <c r="Z490" s="191">
        <v>74.43137704329375</v>
      </c>
      <c r="AA490" s="191">
        <v>73.997231381525864</v>
      </c>
      <c r="AB490" s="191">
        <v>73.589414219093214</v>
      </c>
      <c r="AC490" s="191">
        <v>73.204913970795758</v>
      </c>
      <c r="AD490" s="191">
        <v>72.841207936870688</v>
      </c>
      <c r="AE490" s="191">
        <v>72.496161895473634</v>
      </c>
      <c r="AF490" s="191">
        <v>72.16795421829508</v>
      </c>
      <c r="AG490" s="191">
        <v>71.855017655490784</v>
      </c>
      <c r="AH490" s="191">
        <v>71.555994071778258</v>
      </c>
      <c r="AI490" s="191">
        <v>71.269698822975627</v>
      </c>
      <c r="AJ490" s="191">
        <v>70.995092409421432</v>
      </c>
      <c r="AK490" s="191">
        <v>70.731257692312795</v>
      </c>
      <c r="AL490" s="191">
        <v>70.477381412245506</v>
      </c>
      <c r="AM490" s="191">
        <v>70.232739070474977</v>
      </c>
      <c r="AN490" s="191">
        <v>69.99668246438543</v>
      </c>
      <c r="AO490" s="191">
        <v>69.768629336923411</v>
      </c>
      <c r="AP490" s="191">
        <v>69.548054723842412</v>
      </c>
      <c r="AQ490" s="191">
        <v>69.334483675155525</v>
      </c>
      <c r="AR490" s="191">
        <v>69.127485096940589</v>
      </c>
      <c r="AS490" s="357"/>
      <c r="AU490" s="357"/>
      <c r="AV490" s="357"/>
      <c r="AW490" s="357"/>
      <c r="AX490" s="357"/>
      <c r="AY490" s="357"/>
      <c r="AZ490" s="357"/>
      <c r="BA490" s="357"/>
      <c r="BB490" s="357"/>
      <c r="BC490" s="357"/>
      <c r="BD490" s="357"/>
      <c r="BE490" s="357"/>
      <c r="BF490" s="357"/>
      <c r="BG490" s="357"/>
      <c r="BH490" s="357"/>
      <c r="BI490" s="357"/>
      <c r="BJ490" s="357"/>
      <c r="BK490" s="357"/>
      <c r="BL490" s="357"/>
      <c r="BM490" s="357"/>
      <c r="BN490" s="357"/>
      <c r="BO490" s="357"/>
      <c r="BP490" s="357"/>
      <c r="BQ490" s="357"/>
      <c r="BR490" s="357"/>
      <c r="BS490" s="357"/>
      <c r="BT490" s="357"/>
      <c r="BU490" s="357"/>
      <c r="BV490" s="357"/>
      <c r="BW490" s="357"/>
      <c r="BX490" s="357"/>
      <c r="BY490" s="357"/>
      <c r="BZ490" s="357"/>
      <c r="CA490" s="357"/>
      <c r="CB490" s="357"/>
      <c r="CC490" s="357"/>
    </row>
    <row r="491" spans="7:81" ht="14.25" customHeight="1" thickTop="1" x14ac:dyDescent="0.25">
      <c r="G491" s="62"/>
      <c r="H491" s="409"/>
      <c r="J491" s="411"/>
      <c r="K491" s="164" t="s">
        <v>286</v>
      </c>
      <c r="L491" s="309">
        <v>90.252206749784378</v>
      </c>
      <c r="M491" s="309">
        <v>84.989478418329696</v>
      </c>
      <c r="N491" s="309">
        <v>79.991803247894978</v>
      </c>
      <c r="O491" s="309">
        <v>75.259526142718727</v>
      </c>
      <c r="P491" s="309">
        <v>70.790793335460222</v>
      </c>
      <c r="Q491" s="309">
        <v>66.581735652941916</v>
      </c>
      <c r="R491" s="309">
        <v>62.626665102181349</v>
      </c>
      <c r="S491" s="309">
        <v>58.918280819901561</v>
      </c>
      <c r="T491" s="309">
        <v>55.447880516575232</v>
      </c>
      <c r="U491" s="309">
        <v>52.205573725838256</v>
      </c>
      <c r="V491" s="309">
        <v>49.180493432954208</v>
      </c>
      <c r="W491" s="309">
        <v>46.361002989393597</v>
      </c>
      <c r="X491" s="309">
        <v>43.734895608650675</v>
      </c>
      <c r="Y491" s="309">
        <v>41.289584162646065</v>
      </c>
      <c r="Z491" s="309">
        <v>39.012279438336485</v>
      </c>
      <c r="AA491" s="309">
        <v>37.784513395555514</v>
      </c>
      <c r="AB491" s="309">
        <v>36.683036146210711</v>
      </c>
      <c r="AC491" s="309">
        <v>35.697086011291518</v>
      </c>
      <c r="AD491" s="309">
        <v>34.816195849820538</v>
      </c>
      <c r="AE491" s="309">
        <v>34.030166518336202</v>
      </c>
      <c r="AF491" s="309">
        <v>33.329040029902963</v>
      </c>
      <c r="AG491" s="309">
        <v>32.703072982642823</v>
      </c>
      <c r="AH491" s="309">
        <v>32.142710830267013</v>
      </c>
      <c r="AI491" s="309">
        <v>31.638563549779164</v>
      </c>
      <c r="AJ491" s="309">
        <v>31.181383227647608</v>
      </c>
      <c r="AK491" s="309">
        <v>30.762044039778228</v>
      </c>
      <c r="AL491" s="309">
        <v>30.371525047794702</v>
      </c>
      <c r="AM491" s="309">
        <v>30.000896179989464</v>
      </c>
      <c r="AN491" s="309">
        <v>29.641307715284331</v>
      </c>
      <c r="AO491" s="309">
        <v>29.283983547726756</v>
      </c>
      <c r="AP491" s="309">
        <v>28.920218482077271</v>
      </c>
      <c r="AQ491" s="309">
        <v>28.54137980219107</v>
      </c>
      <c r="AR491" s="309">
        <v>28.138913367327735</v>
      </c>
      <c r="AS491" s="357"/>
      <c r="AU491" s="357"/>
      <c r="AV491" s="357"/>
      <c r="AW491" s="357"/>
      <c r="AX491" s="357"/>
      <c r="AY491" s="357"/>
      <c r="AZ491" s="357"/>
      <c r="BA491" s="357"/>
      <c r="BB491" s="357"/>
      <c r="BC491" s="357"/>
      <c r="BD491" s="357"/>
      <c r="BE491" s="357"/>
      <c r="BF491" s="357"/>
      <c r="BG491" s="357"/>
      <c r="BH491" s="357"/>
      <c r="BI491" s="357"/>
      <c r="BJ491" s="357"/>
      <c r="BK491" s="357"/>
      <c r="BL491" s="357"/>
      <c r="BM491" s="357"/>
      <c r="BN491" s="357"/>
      <c r="BO491" s="357"/>
      <c r="BP491" s="357"/>
      <c r="BQ491" s="357"/>
      <c r="BR491" s="357"/>
      <c r="BS491" s="357"/>
      <c r="BT491" s="357"/>
      <c r="BU491" s="357"/>
      <c r="BV491" s="357"/>
      <c r="BW491" s="357"/>
      <c r="BX491" s="357"/>
      <c r="BY491" s="357"/>
      <c r="BZ491" s="357"/>
      <c r="CA491" s="357"/>
      <c r="CB491" s="357"/>
      <c r="CC491" s="357"/>
    </row>
    <row r="492" spans="7:81" ht="14.25" customHeight="1" x14ac:dyDescent="0.25">
      <c r="G492" s="62"/>
      <c r="H492" s="409"/>
      <c r="J492" s="411"/>
      <c r="K492" s="52" t="s">
        <v>287</v>
      </c>
      <c r="L492" s="190">
        <v>90.252206749784378</v>
      </c>
      <c r="M492" s="190">
        <v>85.978537422520134</v>
      </c>
      <c r="N492" s="190">
        <v>81.978841531314544</v>
      </c>
      <c r="O492" s="190">
        <v>78.243037802546411</v>
      </c>
      <c r="P492" s="190">
        <v>74.761044962594525</v>
      </c>
      <c r="Q492" s="190">
        <v>71.52278173783769</v>
      </c>
      <c r="R492" s="190">
        <v>68.518166854654694</v>
      </c>
      <c r="S492" s="190">
        <v>65.737119039424314</v>
      </c>
      <c r="T492" s="190">
        <v>63.169557018525367</v>
      </c>
      <c r="U492" s="190">
        <v>60.805399518336635</v>
      </c>
      <c r="V492" s="190">
        <v>58.634565265236915</v>
      </c>
      <c r="W492" s="190">
        <v>56.646972985605004</v>
      </c>
      <c r="X492" s="190">
        <v>54.832541405819683</v>
      </c>
      <c r="Y492" s="190">
        <v>53.181189252259756</v>
      </c>
      <c r="Z492" s="190">
        <v>51.682835251304013</v>
      </c>
      <c r="AA492" s="190">
        <v>50.327398129331264</v>
      </c>
      <c r="AB492" s="190">
        <v>49.104796612720293</v>
      </c>
      <c r="AC492" s="190">
        <v>48.00494942784988</v>
      </c>
      <c r="AD492" s="190">
        <v>47.01777530109883</v>
      </c>
      <c r="AE492" s="190">
        <v>46.133192958845939</v>
      </c>
      <c r="AF492" s="190">
        <v>45.341121127469982</v>
      </c>
      <c r="AG492" s="190">
        <v>44.631478533349792</v>
      </c>
      <c r="AH492" s="190">
        <v>43.994183902864137</v>
      </c>
      <c r="AI492" s="190">
        <v>43.419155962391812</v>
      </c>
      <c r="AJ492" s="190">
        <v>42.896313438311594</v>
      </c>
      <c r="AK492" s="190">
        <v>42.415575057002322</v>
      </c>
      <c r="AL492" s="190">
        <v>41.966859544842734</v>
      </c>
      <c r="AM492" s="190">
        <v>41.540085628211678</v>
      </c>
      <c r="AN492" s="190">
        <v>41.125172033487921</v>
      </c>
      <c r="AO492" s="190">
        <v>40.712037487050246</v>
      </c>
      <c r="AP492" s="190">
        <v>40.290600715277471</v>
      </c>
      <c r="AQ492" s="190">
        <v>39.850780444548391</v>
      </c>
      <c r="AR492" s="190">
        <v>39.382495401241798</v>
      </c>
      <c r="AS492" s="357"/>
      <c r="AU492" s="357"/>
      <c r="AV492" s="357"/>
      <c r="AW492" s="357"/>
      <c r="AX492" s="357"/>
      <c r="AY492" s="357"/>
      <c r="AZ492" s="357"/>
      <c r="BA492" s="357"/>
      <c r="BB492" s="357"/>
      <c r="BC492" s="357"/>
      <c r="BD492" s="357"/>
      <c r="BE492" s="357"/>
      <c r="BF492" s="357"/>
      <c r="BG492" s="357"/>
      <c r="BH492" s="357"/>
      <c r="BI492" s="357"/>
      <c r="BJ492" s="357"/>
      <c r="BK492" s="357"/>
      <c r="BL492" s="357"/>
      <c r="BM492" s="357"/>
      <c r="BN492" s="357"/>
      <c r="BO492" s="357"/>
      <c r="BP492" s="357"/>
      <c r="BQ492" s="357"/>
      <c r="BR492" s="357"/>
      <c r="BS492" s="357"/>
      <c r="BT492" s="357"/>
      <c r="BU492" s="357"/>
      <c r="BV492" s="357"/>
      <c r="BW492" s="357"/>
      <c r="BX492" s="357"/>
      <c r="BY492" s="357"/>
      <c r="BZ492" s="357"/>
      <c r="CA492" s="357"/>
      <c r="CB492" s="357"/>
      <c r="CC492" s="357"/>
    </row>
    <row r="493" spans="7:81" ht="14.25" customHeight="1" thickBot="1" x14ac:dyDescent="0.3">
      <c r="G493" s="62"/>
      <c r="H493" s="409"/>
      <c r="J493" s="411"/>
      <c r="K493" s="167" t="s">
        <v>288</v>
      </c>
      <c r="L493" s="191">
        <v>90.252206749784378</v>
      </c>
      <c r="M493" s="191">
        <v>88.980036850330336</v>
      </c>
      <c r="N493" s="191">
        <v>86.221673052809237</v>
      </c>
      <c r="O493" s="191">
        <v>84.264582792812931</v>
      </c>
      <c r="P493" s="191">
        <v>82.746545651547464</v>
      </c>
      <c r="Q493" s="191">
        <v>81.506218995291803</v>
      </c>
      <c r="R493" s="191">
        <v>80.457537749739743</v>
      </c>
      <c r="S493" s="191">
        <v>79.549128735295497</v>
      </c>
      <c r="T493" s="191">
        <v>78.747855197770704</v>
      </c>
      <c r="U493" s="191">
        <v>78.03109159403003</v>
      </c>
      <c r="V493" s="191">
        <v>77.382700045040465</v>
      </c>
      <c r="W493" s="191">
        <v>76.790764937774384</v>
      </c>
      <c r="X493" s="191">
        <v>76.246237424340734</v>
      </c>
      <c r="Y493" s="191">
        <v>75.742083692222309</v>
      </c>
      <c r="Z493" s="191">
        <v>75.272727796508931</v>
      </c>
      <c r="AA493" s="191">
        <v>74.833674677778077</v>
      </c>
      <c r="AB493" s="191">
        <v>74.421247668122177</v>
      </c>
      <c r="AC493" s="191">
        <v>74.032401140253285</v>
      </c>
      <c r="AD493" s="191">
        <v>73.664583878540327</v>
      </c>
      <c r="AE493" s="191">
        <v>73.315637536512597</v>
      </c>
      <c r="AF493" s="191">
        <v>72.983719894701196</v>
      </c>
      <c r="AG493" s="191">
        <v>72.667245987523032</v>
      </c>
      <c r="AH493" s="191">
        <v>72.364842327727274</v>
      </c>
      <c r="AI493" s="191">
        <v>72.075310880256964</v>
      </c>
      <c r="AJ493" s="191">
        <v>71.797600395247144</v>
      </c>
      <c r="AK493" s="191">
        <v>71.530783366823286</v>
      </c>
      <c r="AL493" s="191">
        <v>71.274037342732143</v>
      </c>
      <c r="AM493" s="191">
        <v>71.026629634704875</v>
      </c>
      <c r="AN493" s="191">
        <v>70.787904713030912</v>
      </c>
      <c r="AO493" s="191">
        <v>70.557273738991483</v>
      </c>
      <c r="AP493" s="191">
        <v>70.334205814296112</v>
      </c>
      <c r="AQ493" s="191">
        <v>70.118220620260658</v>
      </c>
      <c r="AR493" s="191">
        <v>69.908882190001933</v>
      </c>
      <c r="AS493" s="357"/>
      <c r="AU493" s="357"/>
      <c r="AV493" s="357"/>
      <c r="AW493" s="357"/>
      <c r="AX493" s="357"/>
      <c r="AY493" s="357"/>
      <c r="AZ493" s="357"/>
      <c r="BA493" s="357"/>
      <c r="BB493" s="357"/>
      <c r="BC493" s="357"/>
      <c r="BD493" s="357"/>
      <c r="BE493" s="357"/>
      <c r="BF493" s="357"/>
      <c r="BG493" s="357"/>
      <c r="BH493" s="357"/>
      <c r="BI493" s="357"/>
      <c r="BJ493" s="357"/>
      <c r="BK493" s="357"/>
      <c r="BL493" s="357"/>
      <c r="BM493" s="357"/>
      <c r="BN493" s="357"/>
      <c r="BO493" s="357"/>
      <c r="BP493" s="357"/>
      <c r="BQ493" s="357"/>
      <c r="BR493" s="357"/>
      <c r="BS493" s="357"/>
      <c r="BT493" s="357"/>
      <c r="BU493" s="357"/>
      <c r="BV493" s="357"/>
      <c r="BW493" s="357"/>
      <c r="BX493" s="357"/>
      <c r="BY493" s="357"/>
      <c r="BZ493" s="357"/>
      <c r="CA493" s="357"/>
      <c r="CB493" s="357"/>
      <c r="CC493" s="357"/>
    </row>
    <row r="494" spans="7:81" ht="14.25" customHeight="1" thickTop="1" x14ac:dyDescent="0.25">
      <c r="G494" s="62"/>
      <c r="H494" s="409"/>
      <c r="J494" s="411"/>
      <c r="K494" s="164" t="s">
        <v>289</v>
      </c>
      <c r="L494" s="309">
        <v>93.90867852100223</v>
      </c>
      <c r="M494" s="309">
        <v>88.43273637155302</v>
      </c>
      <c r="N494" s="309">
        <v>83.232585728877808</v>
      </c>
      <c r="O494" s="309">
        <v>78.30858547064193</v>
      </c>
      <c r="P494" s="309">
        <v>73.658806726100622</v>
      </c>
      <c r="Q494" s="309">
        <v>69.279223566657166</v>
      </c>
      <c r="R494" s="309">
        <v>65.163917556367892</v>
      </c>
      <c r="S494" s="309">
        <v>61.305292045277199</v>
      </c>
      <c r="T494" s="309">
        <v>57.694292179891193</v>
      </c>
      <c r="U494" s="309">
        <v>54.320626792163615</v>
      </c>
      <c r="V494" s="309">
        <v>51.172988601861462</v>
      </c>
      <c r="W494" s="309">
        <v>48.239269514067473</v>
      </c>
      <c r="X494" s="309">
        <v>45.506768197356919</v>
      </c>
      <c r="Y494" s="309">
        <v>42.962387569598768</v>
      </c>
      <c r="Z494" s="309">
        <v>40.592820276441607</v>
      </c>
      <c r="AA494" s="309">
        <v>39.315312603635618</v>
      </c>
      <c r="AB494" s="309">
        <v>38.169210179861189</v>
      </c>
      <c r="AC494" s="309">
        <v>37.143315328175625</v>
      </c>
      <c r="AD494" s="309">
        <v>36.226736842563248</v>
      </c>
      <c r="AE494" s="309">
        <v>35.408862372157387</v>
      </c>
      <c r="AF494" s="309">
        <v>34.679330492816455</v>
      </c>
      <c r="AG494" s="309">
        <v>34.028003059140886</v>
      </c>
      <c r="AH494" s="309">
        <v>33.444938432602846</v>
      </c>
      <c r="AI494" s="309">
        <v>32.920366163452385</v>
      </c>
      <c r="AJ494" s="309">
        <v>32.444663668817448</v>
      </c>
      <c r="AK494" s="309">
        <v>32.008335401586713</v>
      </c>
      <c r="AL494" s="309">
        <v>31.601994949699481</v>
      </c>
      <c r="AM494" s="309">
        <v>31.216350449129884</v>
      </c>
      <c r="AN494" s="309">
        <v>30.842193641801341</v>
      </c>
      <c r="AO494" s="309">
        <v>30.47039286720112</v>
      </c>
      <c r="AP494" s="309">
        <v>30.091890248401384</v>
      </c>
      <c r="AQ494" s="309">
        <v>29.697703323982061</v>
      </c>
      <c r="AR494" s="309">
        <v>29.278931391326076</v>
      </c>
      <c r="AS494" s="357"/>
      <c r="AU494" s="357"/>
      <c r="AV494" s="357"/>
      <c r="AW494" s="357"/>
      <c r="AX494" s="357"/>
      <c r="AY494" s="357"/>
      <c r="AZ494" s="357"/>
      <c r="BA494" s="357"/>
      <c r="BB494" s="357"/>
      <c r="BC494" s="357"/>
      <c r="BD494" s="357"/>
      <c r="BE494" s="357"/>
      <c r="BF494" s="357"/>
      <c r="BG494" s="357"/>
      <c r="BH494" s="357"/>
      <c r="BI494" s="357"/>
      <c r="BJ494" s="357"/>
      <c r="BK494" s="357"/>
      <c r="BL494" s="357"/>
      <c r="BM494" s="357"/>
      <c r="BN494" s="357"/>
      <c r="BO494" s="357"/>
      <c r="BP494" s="357"/>
      <c r="BQ494" s="357"/>
      <c r="BR494" s="357"/>
      <c r="BS494" s="357"/>
      <c r="BT494" s="357"/>
      <c r="BU494" s="357"/>
      <c r="BV494" s="357"/>
      <c r="BW494" s="357"/>
      <c r="BX494" s="357"/>
      <c r="BY494" s="357"/>
      <c r="BZ494" s="357"/>
      <c r="CA494" s="357"/>
      <c r="CB494" s="357"/>
      <c r="CC494" s="357"/>
    </row>
    <row r="495" spans="7:81" ht="14.25" customHeight="1" x14ac:dyDescent="0.25">
      <c r="G495" s="62"/>
      <c r="H495" s="409"/>
      <c r="J495" s="411"/>
      <c r="K495" s="52" t="s">
        <v>290</v>
      </c>
      <c r="L495" s="190">
        <v>93.90867852100223</v>
      </c>
      <c r="M495" s="190">
        <v>89.461866045028231</v>
      </c>
      <c r="N495" s="190">
        <v>85.300126746283652</v>
      </c>
      <c r="O495" s="190">
        <v>81.412970919112851</v>
      </c>
      <c r="P495" s="190">
        <v>77.789908857860212</v>
      </c>
      <c r="Q495" s="190">
        <v>74.420450856870119</v>
      </c>
      <c r="R495" s="190">
        <v>71.294107210486928</v>
      </c>
      <c r="S495" s="190">
        <v>68.40038821305501</v>
      </c>
      <c r="T495" s="190">
        <v>65.728804158918734</v>
      </c>
      <c r="U495" s="190">
        <v>63.26886534242248</v>
      </c>
      <c r="V495" s="190">
        <v>61.010082057910616</v>
      </c>
      <c r="W495" s="190">
        <v>58.94196459972752</v>
      </c>
      <c r="X495" s="190">
        <v>57.054023262217548</v>
      </c>
      <c r="Y495" s="190">
        <v>55.335768339725085</v>
      </c>
      <c r="Z495" s="190">
        <v>53.776710126594509</v>
      </c>
      <c r="AA495" s="190">
        <v>52.366358917170196</v>
      </c>
      <c r="AB495" s="190">
        <v>51.09422500579651</v>
      </c>
      <c r="AC495" s="190">
        <v>49.949818686817821</v>
      </c>
      <c r="AD495" s="190">
        <v>48.922650254578492</v>
      </c>
      <c r="AE495" s="190">
        <v>48.002230003422916</v>
      </c>
      <c r="AF495" s="190">
        <v>47.178068227695434</v>
      </c>
      <c r="AG495" s="190">
        <v>46.439675221740458</v>
      </c>
      <c r="AH495" s="190">
        <v>45.776561279902339</v>
      </c>
      <c r="AI495" s="190">
        <v>45.178236696525445</v>
      </c>
      <c r="AJ495" s="190">
        <v>44.634211765954142</v>
      </c>
      <c r="AK495" s="190">
        <v>44.13399678253284</v>
      </c>
      <c r="AL495" s="190">
        <v>43.667102040605847</v>
      </c>
      <c r="AM495" s="190">
        <v>43.223037834517612</v>
      </c>
      <c r="AN495" s="190">
        <v>42.791314458612462</v>
      </c>
      <c r="AO495" s="190">
        <v>42.361442207234759</v>
      </c>
      <c r="AP495" s="190">
        <v>41.922931374728904</v>
      </c>
      <c r="AQ495" s="190">
        <v>41.465292255439266</v>
      </c>
      <c r="AR495" s="190">
        <v>40.978035143710223</v>
      </c>
      <c r="AS495" s="357"/>
      <c r="AU495" s="357"/>
      <c r="AV495" s="357"/>
      <c r="AW495" s="357"/>
      <c r="AX495" s="357"/>
      <c r="AY495" s="357"/>
      <c r="AZ495" s="357"/>
      <c r="BA495" s="357"/>
      <c r="BB495" s="357"/>
      <c r="BC495" s="357"/>
      <c r="BD495" s="357"/>
      <c r="BE495" s="357"/>
      <c r="BF495" s="357"/>
      <c r="BG495" s="357"/>
      <c r="BH495" s="357"/>
      <c r="BI495" s="357"/>
      <c r="BJ495" s="357"/>
      <c r="BK495" s="357"/>
      <c r="BL495" s="357"/>
      <c r="BM495" s="357"/>
      <c r="BN495" s="357"/>
      <c r="BO495" s="357"/>
      <c r="BP495" s="357"/>
      <c r="BQ495" s="357"/>
      <c r="BR495" s="357"/>
      <c r="BS495" s="357"/>
      <c r="BT495" s="357"/>
      <c r="BU495" s="357"/>
      <c r="BV495" s="357"/>
      <c r="BW495" s="357"/>
      <c r="BX495" s="357"/>
      <c r="BY495" s="357"/>
      <c r="BZ495" s="357"/>
      <c r="CA495" s="357"/>
      <c r="CB495" s="357"/>
      <c r="CC495" s="357"/>
    </row>
    <row r="496" spans="7:81" ht="14.25" customHeight="1" thickBot="1" x14ac:dyDescent="0.3">
      <c r="G496" s="62"/>
      <c r="H496" s="409"/>
      <c r="J496" s="411"/>
      <c r="K496" s="167" t="s">
        <v>291</v>
      </c>
      <c r="L496" s="191">
        <v>93.90867852100223</v>
      </c>
      <c r="M496" s="191">
        <v>92.584968016691363</v>
      </c>
      <c r="N496" s="191">
        <v>89.714852055720712</v>
      </c>
      <c r="O496" s="191">
        <v>87.678472373923995</v>
      </c>
      <c r="P496" s="191">
        <v>86.098933579074739</v>
      </c>
      <c r="Q496" s="191">
        <v>84.808356412953316</v>
      </c>
      <c r="R496" s="191">
        <v>83.717188966681562</v>
      </c>
      <c r="S496" s="191">
        <v>82.771976731156613</v>
      </c>
      <c r="T496" s="191">
        <v>81.938240451982679</v>
      </c>
      <c r="U496" s="191">
        <v>81.192437936307357</v>
      </c>
      <c r="V496" s="191">
        <v>80.517777496163148</v>
      </c>
      <c r="W496" s="191">
        <v>79.901860770185934</v>
      </c>
      <c r="X496" s="191">
        <v>79.335272306076121</v>
      </c>
      <c r="Y496" s="191">
        <v>78.810693323914151</v>
      </c>
      <c r="Z496" s="191">
        <v>78.322321975336678</v>
      </c>
      <c r="AA496" s="191">
        <v>77.865481088389203</v>
      </c>
      <c r="AB496" s="191">
        <v>77.436345038890366</v>
      </c>
      <c r="AC496" s="191">
        <v>77.031744809215269</v>
      </c>
      <c r="AD496" s="191">
        <v>76.649025823956094</v>
      </c>
      <c r="AE496" s="191">
        <v>76.285942293539946</v>
      </c>
      <c r="AF496" s="191">
        <v>75.940577362943486</v>
      </c>
      <c r="AG496" s="191">
        <v>75.611281853395724</v>
      </c>
      <c r="AH496" s="191">
        <v>75.296626632276684</v>
      </c>
      <c r="AI496" s="191">
        <v>74.995365127418509</v>
      </c>
      <c r="AJ496" s="191">
        <v>74.70640349869069</v>
      </c>
      <c r="AK496" s="191">
        <v>74.428776663308696</v>
      </c>
      <c r="AL496" s="191">
        <v>74.161628848244561</v>
      </c>
      <c r="AM496" s="191">
        <v>73.904197681146755</v>
      </c>
      <c r="AN496" s="191">
        <v>73.655801074218516</v>
      </c>
      <c r="AO496" s="191">
        <v>73.415826332569267</v>
      </c>
      <c r="AP496" s="191">
        <v>73.18372104913125</v>
      </c>
      <c r="AQ496" s="191">
        <v>72.958985445621792</v>
      </c>
      <c r="AR496" s="191">
        <v>72.741165892425059</v>
      </c>
      <c r="AS496" s="357"/>
      <c r="AU496" s="357"/>
      <c r="AV496" s="357"/>
      <c r="AW496" s="357"/>
      <c r="AX496" s="357"/>
      <c r="AY496" s="357"/>
      <c r="AZ496" s="357"/>
      <c r="BA496" s="357"/>
      <c r="BB496" s="357"/>
      <c r="BC496" s="357"/>
      <c r="BD496" s="357"/>
      <c r="BE496" s="357"/>
      <c r="BF496" s="357"/>
      <c r="BG496" s="357"/>
      <c r="BH496" s="357"/>
      <c r="BI496" s="357"/>
      <c r="BJ496" s="357"/>
      <c r="BK496" s="357"/>
      <c r="BL496" s="357"/>
      <c r="BM496" s="357"/>
      <c r="BN496" s="357"/>
      <c r="BO496" s="357"/>
      <c r="BP496" s="357"/>
      <c r="BQ496" s="357"/>
      <c r="BR496" s="357"/>
      <c r="BS496" s="357"/>
      <c r="BT496" s="357"/>
      <c r="BU496" s="357"/>
      <c r="BV496" s="357"/>
      <c r="BW496" s="357"/>
      <c r="BX496" s="357"/>
      <c r="BY496" s="357"/>
      <c r="BZ496" s="357"/>
      <c r="CA496" s="357"/>
      <c r="CB496" s="357"/>
      <c r="CC496" s="357"/>
    </row>
    <row r="497" spans="7:81" ht="14.25" customHeight="1" thickTop="1" x14ac:dyDescent="0.25">
      <c r="G497" s="62"/>
      <c r="H497" s="409"/>
      <c r="J497" s="412"/>
      <c r="K497" s="164" t="s">
        <v>348</v>
      </c>
      <c r="L497" s="309">
        <v>101.61594889408234</v>
      </c>
      <c r="M497" s="309">
        <v>95.690585377429969</v>
      </c>
      <c r="N497" s="309">
        <v>90.063648120194088</v>
      </c>
      <c r="O497" s="309">
        <v>84.735525453837511</v>
      </c>
      <c r="P497" s="309">
        <v>79.704130201390953</v>
      </c>
      <c r="Q497" s="309">
        <v>74.965106018361269</v>
      </c>
      <c r="R497" s="309">
        <v>70.512048731099568</v>
      </c>
      <c r="S497" s="309">
        <v>66.336738217612748</v>
      </c>
      <c r="T497" s="309">
        <v>62.42937647473039</v>
      </c>
      <c r="U497" s="309">
        <v>58.778827717957185</v>
      </c>
      <c r="V497" s="309">
        <v>55.372856656280788</v>
      </c>
      <c r="W497" s="309">
        <v>52.198361459564808</v>
      </c>
      <c r="X497" s="309">
        <v>49.241598373075696</v>
      </c>
      <c r="Y497" s="309">
        <v>46.488395411333009</v>
      </c>
      <c r="Z497" s="309">
        <v>43.924353059180248</v>
      </c>
      <c r="AA497" s="309">
        <v>42.541997813252493</v>
      </c>
      <c r="AB497" s="309">
        <v>41.301832504190024</v>
      </c>
      <c r="AC497" s="309">
        <v>40.19174043962893</v>
      </c>
      <c r="AD497" s="309">
        <v>39.199936550805475</v>
      </c>
      <c r="AE497" s="309">
        <v>38.314937510296666</v>
      </c>
      <c r="AF497" s="309">
        <v>37.525531511455654</v>
      </c>
      <c r="AG497" s="309">
        <v>36.820748351304069</v>
      </c>
      <c r="AH497" s="309">
        <v>36.189830461441673</v>
      </c>
      <c r="AI497" s="309">
        <v>35.622205512046563</v>
      </c>
      <c r="AJ497" s="309">
        <v>35.10746117590088</v>
      </c>
      <c r="AK497" s="309">
        <v>34.635322587622845</v>
      </c>
      <c r="AL497" s="309">
        <v>34.195632973810028</v>
      </c>
      <c r="AM497" s="309">
        <v>33.778337868838449</v>
      </c>
      <c r="AN497" s="309">
        <v>33.373473274738473</v>
      </c>
      <c r="AO497" s="309">
        <v>32.971158077617403</v>
      </c>
      <c r="AP497" s="309">
        <v>32.561591002731681</v>
      </c>
      <c r="AQ497" s="309">
        <v>32.135052380344916</v>
      </c>
      <c r="AR497" s="309">
        <v>31.681911009629857</v>
      </c>
      <c r="AS497" s="357"/>
      <c r="AU497" s="357"/>
      <c r="AV497" s="357"/>
      <c r="AW497" s="357"/>
      <c r="AX497" s="357"/>
      <c r="AY497" s="357"/>
      <c r="AZ497" s="357"/>
      <c r="BA497" s="357"/>
      <c r="BB497" s="357"/>
      <c r="BC497" s="357"/>
      <c r="BD497" s="357"/>
      <c r="BE497" s="357"/>
      <c r="BF497" s="357"/>
      <c r="BG497" s="357"/>
      <c r="BH497" s="357"/>
      <c r="BI497" s="357"/>
      <c r="BJ497" s="357"/>
      <c r="BK497" s="357"/>
      <c r="BL497" s="357"/>
      <c r="BM497" s="357"/>
      <c r="BN497" s="357"/>
      <c r="BO497" s="357"/>
      <c r="BP497" s="357"/>
      <c r="BQ497" s="357"/>
      <c r="BR497" s="357"/>
      <c r="BS497" s="357"/>
      <c r="BT497" s="357"/>
      <c r="BU497" s="357"/>
      <c r="BV497" s="357"/>
      <c r="BW497" s="357"/>
      <c r="BX497" s="357"/>
      <c r="BY497" s="357"/>
      <c r="BZ497" s="357"/>
      <c r="CA497" s="357"/>
      <c r="CB497" s="357"/>
      <c r="CC497" s="357"/>
    </row>
    <row r="498" spans="7:81" ht="14.25" customHeight="1" x14ac:dyDescent="0.25">
      <c r="G498" s="62"/>
      <c r="H498" s="409"/>
      <c r="J498" s="412"/>
      <c r="K498" s="52" t="s">
        <v>349</v>
      </c>
      <c r="L498" s="190">
        <v>101.61594889408234</v>
      </c>
      <c r="M498" s="190">
        <v>96.804177751981939</v>
      </c>
      <c r="N498" s="190">
        <v>92.300876304745159</v>
      </c>
      <c r="O498" s="190">
        <v>88.094693935894298</v>
      </c>
      <c r="P498" s="190">
        <v>84.174280028951713</v>
      </c>
      <c r="Q498" s="190">
        <v>80.528283967439762</v>
      </c>
      <c r="R498" s="190">
        <v>77.145355134880745</v>
      </c>
      <c r="S498" s="190">
        <v>74.014142914797006</v>
      </c>
      <c r="T498" s="190">
        <v>71.123296690710887</v>
      </c>
      <c r="U498" s="190">
        <v>68.461465846144719</v>
      </c>
      <c r="V498" s="190">
        <v>66.01729976462083</v>
      </c>
      <c r="W498" s="190">
        <v>63.779447829661564</v>
      </c>
      <c r="X498" s="190">
        <v>61.736559424789235</v>
      </c>
      <c r="Y498" s="190">
        <v>59.877283933526193</v>
      </c>
      <c r="Z498" s="190">
        <v>58.190270739394784</v>
      </c>
      <c r="AA498" s="190">
        <v>56.664169225917341</v>
      </c>
      <c r="AB498" s="190">
        <v>55.287628776616188</v>
      </c>
      <c r="AC498" s="190">
        <v>54.049298775013661</v>
      </c>
      <c r="AD498" s="190">
        <v>52.937828604632095</v>
      </c>
      <c r="AE498" s="190">
        <v>51.941867648993835</v>
      </c>
      <c r="AF498" s="190">
        <v>51.050065291621188</v>
      </c>
      <c r="AG498" s="190">
        <v>50.251070916036525</v>
      </c>
      <c r="AH498" s="190">
        <v>49.533533905762162</v>
      </c>
      <c r="AI498" s="190">
        <v>48.886103644320436</v>
      </c>
      <c r="AJ498" s="190">
        <v>48.297429515233667</v>
      </c>
      <c r="AK498" s="190">
        <v>47.756160902024234</v>
      </c>
      <c r="AL498" s="190">
        <v>47.250947188214404</v>
      </c>
      <c r="AM498" s="190">
        <v>46.77043775732659</v>
      </c>
      <c r="AN498" s="190">
        <v>46.303281992883079</v>
      </c>
      <c r="AO498" s="190">
        <v>45.8381292784062</v>
      </c>
      <c r="AP498" s="190">
        <v>45.36362899741831</v>
      </c>
      <c r="AQ498" s="190">
        <v>44.868430533441753</v>
      </c>
      <c r="AR498" s="190">
        <v>44.341183269998858</v>
      </c>
      <c r="AS498" s="357"/>
      <c r="AU498" s="357"/>
      <c r="AV498" s="357"/>
      <c r="AW498" s="357"/>
      <c r="AX498" s="357"/>
      <c r="AY498" s="357"/>
      <c r="AZ498" s="357"/>
      <c r="BA498" s="357"/>
      <c r="BB498" s="357"/>
      <c r="BC498" s="357"/>
      <c r="BD498" s="357"/>
      <c r="BE498" s="357"/>
      <c r="BF498" s="357"/>
      <c r="BG498" s="357"/>
      <c r="BH498" s="357"/>
      <c r="BI498" s="357"/>
      <c r="BJ498" s="357"/>
      <c r="BK498" s="357"/>
      <c r="BL498" s="357"/>
      <c r="BM498" s="357"/>
      <c r="BN498" s="357"/>
      <c r="BO498" s="357"/>
      <c r="BP498" s="357"/>
      <c r="BQ498" s="357"/>
      <c r="BR498" s="357"/>
      <c r="BS498" s="357"/>
      <c r="BT498" s="357"/>
      <c r="BU498" s="357"/>
      <c r="BV498" s="357"/>
      <c r="BW498" s="357"/>
      <c r="BX498" s="357"/>
      <c r="BY498" s="357"/>
      <c r="BZ498" s="357"/>
      <c r="CA498" s="357"/>
      <c r="CB498" s="357"/>
      <c r="CC498" s="357"/>
    </row>
    <row r="499" spans="7:81" ht="14.25" customHeight="1" thickBot="1" x14ac:dyDescent="0.3">
      <c r="G499" s="62"/>
      <c r="H499" s="409"/>
      <c r="J499" s="412"/>
      <c r="K499" s="167" t="s">
        <v>350</v>
      </c>
      <c r="L499" s="191">
        <v>101.61594889408234</v>
      </c>
      <c r="M499" s="191">
        <v>100.18359885918613</v>
      </c>
      <c r="N499" s="191">
        <v>97.077926823295897</v>
      </c>
      <c r="O499" s="191">
        <v>94.874417446597292</v>
      </c>
      <c r="P499" s="191">
        <v>93.16524278903114</v>
      </c>
      <c r="Q499" s="191">
        <v>91.768745410706998</v>
      </c>
      <c r="R499" s="191">
        <v>90.588023701046907</v>
      </c>
      <c r="S499" s="191">
        <v>89.565236034008393</v>
      </c>
      <c r="T499" s="191">
        <v>88.663073374816747</v>
      </c>
      <c r="U499" s="191">
        <v>87.856061376442284</v>
      </c>
      <c r="V499" s="191">
        <v>87.126030223983676</v>
      </c>
      <c r="W499" s="191">
        <v>86.459563998118142</v>
      </c>
      <c r="X499" s="191">
        <v>85.84647450181474</v>
      </c>
      <c r="Y499" s="191">
        <v>85.278842288458023</v>
      </c>
      <c r="Z499" s="191">
        <v>84.750389340552019</v>
      </c>
      <c r="AA499" s="191">
        <v>84.256054621419537</v>
      </c>
      <c r="AB499" s="191">
        <v>83.791698530361032</v>
      </c>
      <c r="AC499" s="191">
        <v>83.353891962227863</v>
      </c>
      <c r="AD499" s="191">
        <v>82.939762475375474</v>
      </c>
      <c r="AE499" s="191">
        <v>82.546879963853385</v>
      </c>
      <c r="AF499" s="191">
        <v>82.173170252567758</v>
      </c>
      <c r="AG499" s="191">
        <v>81.816848811394763</v>
      </c>
      <c r="AH499" s="191">
        <v>81.476369215982942</v>
      </c>
      <c r="AI499" s="191">
        <v>81.150382585529229</v>
      </c>
      <c r="AJ499" s="191">
        <v>80.837705306287248</v>
      </c>
      <c r="AK499" s="191">
        <v>80.537293089225813</v>
      </c>
      <c r="AL499" s="191">
        <v>80.248219926337555</v>
      </c>
      <c r="AM499" s="191">
        <v>79.969660875869124</v>
      </c>
      <c r="AN499" s="191">
        <v>79.700877869733674</v>
      </c>
      <c r="AO499" s="191">
        <v>79.441207927963077</v>
      </c>
      <c r="AP499" s="191">
        <v>79.190053306352596</v>
      </c>
      <c r="AQ499" s="191">
        <v>78.94687320883061</v>
      </c>
      <c r="AR499" s="191">
        <v>78.711176775504455</v>
      </c>
      <c r="AS499" s="357"/>
      <c r="AU499" s="357"/>
      <c r="AV499" s="357"/>
      <c r="AW499" s="357"/>
      <c r="AX499" s="357"/>
      <c r="AY499" s="357"/>
      <c r="AZ499" s="357"/>
      <c r="BA499" s="357"/>
      <c r="BB499" s="357"/>
      <c r="BC499" s="357"/>
      <c r="BD499" s="357"/>
      <c r="BE499" s="357"/>
      <c r="BF499" s="357"/>
      <c r="BG499" s="357"/>
      <c r="BH499" s="357"/>
      <c r="BI499" s="357"/>
      <c r="BJ499" s="357"/>
      <c r="BK499" s="357"/>
      <c r="BL499" s="357"/>
      <c r="BM499" s="357"/>
      <c r="BN499" s="357"/>
      <c r="BO499" s="357"/>
      <c r="BP499" s="357"/>
      <c r="BQ499" s="357"/>
      <c r="BR499" s="357"/>
      <c r="BS499" s="357"/>
      <c r="BT499" s="357"/>
      <c r="BU499" s="357"/>
      <c r="BV499" s="357"/>
      <c r="BW499" s="357"/>
      <c r="BX499" s="357"/>
      <c r="BY499" s="357"/>
      <c r="BZ499" s="357"/>
      <c r="CA499" s="357"/>
      <c r="CB499" s="357"/>
      <c r="CC499" s="357"/>
    </row>
    <row r="500" spans="7:81" ht="14.25" customHeight="1" thickTop="1" x14ac:dyDescent="0.25">
      <c r="G500" s="62"/>
      <c r="H500" s="409"/>
      <c r="J500" s="412"/>
      <c r="K500" s="164" t="s">
        <v>351</v>
      </c>
      <c r="L500" s="309">
        <v>102.9796716340413</v>
      </c>
      <c r="M500" s="309">
        <v>101.79503911374506</v>
      </c>
      <c r="N500" s="309">
        <v>95.809138871504331</v>
      </c>
      <c r="O500" s="309">
        <v>90.141115699890136</v>
      </c>
      <c r="P500" s="309">
        <v>84.78874927325198</v>
      </c>
      <c r="Q500" s="309">
        <v>79.747405339888658</v>
      </c>
      <c r="R500" s="309">
        <v>75.010271180403535</v>
      </c>
      <c r="S500" s="309">
        <v>70.568602281044164</v>
      </c>
      <c r="T500" s="309">
        <v>66.411975588047937</v>
      </c>
      <c r="U500" s="309">
        <v>62.52854492434534</v>
      </c>
      <c r="V500" s="309">
        <v>58.905294464792718</v>
      </c>
      <c r="W500" s="309">
        <v>55.528286565410397</v>
      </c>
      <c r="X500" s="309">
        <v>52.382900706894922</v>
      </c>
      <c r="Y500" s="309">
        <v>49.454060820784456</v>
      </c>
      <c r="Z500" s="309">
        <v>46.726448793987821</v>
      </c>
      <c r="AA500" s="309">
        <v>45.255908032080249</v>
      </c>
      <c r="AB500" s="309">
        <v>43.936628025112086</v>
      </c>
      <c r="AC500" s="309">
        <v>42.755719112431244</v>
      </c>
      <c r="AD500" s="309">
        <v>41.700644412472712</v>
      </c>
      <c r="AE500" s="309">
        <v>40.759188034200108</v>
      </c>
      <c r="AF500" s="309">
        <v>39.919422928660261</v>
      </c>
      <c r="AG500" s="309">
        <v>39.169679063353527</v>
      </c>
      <c r="AH500" s="309">
        <v>38.498512605098668</v>
      </c>
      <c r="AI500" s="309">
        <v>37.894676776341775</v>
      </c>
      <c r="AJ500" s="309">
        <v>37.347095009286484</v>
      </c>
      <c r="AK500" s="309">
        <v>36.844836967167673</v>
      </c>
      <c r="AL500" s="309">
        <v>36.377097938720468</v>
      </c>
      <c r="AM500" s="309">
        <v>35.933182047047218</v>
      </c>
      <c r="AN500" s="309">
        <v>35.502489654168436</v>
      </c>
      <c r="AO500" s="309">
        <v>35.074509293661066</v>
      </c>
      <c r="AP500" s="309">
        <v>34.638814431483667</v>
      </c>
      <c r="AQ500" s="309">
        <v>34.185065344484933</v>
      </c>
      <c r="AR500" s="309">
        <v>33.703016422179196</v>
      </c>
      <c r="AS500" s="357"/>
      <c r="AU500" s="357"/>
      <c r="AV500" s="357"/>
      <c r="AW500" s="357"/>
      <c r="AX500" s="357"/>
      <c r="AY500" s="357"/>
      <c r="AZ500" s="357"/>
      <c r="BA500" s="357"/>
      <c r="BB500" s="357"/>
      <c r="BC500" s="357"/>
      <c r="BD500" s="357"/>
      <c r="BE500" s="357"/>
      <c r="BF500" s="357"/>
      <c r="BG500" s="357"/>
      <c r="BH500" s="357"/>
      <c r="BI500" s="357"/>
      <c r="BJ500" s="357"/>
      <c r="BK500" s="357"/>
      <c r="BL500" s="357"/>
      <c r="BM500" s="357"/>
      <c r="BN500" s="357"/>
      <c r="BO500" s="357"/>
      <c r="BP500" s="357"/>
      <c r="BQ500" s="357"/>
      <c r="BR500" s="357"/>
      <c r="BS500" s="357"/>
      <c r="BT500" s="357"/>
      <c r="BU500" s="357"/>
      <c r="BV500" s="357"/>
      <c r="BW500" s="357"/>
      <c r="BX500" s="357"/>
      <c r="BY500" s="357"/>
      <c r="BZ500" s="357"/>
      <c r="CA500" s="357"/>
      <c r="CB500" s="357"/>
      <c r="CC500" s="357"/>
    </row>
    <row r="501" spans="7:81" ht="14.25" customHeight="1" x14ac:dyDescent="0.25">
      <c r="G501" s="62"/>
      <c r="H501" s="409"/>
      <c r="J501" s="412"/>
      <c r="K501" s="52" t="s">
        <v>352</v>
      </c>
      <c r="L501" s="190">
        <v>108.09840332205989</v>
      </c>
      <c r="M501" s="190">
        <v>102.9796716340413</v>
      </c>
      <c r="N501" s="190">
        <v>98.189088055162102</v>
      </c>
      <c r="O501" s="190">
        <v>93.714577871449634</v>
      </c>
      <c r="P501" s="190">
        <v>89.54406636893124</v>
      </c>
      <c r="Q501" s="190">
        <v>85.665478833634268</v>
      </c>
      <c r="R501" s="190">
        <v>82.066740551586051</v>
      </c>
      <c r="S501" s="190">
        <v>78.73577680881391</v>
      </c>
      <c r="T501" s="190">
        <v>75.660512891345206</v>
      </c>
      <c r="U501" s="190">
        <v>72.828874085207261</v>
      </c>
      <c r="V501" s="190">
        <v>70.228785676427421</v>
      </c>
      <c r="W501" s="190">
        <v>67.848172951033021</v>
      </c>
      <c r="X501" s="190">
        <v>65.674961195051395</v>
      </c>
      <c r="Y501" s="190">
        <v>63.697075694509884</v>
      </c>
      <c r="Z501" s="190">
        <v>61.902441735435829</v>
      </c>
      <c r="AA501" s="190">
        <v>60.278984603856578</v>
      </c>
      <c r="AB501" s="190">
        <v>58.814629585799459</v>
      </c>
      <c r="AC501" s="190">
        <v>57.497301967291804</v>
      </c>
      <c r="AD501" s="190">
        <v>56.314927034360956</v>
      </c>
      <c r="AE501" s="190">
        <v>55.255430073034262</v>
      </c>
      <c r="AF501" s="190">
        <v>54.306736369339028</v>
      </c>
      <c r="AG501" s="190">
        <v>53.456771209302644</v>
      </c>
      <c r="AH501" s="190">
        <v>52.693459878952417</v>
      </c>
      <c r="AI501" s="190">
        <v>52.004727664315688</v>
      </c>
      <c r="AJ501" s="190">
        <v>51.378499851419775</v>
      </c>
      <c r="AK501" s="190">
        <v>50.802701726292071</v>
      </c>
      <c r="AL501" s="190">
        <v>50.265258574959837</v>
      </c>
      <c r="AM501" s="190">
        <v>49.754095683450494</v>
      </c>
      <c r="AN501" s="190">
        <v>49.257138337791339</v>
      </c>
      <c r="AO501" s="190">
        <v>48.762311824009693</v>
      </c>
      <c r="AP501" s="190">
        <v>48.257541428132924</v>
      </c>
      <c r="AQ501" s="190">
        <v>47.730752436188375</v>
      </c>
      <c r="AR501" s="190">
        <v>47.169870134203386</v>
      </c>
      <c r="AS501" s="357"/>
      <c r="AU501" s="357"/>
      <c r="AV501" s="357"/>
      <c r="AW501" s="357"/>
      <c r="AX501" s="357"/>
      <c r="AY501" s="357"/>
      <c r="AZ501" s="357"/>
      <c r="BA501" s="357"/>
      <c r="BB501" s="357"/>
      <c r="BC501" s="357"/>
      <c r="BD501" s="357"/>
      <c r="BE501" s="357"/>
      <c r="BF501" s="357"/>
      <c r="BG501" s="357"/>
      <c r="BH501" s="357"/>
      <c r="BI501" s="357"/>
      <c r="BJ501" s="357"/>
      <c r="BK501" s="357"/>
      <c r="BL501" s="357"/>
      <c r="BM501" s="357"/>
      <c r="BN501" s="357"/>
      <c r="BO501" s="357"/>
      <c r="BP501" s="357"/>
      <c r="BQ501" s="357"/>
      <c r="BR501" s="357"/>
      <c r="BS501" s="357"/>
      <c r="BT501" s="357"/>
      <c r="BU501" s="357"/>
      <c r="BV501" s="357"/>
      <c r="BW501" s="357"/>
      <c r="BX501" s="357"/>
      <c r="BY501" s="357"/>
      <c r="BZ501" s="357"/>
      <c r="CA501" s="357"/>
      <c r="CB501" s="357"/>
      <c r="CC501" s="357"/>
    </row>
    <row r="502" spans="7:81" ht="14.25" customHeight="1" thickBot="1" x14ac:dyDescent="0.3">
      <c r="G502" s="62"/>
      <c r="H502" s="409"/>
      <c r="J502" s="412"/>
      <c r="K502" s="167" t="s">
        <v>353</v>
      </c>
      <c r="L502" s="191">
        <v>108.09840332205989</v>
      </c>
      <c r="M502" s="191">
        <v>106.57467842005691</v>
      </c>
      <c r="N502" s="191">
        <v>103.27088416358997</v>
      </c>
      <c r="O502" s="191">
        <v>100.92680483432459</v>
      </c>
      <c r="P502" s="191">
        <v>99.108595650705098</v>
      </c>
      <c r="Q502" s="191">
        <v>97.623010577857599</v>
      </c>
      <c r="R502" s="191">
        <v>96.366966295724424</v>
      </c>
      <c r="S502" s="191">
        <v>95.278931248592215</v>
      </c>
      <c r="T502" s="191">
        <v>94.319216321390655</v>
      </c>
      <c r="U502" s="191">
        <v>93.460722064972742</v>
      </c>
      <c r="V502" s="191">
        <v>92.684119545240378</v>
      </c>
      <c r="W502" s="191">
        <v>91.975136992125258</v>
      </c>
      <c r="X502" s="191">
        <v>91.322936266105344</v>
      </c>
      <c r="Y502" s="191">
        <v>90.719092709992069</v>
      </c>
      <c r="Z502" s="191">
        <v>90.156927808505813</v>
      </c>
      <c r="AA502" s="191">
        <v>89.631057662859874</v>
      </c>
      <c r="AB502" s="191">
        <v>89.137078592028985</v>
      </c>
      <c r="AC502" s="191">
        <v>88.671342735658314</v>
      </c>
      <c r="AD502" s="191">
        <v>88.230794408505545</v>
      </c>
      <c r="AE502" s="191">
        <v>87.812848479240387</v>
      </c>
      <c r="AF502" s="191">
        <v>87.415298453525111</v>
      </c>
      <c r="AG502" s="191">
        <v>87.036245959508008</v>
      </c>
      <c r="AH502" s="191">
        <v>86.674045920751098</v>
      </c>
      <c r="AI502" s="191">
        <v>86.327263406392888</v>
      </c>
      <c r="AJ502" s="191">
        <v>85.994639295620928</v>
      </c>
      <c r="AK502" s="191">
        <v>85.67506268037296</v>
      </c>
      <c r="AL502" s="191">
        <v>85.367548479191314</v>
      </c>
      <c r="AM502" s="191">
        <v>85.071219124259713</v>
      </c>
      <c r="AN502" s="191">
        <v>84.785289463418479</v>
      </c>
      <c r="AO502" s="191">
        <v>84.509054222773401</v>
      </c>
      <c r="AP502" s="191">
        <v>84.241877525822531</v>
      </c>
      <c r="AQ502" s="191">
        <v>83.98318407712749</v>
      </c>
      <c r="AR502" s="191">
        <v>83.73245170304105</v>
      </c>
      <c r="AS502" s="357"/>
      <c r="AU502" s="357"/>
      <c r="AV502" s="357"/>
      <c r="AW502" s="357"/>
      <c r="AX502" s="357"/>
      <c r="AY502" s="357"/>
      <c r="AZ502" s="357"/>
      <c r="BA502" s="357"/>
      <c r="BB502" s="357"/>
      <c r="BC502" s="357"/>
      <c r="BD502" s="357"/>
      <c r="BE502" s="357"/>
      <c r="BF502" s="357"/>
      <c r="BG502" s="357"/>
      <c r="BH502" s="357"/>
      <c r="BI502" s="357"/>
      <c r="BJ502" s="357"/>
      <c r="BK502" s="357"/>
      <c r="BL502" s="357"/>
      <c r="BM502" s="357"/>
      <c r="BN502" s="357"/>
      <c r="BO502" s="357"/>
      <c r="BP502" s="357"/>
      <c r="BQ502" s="357"/>
      <c r="BR502" s="357"/>
      <c r="BS502" s="357"/>
      <c r="BT502" s="357"/>
      <c r="BU502" s="357"/>
      <c r="BV502" s="357"/>
      <c r="BW502" s="357"/>
      <c r="BX502" s="357"/>
      <c r="BY502" s="357"/>
      <c r="BZ502" s="357"/>
      <c r="CA502" s="357"/>
      <c r="CB502" s="357"/>
      <c r="CC502" s="357"/>
    </row>
    <row r="503" spans="7:81" ht="14.25" customHeight="1" thickTop="1" x14ac:dyDescent="0.25">
      <c r="G503" s="62"/>
      <c r="H503" s="409"/>
      <c r="J503" s="412"/>
      <c r="K503" s="164" t="s">
        <v>354</v>
      </c>
      <c r="L503" s="309">
        <v>110.80267835555087</v>
      </c>
      <c r="M503" s="309">
        <v>104.34162420981153</v>
      </c>
      <c r="N503" s="309">
        <v>98.205975959454221</v>
      </c>
      <c r="O503" s="309">
        <v>92.396157043581184</v>
      </c>
      <c r="P503" s="309">
        <v>86.90989159112182</v>
      </c>
      <c r="Q503" s="309">
        <v>81.74242941627422</v>
      </c>
      <c r="R503" s="309">
        <v>76.88678736727266</v>
      </c>
      <c r="S503" s="309">
        <v>72.334002170702277</v>
      </c>
      <c r="T503" s="309">
        <v>68.073390021455381</v>
      </c>
      <c r="U503" s="309">
        <v>64.092808389140828</v>
      </c>
      <c r="V503" s="309">
        <v>60.378915834453267</v>
      </c>
      <c r="W503" s="309">
        <v>56.917426038303304</v>
      </c>
      <c r="X503" s="309">
        <v>53.693352722929312</v>
      </c>
      <c r="Y503" s="309">
        <v>50.691242665033762</v>
      </c>
      <c r="Z503" s="309">
        <v>47.895394541510143</v>
      </c>
      <c r="AA503" s="309">
        <v>46.388065570471404</v>
      </c>
      <c r="AB503" s="309">
        <v>45.035781412883196</v>
      </c>
      <c r="AC503" s="309">
        <v>43.82532995016232</v>
      </c>
      <c r="AD503" s="309">
        <v>42.743860668212925</v>
      </c>
      <c r="AE503" s="309">
        <v>41.778852073620357</v>
      </c>
      <c r="AF503" s="309">
        <v>40.918078740954883</v>
      </c>
      <c r="AG503" s="309">
        <v>40.149578690966848</v>
      </c>
      <c r="AH503" s="309">
        <v>39.461621802505846</v>
      </c>
      <c r="AI503" s="309">
        <v>38.842679939747967</v>
      </c>
      <c r="AJ503" s="309">
        <v>38.28139943472862</v>
      </c>
      <c r="AK503" s="309">
        <v>37.766576508745374</v>
      </c>
      <c r="AL503" s="309">
        <v>37.287136151342835</v>
      </c>
      <c r="AM503" s="309">
        <v>36.832114909119262</v>
      </c>
      <c r="AN503" s="309">
        <v>36.390647975179895</v>
      </c>
      <c r="AO503" s="309">
        <v>35.951960919955717</v>
      </c>
      <c r="AP503" s="309">
        <v>35.505366370994814</v>
      </c>
      <c r="AQ503" s="309">
        <v>35.040265938465247</v>
      </c>
      <c r="AR503" s="309">
        <v>34.546157699597458</v>
      </c>
      <c r="AS503" s="357"/>
      <c r="AU503" s="357"/>
      <c r="AV503" s="357"/>
      <c r="AW503" s="357"/>
      <c r="AX503" s="357"/>
      <c r="AY503" s="357"/>
      <c r="AZ503" s="357"/>
      <c r="BA503" s="357"/>
      <c r="BB503" s="357"/>
      <c r="BC503" s="357"/>
      <c r="BD503" s="357"/>
      <c r="BE503" s="357"/>
      <c r="BF503" s="357"/>
      <c r="BG503" s="357"/>
      <c r="BH503" s="357"/>
      <c r="BI503" s="357"/>
      <c r="BJ503" s="357"/>
      <c r="BK503" s="357"/>
      <c r="BL503" s="357"/>
      <c r="BM503" s="357"/>
      <c r="BN503" s="357"/>
      <c r="BO503" s="357"/>
      <c r="BP503" s="357"/>
      <c r="BQ503" s="357"/>
      <c r="BR503" s="357"/>
      <c r="BS503" s="357"/>
      <c r="BT503" s="357"/>
      <c r="BU503" s="357"/>
      <c r="BV503" s="357"/>
      <c r="BW503" s="357"/>
      <c r="BX503" s="357"/>
      <c r="BY503" s="357"/>
      <c r="BZ503" s="357"/>
      <c r="CA503" s="357"/>
      <c r="CB503" s="357"/>
      <c r="CC503" s="357"/>
    </row>
    <row r="504" spans="7:81" ht="14.25" customHeight="1" x14ac:dyDescent="0.25">
      <c r="G504" s="62"/>
      <c r="H504" s="409"/>
      <c r="J504" s="412"/>
      <c r="K504" s="52" t="s">
        <v>355</v>
      </c>
      <c r="L504" s="190">
        <v>110.80267835555087</v>
      </c>
      <c r="M504" s="190">
        <v>105.55589243285679</v>
      </c>
      <c r="N504" s="190">
        <v>100.64546383157132</v>
      </c>
      <c r="O504" s="190">
        <v>96.059015767140451</v>
      </c>
      <c r="P504" s="190">
        <v>91.784171455010195</v>
      </c>
      <c r="Q504" s="190">
        <v>87.808554110626559</v>
      </c>
      <c r="R504" s="190">
        <v>84.119786949435536</v>
      </c>
      <c r="S504" s="190">
        <v>80.705493186883132</v>
      </c>
      <c r="T504" s="190">
        <v>77.553296038415354</v>
      </c>
      <c r="U504" s="190">
        <v>74.65081871947821</v>
      </c>
      <c r="V504" s="190">
        <v>71.985684445517691</v>
      </c>
      <c r="W504" s="190">
        <v>69.54551643197982</v>
      </c>
      <c r="X504" s="190">
        <v>67.317937894310575</v>
      </c>
      <c r="Y504" s="190">
        <v>65.290572047955976</v>
      </c>
      <c r="Z504" s="190">
        <v>63.451042108362024</v>
      </c>
      <c r="AA504" s="190">
        <v>61.786971290974734</v>
      </c>
      <c r="AB504" s="190">
        <v>60.285982811240103</v>
      </c>
      <c r="AC504" s="190">
        <v>58.935699884604126</v>
      </c>
      <c r="AD504" s="190">
        <v>57.72374572651281</v>
      </c>
      <c r="AE504" s="190">
        <v>56.637743552412168</v>
      </c>
      <c r="AF504" s="190">
        <v>55.665316577748172</v>
      </c>
      <c r="AG504" s="190">
        <v>54.794088017966878</v>
      </c>
      <c r="AH504" s="190">
        <v>54.011681088514258</v>
      </c>
      <c r="AI504" s="190">
        <v>53.30571900483632</v>
      </c>
      <c r="AJ504" s="190">
        <v>52.663824982379047</v>
      </c>
      <c r="AK504" s="190">
        <v>52.073622236588498</v>
      </c>
      <c r="AL504" s="190">
        <v>51.522733982910601</v>
      </c>
      <c r="AM504" s="190">
        <v>50.998783436791435</v>
      </c>
      <c r="AN504" s="190">
        <v>50.489393813676969</v>
      </c>
      <c r="AO504" s="190">
        <v>49.982188329013191</v>
      </c>
      <c r="AP504" s="190">
        <v>49.464790198246128</v>
      </c>
      <c r="AQ504" s="190">
        <v>48.924822636821794</v>
      </c>
      <c r="AR504" s="190">
        <v>48.34990886018619</v>
      </c>
      <c r="AS504" s="357"/>
      <c r="AU504" s="357"/>
      <c r="AV504" s="357"/>
      <c r="AW504" s="357"/>
      <c r="AX504" s="357"/>
      <c r="AY504" s="357"/>
      <c r="AZ504" s="357"/>
      <c r="BA504" s="357"/>
      <c r="BB504" s="357"/>
      <c r="BC504" s="357"/>
      <c r="BD504" s="357"/>
      <c r="BE504" s="357"/>
      <c r="BF504" s="357"/>
      <c r="BG504" s="357"/>
      <c r="BH504" s="357"/>
      <c r="BI504" s="357"/>
      <c r="BJ504" s="357"/>
      <c r="BK504" s="357"/>
      <c r="BL504" s="357"/>
      <c r="BM504" s="357"/>
      <c r="BN504" s="357"/>
      <c r="BO504" s="357"/>
      <c r="BP504" s="357"/>
      <c r="BQ504" s="357"/>
      <c r="BR504" s="357"/>
      <c r="BS504" s="357"/>
      <c r="BT504" s="357"/>
      <c r="BU504" s="357"/>
      <c r="BV504" s="357"/>
      <c r="BW504" s="357"/>
      <c r="BX504" s="357"/>
      <c r="BY504" s="357"/>
      <c r="BZ504" s="357"/>
      <c r="CA504" s="357"/>
      <c r="CB504" s="357"/>
      <c r="CC504" s="357"/>
    </row>
    <row r="505" spans="7:81" ht="14.25" customHeight="1" thickBot="1" x14ac:dyDescent="0.3">
      <c r="G505" s="62"/>
      <c r="H505" s="409"/>
      <c r="J505" s="412"/>
      <c r="K505" s="167" t="s">
        <v>356</v>
      </c>
      <c r="L505" s="191">
        <v>110.80267835555087</v>
      </c>
      <c r="M505" s="191">
        <v>109.24083474796333</v>
      </c>
      <c r="N505" s="191">
        <v>105.85439016504395</v>
      </c>
      <c r="O505" s="191">
        <v>103.45166949592668</v>
      </c>
      <c r="P505" s="191">
        <v>101.5879745553504</v>
      </c>
      <c r="Q505" s="191">
        <v>100.06522491300728</v>
      </c>
      <c r="R505" s="191">
        <v>98.777758435090021</v>
      </c>
      <c r="S505" s="191">
        <v>97.662504243890012</v>
      </c>
      <c r="T505" s="191">
        <v>96.678780330087903</v>
      </c>
      <c r="U505" s="191">
        <v>95.798809303313732</v>
      </c>
      <c r="V505" s="191">
        <v>95.002778681588012</v>
      </c>
      <c r="W505" s="191">
        <v>94.276059660970617</v>
      </c>
      <c r="X505" s="191">
        <v>93.607542966481248</v>
      </c>
      <c r="Y505" s="191">
        <v>92.988593183053354</v>
      </c>
      <c r="Z505" s="191">
        <v>92.412364720394351</v>
      </c>
      <c r="AA505" s="191">
        <v>91.873338991853345</v>
      </c>
      <c r="AB505" s="191">
        <v>91.367002150442488</v>
      </c>
      <c r="AC505" s="191">
        <v>90.889615078051236</v>
      </c>
      <c r="AD505" s="191">
        <v>90.438045646001896</v>
      </c>
      <c r="AE505" s="191">
        <v>90.009644051277064</v>
      </c>
      <c r="AF505" s="191">
        <v>89.602148600133972</v>
      </c>
      <c r="AG505" s="191">
        <v>89.213613429551344</v>
      </c>
      <c r="AH505" s="191">
        <v>88.84235230855974</v>
      </c>
      <c r="AI505" s="191">
        <v>88.486894408933949</v>
      </c>
      <c r="AJ505" s="191">
        <v>88.145949110700798</v>
      </c>
      <c r="AK505" s="191">
        <v>87.81837771444458</v>
      </c>
      <c r="AL505" s="191">
        <v>87.50317049513184</v>
      </c>
      <c r="AM505" s="191">
        <v>87.1994279310167</v>
      </c>
      <c r="AN505" s="191">
        <v>86.906345227952968</v>
      </c>
      <c r="AO505" s="191">
        <v>86.623199468357683</v>
      </c>
      <c r="AP505" s="191">
        <v>86.349338868140052</v>
      </c>
      <c r="AQ505" s="191">
        <v>86.084173739816691</v>
      </c>
      <c r="AR505" s="191">
        <v>85.827168846631963</v>
      </c>
      <c r="AS505" s="357"/>
      <c r="AU505" s="357"/>
      <c r="AV505" s="357"/>
      <c r="AW505" s="357"/>
      <c r="AX505" s="357"/>
      <c r="AY505" s="357"/>
      <c r="AZ505" s="357"/>
      <c r="BA505" s="357"/>
      <c r="BB505" s="357"/>
      <c r="BC505" s="357"/>
      <c r="BD505" s="357"/>
      <c r="BE505" s="357"/>
      <c r="BF505" s="357"/>
      <c r="BG505" s="357"/>
      <c r="BH505" s="357"/>
      <c r="BI505" s="357"/>
      <c r="BJ505" s="357"/>
      <c r="BK505" s="357"/>
      <c r="BL505" s="357"/>
      <c r="BM505" s="357"/>
      <c r="BN505" s="357"/>
      <c r="BO505" s="357"/>
      <c r="BP505" s="357"/>
      <c r="BQ505" s="357"/>
      <c r="BR505" s="357"/>
      <c r="BS505" s="357"/>
      <c r="BT505" s="357"/>
      <c r="BU505" s="357"/>
      <c r="BV505" s="357"/>
      <c r="BW505" s="357"/>
      <c r="BX505" s="357"/>
      <c r="BY505" s="357"/>
      <c r="BZ505" s="357"/>
      <c r="CA505" s="357"/>
      <c r="CB505" s="357"/>
      <c r="CC505" s="357"/>
    </row>
    <row r="506" spans="7:81" ht="14.25" customHeight="1" thickTop="1" x14ac:dyDescent="0.25">
      <c r="G506" s="62"/>
      <c r="H506" s="409"/>
      <c r="J506" s="412"/>
      <c r="K506" s="164" t="s">
        <v>357</v>
      </c>
      <c r="L506" s="309">
        <v>100.02746756932777</v>
      </c>
      <c r="M506" s="309">
        <v>94.194730548722745</v>
      </c>
      <c r="N506" s="309">
        <v>88.65575472712726</v>
      </c>
      <c r="O506" s="309">
        <v>83.410922365527185</v>
      </c>
      <c r="P506" s="309">
        <v>78.458178914131082</v>
      </c>
      <c r="Q506" s="309">
        <v>73.793236127715119</v>
      </c>
      <c r="R506" s="309">
        <v>69.409789943984521</v>
      </c>
      <c r="S506" s="309">
        <v>65.299748739576714</v>
      </c>
      <c r="T506" s="309">
        <v>61.453467675713533</v>
      </c>
      <c r="U506" s="309">
        <v>57.859985044763576</v>
      </c>
      <c r="V506" s="309">
        <v>54.507256820289506</v>
      </c>
      <c r="W506" s="309">
        <v>51.382385982646937</v>
      </c>
      <c r="X506" s="309">
        <v>48.471843622291161</v>
      </c>
      <c r="Y506" s="309">
        <v>45.761679293121261</v>
      </c>
      <c r="Z506" s="309">
        <v>43.23771857615079</v>
      </c>
      <c r="AA506" s="309">
        <v>41.87697259054319</v>
      </c>
      <c r="AB506" s="309">
        <v>40.65619379958634</v>
      </c>
      <c r="AC506" s="309">
        <v>39.56345492153293</v>
      </c>
      <c r="AD506" s="309">
        <v>38.587155114227791</v>
      </c>
      <c r="AE506" s="309">
        <v>37.715990559974081</v>
      </c>
      <c r="AF506" s="309">
        <v>36.938924717382697</v>
      </c>
      <c r="AG506" s="309">
        <v>36.245158871935026</v>
      </c>
      <c r="AH506" s="309">
        <v>35.624103619743266</v>
      </c>
      <c r="AI506" s="309">
        <v>35.06535189981058</v>
      </c>
      <c r="AJ506" s="309">
        <v>34.558654152550695</v>
      </c>
      <c r="AK506" s="309">
        <v>34.093896131381833</v>
      </c>
      <c r="AL506" s="309">
        <v>33.661079835663585</v>
      </c>
      <c r="AM506" s="309">
        <v>33.25030797323781</v>
      </c>
      <c r="AN506" s="309">
        <v>32.851772305391854</v>
      </c>
      <c r="AO506" s="309">
        <v>32.455746181829092</v>
      </c>
      <c r="AP506" s="309">
        <v>32.052581543340125</v>
      </c>
      <c r="AQ506" s="309">
        <v>31.632710660056546</v>
      </c>
      <c r="AR506" s="309">
        <v>31.186652888054965</v>
      </c>
      <c r="AS506" s="357"/>
      <c r="AU506" s="357"/>
      <c r="AV506" s="357"/>
      <c r="AW506" s="357"/>
      <c r="AX506" s="357"/>
      <c r="AY506" s="357"/>
      <c r="AZ506" s="357"/>
      <c r="BA506" s="357"/>
      <c r="BB506" s="357"/>
      <c r="BC506" s="357"/>
      <c r="BD506" s="357"/>
      <c r="BE506" s="357"/>
      <c r="BF506" s="357"/>
      <c r="BG506" s="357"/>
      <c r="BH506" s="357"/>
      <c r="BI506" s="357"/>
      <c r="BJ506" s="357"/>
      <c r="BK506" s="357"/>
      <c r="BL506" s="357"/>
      <c r="BM506" s="357"/>
      <c r="BN506" s="357"/>
      <c r="BO506" s="357"/>
      <c r="BP506" s="357"/>
      <c r="BQ506" s="357"/>
      <c r="BR506" s="357"/>
      <c r="BS506" s="357"/>
      <c r="BT506" s="357"/>
      <c r="BU506" s="357"/>
      <c r="BV506" s="357"/>
      <c r="BW506" s="357"/>
      <c r="BX506" s="357"/>
      <c r="BY506" s="357"/>
      <c r="BZ506" s="357"/>
      <c r="CA506" s="357"/>
      <c r="CB506" s="357"/>
      <c r="CC506" s="357"/>
    </row>
    <row r="507" spans="7:81" ht="14.25" customHeight="1" x14ac:dyDescent="0.25">
      <c r="G507" s="62"/>
      <c r="H507" s="409"/>
      <c r="J507" s="412"/>
      <c r="K507" s="52" t="s">
        <v>358</v>
      </c>
      <c r="L507" s="190">
        <v>100.02746756932777</v>
      </c>
      <c r="M507" s="190">
        <v>95.290915019204377</v>
      </c>
      <c r="N507" s="190">
        <v>90.858010102497772</v>
      </c>
      <c r="O507" s="190">
        <v>86.717579637891745</v>
      </c>
      <c r="P507" s="190">
        <v>82.858450444070115</v>
      </c>
      <c r="Q507" s="190">
        <v>79.269449339716672</v>
      </c>
      <c r="R507" s="190">
        <v>75.939403143515207</v>
      </c>
      <c r="S507" s="190">
        <v>72.857138674149525</v>
      </c>
      <c r="T507" s="190">
        <v>70.011482750303415</v>
      </c>
      <c r="U507" s="190">
        <v>67.391262190660683</v>
      </c>
      <c r="V507" s="190">
        <v>64.985303813905119</v>
      </c>
      <c r="W507" s="190">
        <v>62.782434438720536</v>
      </c>
      <c r="X507" s="190">
        <v>60.771480883790709</v>
      </c>
      <c r="Y507" s="190">
        <v>58.94126996779945</v>
      </c>
      <c r="Z507" s="190">
        <v>57.280628509430557</v>
      </c>
      <c r="AA507" s="190">
        <v>55.778383327367834</v>
      </c>
      <c r="AB507" s="190">
        <v>54.423361240295073</v>
      </c>
      <c r="AC507" s="190">
        <v>53.204389066896063</v>
      </c>
      <c r="AD507" s="190">
        <v>52.110293625854602</v>
      </c>
      <c r="AE507" s="190">
        <v>51.129901735854503</v>
      </c>
      <c r="AF507" s="190">
        <v>50.252040215579534</v>
      </c>
      <c r="AG507" s="190">
        <v>49.465535883713535</v>
      </c>
      <c r="AH507" s="190">
        <v>48.759215558940276</v>
      </c>
      <c r="AI507" s="190">
        <v>48.121906059943562</v>
      </c>
      <c r="AJ507" s="190">
        <v>47.542434205407169</v>
      </c>
      <c r="AK507" s="190">
        <v>47.009626814014943</v>
      </c>
      <c r="AL507" s="190">
        <v>46.51231070445062</v>
      </c>
      <c r="AM507" s="190">
        <v>46.039312695398067</v>
      </c>
      <c r="AN507" s="190">
        <v>45.579459605541039</v>
      </c>
      <c r="AO507" s="190">
        <v>45.121578253563328</v>
      </c>
      <c r="AP507" s="190">
        <v>44.654495458148752</v>
      </c>
      <c r="AQ507" s="190">
        <v>44.167038037981115</v>
      </c>
      <c r="AR507" s="190">
        <v>43.648032811744216</v>
      </c>
      <c r="AS507" s="357"/>
      <c r="AU507" s="357"/>
      <c r="AV507" s="357"/>
      <c r="AW507" s="357"/>
      <c r="AX507" s="357"/>
      <c r="AY507" s="357"/>
      <c r="AZ507" s="357"/>
      <c r="BA507" s="357"/>
      <c r="BB507" s="357"/>
      <c r="BC507" s="357"/>
      <c r="BD507" s="357"/>
      <c r="BE507" s="357"/>
      <c r="BF507" s="357"/>
      <c r="BG507" s="357"/>
      <c r="BH507" s="357"/>
      <c r="BI507" s="357"/>
      <c r="BJ507" s="357"/>
      <c r="BK507" s="357"/>
      <c r="BL507" s="357"/>
      <c r="BM507" s="357"/>
      <c r="BN507" s="357"/>
      <c r="BO507" s="357"/>
      <c r="BP507" s="357"/>
      <c r="BQ507" s="357"/>
      <c r="BR507" s="357"/>
      <c r="BS507" s="357"/>
      <c r="BT507" s="357"/>
      <c r="BU507" s="357"/>
      <c r="BV507" s="357"/>
      <c r="BW507" s="357"/>
      <c r="BX507" s="357"/>
      <c r="BY507" s="357"/>
      <c r="BZ507" s="357"/>
      <c r="CA507" s="357"/>
      <c r="CB507" s="357"/>
      <c r="CC507" s="357"/>
    </row>
    <row r="508" spans="7:81" ht="14.25" customHeight="1" thickBot="1" x14ac:dyDescent="0.3">
      <c r="G508" s="62"/>
      <c r="H508" s="409"/>
      <c r="J508" s="412"/>
      <c r="K508" s="167" t="s">
        <v>359</v>
      </c>
      <c r="L508" s="191">
        <v>100.02746756932777</v>
      </c>
      <c r="M508" s="191">
        <v>98.617508323532178</v>
      </c>
      <c r="N508" s="191">
        <v>95.560384788969856</v>
      </c>
      <c r="O508" s="191">
        <v>93.391321122141619</v>
      </c>
      <c r="P508" s="191">
        <v>91.70886463287323</v>
      </c>
      <c r="Q508" s="191">
        <v>90.334197587579268</v>
      </c>
      <c r="R508" s="191">
        <v>89.171933161504469</v>
      </c>
      <c r="S508" s="191">
        <v>88.165133920751018</v>
      </c>
      <c r="T508" s="191">
        <v>87.277074053016946</v>
      </c>
      <c r="U508" s="191">
        <v>86.482677431482628</v>
      </c>
      <c r="V508" s="191">
        <v>85.764058275514628</v>
      </c>
      <c r="W508" s="191">
        <v>85.108010386188667</v>
      </c>
      <c r="X508" s="191">
        <v>84.504504830456412</v>
      </c>
      <c r="Y508" s="191">
        <v>83.945745960113854</v>
      </c>
      <c r="Z508" s="191">
        <v>83.425553896920306</v>
      </c>
      <c r="AA508" s="191">
        <v>82.93894671936043</v>
      </c>
      <c r="AB508" s="191">
        <v>82.481849537820651</v>
      </c>
      <c r="AC508" s="191">
        <v>82.050886851626345</v>
      </c>
      <c r="AD508" s="191">
        <v>81.643231121728974</v>
      </c>
      <c r="AE508" s="191">
        <v>81.256490230092027</v>
      </c>
      <c r="AF508" s="191">
        <v>80.888622425551517</v>
      </c>
      <c r="AG508" s="191">
        <v>80.537871074124013</v>
      </c>
      <c r="AH508" s="191">
        <v>80.202713925480225</v>
      </c>
      <c r="AI508" s="191">
        <v>79.881823184798066</v>
      </c>
      <c r="AJ508" s="191">
        <v>79.574033740823637</v>
      </c>
      <c r="AK508" s="191">
        <v>79.278317629065796</v>
      </c>
      <c r="AL508" s="191">
        <v>78.993763317063966</v>
      </c>
      <c r="AM508" s="191">
        <v>78.719558758723267</v>
      </c>
      <c r="AN508" s="191">
        <v>78.454977423588332</v>
      </c>
      <c r="AO508" s="191">
        <v>78.199366695529676</v>
      </c>
      <c r="AP508" s="191">
        <v>77.952138174402393</v>
      </c>
      <c r="AQ508" s="191">
        <v>77.712759517969829</v>
      </c>
      <c r="AR508" s="191">
        <v>77.48074753956169</v>
      </c>
      <c r="AS508" s="357"/>
      <c r="AU508" s="357"/>
      <c r="AV508" s="357"/>
      <c r="AW508" s="357"/>
      <c r="AX508" s="357"/>
      <c r="AY508" s="357"/>
      <c r="AZ508" s="357"/>
      <c r="BA508" s="357"/>
      <c r="BB508" s="357"/>
      <c r="BC508" s="357"/>
      <c r="BD508" s="357"/>
      <c r="BE508" s="357"/>
      <c r="BF508" s="357"/>
      <c r="BG508" s="357"/>
      <c r="BH508" s="357"/>
      <c r="BI508" s="357"/>
      <c r="BJ508" s="357"/>
      <c r="BK508" s="357"/>
      <c r="BL508" s="357"/>
      <c r="BM508" s="357"/>
      <c r="BN508" s="357"/>
      <c r="BO508" s="357"/>
      <c r="BP508" s="357"/>
      <c r="BQ508" s="357"/>
      <c r="BR508" s="357"/>
      <c r="BS508" s="357"/>
      <c r="BT508" s="357"/>
      <c r="BU508" s="357"/>
      <c r="BV508" s="357"/>
      <c r="BW508" s="357"/>
      <c r="BX508" s="357"/>
      <c r="BY508" s="357"/>
      <c r="BZ508" s="357"/>
      <c r="CA508" s="357"/>
      <c r="CB508" s="357"/>
      <c r="CC508" s="357"/>
    </row>
    <row r="509" spans="7:81" ht="14.25" customHeight="1" thickTop="1" x14ac:dyDescent="0.25">
      <c r="G509" s="62"/>
      <c r="H509" s="409"/>
      <c r="J509" s="169"/>
      <c r="K509" s="52"/>
      <c r="L509" s="194"/>
      <c r="M509" s="194"/>
      <c r="N509" s="194"/>
      <c r="O509" s="194"/>
      <c r="P509" s="194"/>
      <c r="Q509" s="194"/>
      <c r="R509" s="194"/>
      <c r="S509" s="194"/>
      <c r="T509" s="194"/>
      <c r="U509" s="194"/>
      <c r="V509" s="194"/>
      <c r="W509" s="194"/>
      <c r="X509" s="194"/>
      <c r="Y509" s="194"/>
      <c r="Z509" s="194"/>
      <c r="AA509" s="194"/>
      <c r="AB509" s="194"/>
      <c r="AC509" s="194"/>
      <c r="AD509" s="194"/>
      <c r="AE509" s="194"/>
      <c r="AF509" s="194"/>
      <c r="AG509" s="194"/>
      <c r="AH509" s="194"/>
      <c r="AI509" s="194"/>
      <c r="AJ509" s="194"/>
      <c r="AK509" s="194"/>
      <c r="AL509" s="194"/>
      <c r="AM509" s="194"/>
      <c r="AN509" s="194"/>
      <c r="AO509" s="194"/>
      <c r="AP509" s="194"/>
      <c r="AQ509" s="194"/>
      <c r="AR509" s="194"/>
    </row>
    <row r="510" spans="7:81" ht="14.25" customHeight="1" x14ac:dyDescent="0.25">
      <c r="G510" s="62"/>
      <c r="H510" s="409"/>
      <c r="L510" s="162">
        <v>2018</v>
      </c>
      <c r="M510" s="162">
        <v>2019</v>
      </c>
      <c r="N510" s="162">
        <v>2020</v>
      </c>
      <c r="O510" s="162">
        <v>2021</v>
      </c>
      <c r="P510" s="162">
        <v>2022</v>
      </c>
      <c r="Q510" s="162">
        <v>2023</v>
      </c>
      <c r="R510" s="162">
        <v>2024</v>
      </c>
      <c r="S510" s="162">
        <v>2025</v>
      </c>
      <c r="T510" s="162">
        <v>2026</v>
      </c>
      <c r="U510" s="162">
        <v>2027</v>
      </c>
      <c r="V510" s="162">
        <v>2028</v>
      </c>
      <c r="W510" s="162">
        <v>2029</v>
      </c>
      <c r="X510" s="162">
        <v>2030</v>
      </c>
      <c r="Y510" s="162">
        <v>2031</v>
      </c>
      <c r="Z510" s="162">
        <v>2032</v>
      </c>
      <c r="AA510" s="162">
        <v>2033</v>
      </c>
      <c r="AB510" s="162">
        <v>2034</v>
      </c>
      <c r="AC510" s="162">
        <v>2035</v>
      </c>
      <c r="AD510" s="162">
        <v>2036</v>
      </c>
      <c r="AE510" s="162">
        <v>2037</v>
      </c>
      <c r="AF510" s="162">
        <v>2038</v>
      </c>
      <c r="AG510" s="162">
        <v>2039</v>
      </c>
      <c r="AH510" s="162">
        <v>2040</v>
      </c>
      <c r="AI510" s="162">
        <v>2041</v>
      </c>
      <c r="AJ510" s="162">
        <v>2042</v>
      </c>
      <c r="AK510" s="162">
        <v>2043</v>
      </c>
      <c r="AL510" s="162">
        <v>2044</v>
      </c>
      <c r="AM510" s="162">
        <v>2045</v>
      </c>
      <c r="AN510" s="162">
        <v>2046</v>
      </c>
      <c r="AO510" s="162">
        <v>2047</v>
      </c>
      <c r="AP510" s="162">
        <v>2048</v>
      </c>
      <c r="AQ510" s="162">
        <v>2049</v>
      </c>
      <c r="AR510" s="162">
        <v>2050</v>
      </c>
    </row>
    <row r="511" spans="7:81" ht="14.25" customHeight="1" x14ac:dyDescent="0.25">
      <c r="G511" s="62"/>
      <c r="H511" s="409"/>
      <c r="J511" s="410" t="s">
        <v>84</v>
      </c>
      <c r="K511" s="164" t="s">
        <v>262</v>
      </c>
      <c r="L511" s="195">
        <v>0</v>
      </c>
      <c r="M511" s="195">
        <v>0</v>
      </c>
      <c r="N511" s="195">
        <v>0</v>
      </c>
      <c r="O511" s="195">
        <v>0</v>
      </c>
      <c r="P511" s="195">
        <v>0</v>
      </c>
      <c r="Q511" s="195">
        <v>0</v>
      </c>
      <c r="R511" s="195">
        <v>0</v>
      </c>
      <c r="S511" s="195">
        <v>0</v>
      </c>
      <c r="T511" s="195">
        <v>0</v>
      </c>
      <c r="U511" s="195">
        <v>0</v>
      </c>
      <c r="V511" s="195">
        <v>0</v>
      </c>
      <c r="W511" s="195">
        <v>0</v>
      </c>
      <c r="X511" s="195">
        <v>0</v>
      </c>
      <c r="Y511" s="195">
        <v>0</v>
      </c>
      <c r="Z511" s="195">
        <v>0</v>
      </c>
      <c r="AA511" s="195">
        <v>0</v>
      </c>
      <c r="AB511" s="195">
        <v>0</v>
      </c>
      <c r="AC511" s="195">
        <v>0</v>
      </c>
      <c r="AD511" s="195">
        <v>0</v>
      </c>
      <c r="AE511" s="195">
        <v>0</v>
      </c>
      <c r="AF511" s="195">
        <v>0</v>
      </c>
      <c r="AG511" s="195">
        <v>0</v>
      </c>
      <c r="AH511" s="195">
        <v>0</v>
      </c>
      <c r="AI511" s="195">
        <v>0</v>
      </c>
      <c r="AJ511" s="195">
        <v>0</v>
      </c>
      <c r="AK511" s="195">
        <v>0</v>
      </c>
      <c r="AL511" s="195">
        <v>0</v>
      </c>
      <c r="AM511" s="195">
        <v>0</v>
      </c>
      <c r="AN511" s="195">
        <v>0</v>
      </c>
      <c r="AO511" s="195">
        <v>0</v>
      </c>
      <c r="AP511" s="195">
        <v>0</v>
      </c>
      <c r="AQ511" s="195">
        <v>0</v>
      </c>
      <c r="AR511" s="195">
        <v>0</v>
      </c>
    </row>
    <row r="512" spans="7:81" ht="14.25" customHeight="1" x14ac:dyDescent="0.25">
      <c r="G512" s="62"/>
      <c r="H512" s="409"/>
      <c r="J512" s="411"/>
      <c r="K512" s="52" t="s">
        <v>263</v>
      </c>
      <c r="L512" s="196">
        <v>0</v>
      </c>
      <c r="M512" s="196">
        <v>0</v>
      </c>
      <c r="N512" s="196">
        <v>0</v>
      </c>
      <c r="O512" s="196">
        <v>0</v>
      </c>
      <c r="P512" s="196">
        <v>0</v>
      </c>
      <c r="Q512" s="196">
        <v>0</v>
      </c>
      <c r="R512" s="196">
        <v>0</v>
      </c>
      <c r="S512" s="196">
        <v>0</v>
      </c>
      <c r="T512" s="196">
        <v>0</v>
      </c>
      <c r="U512" s="196">
        <v>0</v>
      </c>
      <c r="V512" s="196">
        <v>0</v>
      </c>
      <c r="W512" s="196">
        <v>0</v>
      </c>
      <c r="X512" s="196">
        <v>0</v>
      </c>
      <c r="Y512" s="196">
        <v>0</v>
      </c>
      <c r="Z512" s="196">
        <v>0</v>
      </c>
      <c r="AA512" s="196">
        <v>0</v>
      </c>
      <c r="AB512" s="196">
        <v>0</v>
      </c>
      <c r="AC512" s="196">
        <v>0</v>
      </c>
      <c r="AD512" s="196">
        <v>0</v>
      </c>
      <c r="AE512" s="196">
        <v>0</v>
      </c>
      <c r="AF512" s="196">
        <v>0</v>
      </c>
      <c r="AG512" s="196">
        <v>0</v>
      </c>
      <c r="AH512" s="196">
        <v>0</v>
      </c>
      <c r="AI512" s="196">
        <v>0</v>
      </c>
      <c r="AJ512" s="196">
        <v>0</v>
      </c>
      <c r="AK512" s="196">
        <v>0</v>
      </c>
      <c r="AL512" s="196">
        <v>0</v>
      </c>
      <c r="AM512" s="196">
        <v>0</v>
      </c>
      <c r="AN512" s="196">
        <v>0</v>
      </c>
      <c r="AO512" s="196">
        <v>0</v>
      </c>
      <c r="AP512" s="196">
        <v>0</v>
      </c>
      <c r="AQ512" s="196">
        <v>0</v>
      </c>
      <c r="AR512" s="196">
        <v>0</v>
      </c>
    </row>
    <row r="513" spans="7:44" ht="14.25" customHeight="1" thickBot="1" x14ac:dyDescent="0.3">
      <c r="G513" s="62"/>
      <c r="H513" s="409"/>
      <c r="J513" s="411"/>
      <c r="K513" s="167" t="s">
        <v>264</v>
      </c>
      <c r="L513" s="197">
        <v>0</v>
      </c>
      <c r="M513" s="197">
        <v>0</v>
      </c>
      <c r="N513" s="197">
        <v>0</v>
      </c>
      <c r="O513" s="197">
        <v>0</v>
      </c>
      <c r="P513" s="197">
        <v>0</v>
      </c>
      <c r="Q513" s="197">
        <v>0</v>
      </c>
      <c r="R513" s="197">
        <v>0</v>
      </c>
      <c r="S513" s="197">
        <v>0</v>
      </c>
      <c r="T513" s="197">
        <v>0</v>
      </c>
      <c r="U513" s="197">
        <v>0</v>
      </c>
      <c r="V513" s="197">
        <v>0</v>
      </c>
      <c r="W513" s="197">
        <v>0</v>
      </c>
      <c r="X513" s="197">
        <v>0</v>
      </c>
      <c r="Y513" s="197">
        <v>0</v>
      </c>
      <c r="Z513" s="197">
        <v>0</v>
      </c>
      <c r="AA513" s="197">
        <v>0</v>
      </c>
      <c r="AB513" s="197">
        <v>0</v>
      </c>
      <c r="AC513" s="197">
        <v>0</v>
      </c>
      <c r="AD513" s="197">
        <v>0</v>
      </c>
      <c r="AE513" s="197">
        <v>0</v>
      </c>
      <c r="AF513" s="197">
        <v>0</v>
      </c>
      <c r="AG513" s="197">
        <v>0</v>
      </c>
      <c r="AH513" s="197">
        <v>0</v>
      </c>
      <c r="AI513" s="197">
        <v>0</v>
      </c>
      <c r="AJ513" s="197">
        <v>0</v>
      </c>
      <c r="AK513" s="197">
        <v>0</v>
      </c>
      <c r="AL513" s="197">
        <v>0</v>
      </c>
      <c r="AM513" s="197">
        <v>0</v>
      </c>
      <c r="AN513" s="197">
        <v>0</v>
      </c>
      <c r="AO513" s="197">
        <v>0</v>
      </c>
      <c r="AP513" s="197">
        <v>0</v>
      </c>
      <c r="AQ513" s="197">
        <v>0</v>
      </c>
      <c r="AR513" s="197">
        <v>0</v>
      </c>
    </row>
    <row r="514" spans="7:44" ht="14.25" customHeight="1" thickTop="1" x14ac:dyDescent="0.25">
      <c r="G514" s="62"/>
      <c r="H514" s="409"/>
      <c r="J514" s="411"/>
      <c r="K514" s="164" t="s">
        <v>265</v>
      </c>
      <c r="L514" s="198">
        <v>0</v>
      </c>
      <c r="M514" s="198">
        <v>0</v>
      </c>
      <c r="N514" s="198">
        <v>0</v>
      </c>
      <c r="O514" s="198">
        <v>0</v>
      </c>
      <c r="P514" s="198">
        <v>0</v>
      </c>
      <c r="Q514" s="198">
        <v>0</v>
      </c>
      <c r="R514" s="198">
        <v>0</v>
      </c>
      <c r="S514" s="198">
        <v>0</v>
      </c>
      <c r="T514" s="198">
        <v>0</v>
      </c>
      <c r="U514" s="198">
        <v>0</v>
      </c>
      <c r="V514" s="198">
        <v>0</v>
      </c>
      <c r="W514" s="198">
        <v>0</v>
      </c>
      <c r="X514" s="198">
        <v>0</v>
      </c>
      <c r="Y514" s="198">
        <v>0</v>
      </c>
      <c r="Z514" s="198">
        <v>0</v>
      </c>
      <c r="AA514" s="198">
        <v>0</v>
      </c>
      <c r="AB514" s="198">
        <v>0</v>
      </c>
      <c r="AC514" s="198">
        <v>0</v>
      </c>
      <c r="AD514" s="198">
        <v>0</v>
      </c>
      <c r="AE514" s="198">
        <v>0</v>
      </c>
      <c r="AF514" s="198">
        <v>0</v>
      </c>
      <c r="AG514" s="198">
        <v>0</v>
      </c>
      <c r="AH514" s="198">
        <v>0</v>
      </c>
      <c r="AI514" s="198">
        <v>0</v>
      </c>
      <c r="AJ514" s="198">
        <v>0</v>
      </c>
      <c r="AK514" s="198">
        <v>0</v>
      </c>
      <c r="AL514" s="198">
        <v>0</v>
      </c>
      <c r="AM514" s="198">
        <v>0</v>
      </c>
      <c r="AN514" s="198">
        <v>0</v>
      </c>
      <c r="AO514" s="198">
        <v>0</v>
      </c>
      <c r="AP514" s="198">
        <v>0</v>
      </c>
      <c r="AQ514" s="198">
        <v>0</v>
      </c>
      <c r="AR514" s="198">
        <v>0</v>
      </c>
    </row>
    <row r="515" spans="7:44" ht="14.25" customHeight="1" x14ac:dyDescent="0.25">
      <c r="G515" s="62"/>
      <c r="H515" s="409"/>
      <c r="J515" s="411"/>
      <c r="K515" s="52" t="s">
        <v>266</v>
      </c>
      <c r="L515" s="196">
        <v>0</v>
      </c>
      <c r="M515" s="196">
        <v>0</v>
      </c>
      <c r="N515" s="196">
        <v>0</v>
      </c>
      <c r="O515" s="196">
        <v>0</v>
      </c>
      <c r="P515" s="196">
        <v>0</v>
      </c>
      <c r="Q515" s="196">
        <v>0</v>
      </c>
      <c r="R515" s="196">
        <v>0</v>
      </c>
      <c r="S515" s="196">
        <v>0</v>
      </c>
      <c r="T515" s="196">
        <v>0</v>
      </c>
      <c r="U515" s="196">
        <v>0</v>
      </c>
      <c r="V515" s="196">
        <v>0</v>
      </c>
      <c r="W515" s="196">
        <v>0</v>
      </c>
      <c r="X515" s="196">
        <v>0</v>
      </c>
      <c r="Y515" s="196">
        <v>0</v>
      </c>
      <c r="Z515" s="196">
        <v>0</v>
      </c>
      <c r="AA515" s="196">
        <v>0</v>
      </c>
      <c r="AB515" s="196">
        <v>0</v>
      </c>
      <c r="AC515" s="196">
        <v>0</v>
      </c>
      <c r="AD515" s="196">
        <v>0</v>
      </c>
      <c r="AE515" s="196">
        <v>0</v>
      </c>
      <c r="AF515" s="196">
        <v>0</v>
      </c>
      <c r="AG515" s="196">
        <v>0</v>
      </c>
      <c r="AH515" s="196">
        <v>0</v>
      </c>
      <c r="AI515" s="196">
        <v>0</v>
      </c>
      <c r="AJ515" s="196">
        <v>0</v>
      </c>
      <c r="AK515" s="196">
        <v>0</v>
      </c>
      <c r="AL515" s="196">
        <v>0</v>
      </c>
      <c r="AM515" s="196">
        <v>0</v>
      </c>
      <c r="AN515" s="196">
        <v>0</v>
      </c>
      <c r="AO515" s="196">
        <v>0</v>
      </c>
      <c r="AP515" s="196">
        <v>0</v>
      </c>
      <c r="AQ515" s="196">
        <v>0</v>
      </c>
      <c r="AR515" s="196">
        <v>0</v>
      </c>
    </row>
    <row r="516" spans="7:44" ht="14.25" customHeight="1" thickBot="1" x14ac:dyDescent="0.3">
      <c r="G516" s="62"/>
      <c r="H516" s="409"/>
      <c r="J516" s="411"/>
      <c r="K516" s="167" t="s">
        <v>267</v>
      </c>
      <c r="L516" s="197">
        <v>0</v>
      </c>
      <c r="M516" s="197">
        <v>0</v>
      </c>
      <c r="N516" s="197">
        <v>0</v>
      </c>
      <c r="O516" s="197">
        <v>0</v>
      </c>
      <c r="P516" s="197">
        <v>0</v>
      </c>
      <c r="Q516" s="197">
        <v>0</v>
      </c>
      <c r="R516" s="197">
        <v>0</v>
      </c>
      <c r="S516" s="197">
        <v>0</v>
      </c>
      <c r="T516" s="197">
        <v>0</v>
      </c>
      <c r="U516" s="197">
        <v>0</v>
      </c>
      <c r="V516" s="197">
        <v>0</v>
      </c>
      <c r="W516" s="197">
        <v>0</v>
      </c>
      <c r="X516" s="197">
        <v>0</v>
      </c>
      <c r="Y516" s="197">
        <v>0</v>
      </c>
      <c r="Z516" s="197">
        <v>0</v>
      </c>
      <c r="AA516" s="197">
        <v>0</v>
      </c>
      <c r="AB516" s="197">
        <v>0</v>
      </c>
      <c r="AC516" s="197">
        <v>0</v>
      </c>
      <c r="AD516" s="197">
        <v>0</v>
      </c>
      <c r="AE516" s="197">
        <v>0</v>
      </c>
      <c r="AF516" s="197">
        <v>0</v>
      </c>
      <c r="AG516" s="197">
        <v>0</v>
      </c>
      <c r="AH516" s="197">
        <v>0</v>
      </c>
      <c r="AI516" s="197">
        <v>0</v>
      </c>
      <c r="AJ516" s="197">
        <v>0</v>
      </c>
      <c r="AK516" s="197">
        <v>0</v>
      </c>
      <c r="AL516" s="197">
        <v>0</v>
      </c>
      <c r="AM516" s="197">
        <v>0</v>
      </c>
      <c r="AN516" s="197">
        <v>0</v>
      </c>
      <c r="AO516" s="197">
        <v>0</v>
      </c>
      <c r="AP516" s="197">
        <v>0</v>
      </c>
      <c r="AQ516" s="197">
        <v>0</v>
      </c>
      <c r="AR516" s="197">
        <v>0</v>
      </c>
    </row>
    <row r="517" spans="7:44" ht="14.25" customHeight="1" thickTop="1" x14ac:dyDescent="0.25">
      <c r="G517" s="62"/>
      <c r="H517" s="409"/>
      <c r="J517" s="411"/>
      <c r="K517" s="164" t="s">
        <v>268</v>
      </c>
      <c r="L517" s="198">
        <v>0</v>
      </c>
      <c r="M517" s="198">
        <v>0</v>
      </c>
      <c r="N517" s="198">
        <v>0</v>
      </c>
      <c r="O517" s="198">
        <v>0</v>
      </c>
      <c r="P517" s="198">
        <v>0</v>
      </c>
      <c r="Q517" s="198">
        <v>0</v>
      </c>
      <c r="R517" s="198">
        <v>0</v>
      </c>
      <c r="S517" s="198">
        <v>0</v>
      </c>
      <c r="T517" s="198">
        <v>0</v>
      </c>
      <c r="U517" s="198">
        <v>0</v>
      </c>
      <c r="V517" s="198">
        <v>0</v>
      </c>
      <c r="W517" s="198">
        <v>0</v>
      </c>
      <c r="X517" s="198">
        <v>0</v>
      </c>
      <c r="Y517" s="198">
        <v>0</v>
      </c>
      <c r="Z517" s="198">
        <v>0</v>
      </c>
      <c r="AA517" s="198">
        <v>0</v>
      </c>
      <c r="AB517" s="198">
        <v>0</v>
      </c>
      <c r="AC517" s="198">
        <v>0</v>
      </c>
      <c r="AD517" s="198">
        <v>0</v>
      </c>
      <c r="AE517" s="198">
        <v>0</v>
      </c>
      <c r="AF517" s="198">
        <v>0</v>
      </c>
      <c r="AG517" s="198">
        <v>0</v>
      </c>
      <c r="AH517" s="198">
        <v>0</v>
      </c>
      <c r="AI517" s="198">
        <v>0</v>
      </c>
      <c r="AJ517" s="198">
        <v>0</v>
      </c>
      <c r="AK517" s="198">
        <v>0</v>
      </c>
      <c r="AL517" s="198">
        <v>0</v>
      </c>
      <c r="AM517" s="198">
        <v>0</v>
      </c>
      <c r="AN517" s="198">
        <v>0</v>
      </c>
      <c r="AO517" s="198">
        <v>0</v>
      </c>
      <c r="AP517" s="198">
        <v>0</v>
      </c>
      <c r="AQ517" s="198">
        <v>0</v>
      </c>
      <c r="AR517" s="198">
        <v>0</v>
      </c>
    </row>
    <row r="518" spans="7:44" ht="14.25" customHeight="1" x14ac:dyDescent="0.25">
      <c r="G518" s="62"/>
      <c r="H518" s="409"/>
      <c r="J518" s="411"/>
      <c r="K518" s="52" t="s">
        <v>269</v>
      </c>
      <c r="L518" s="196">
        <v>0</v>
      </c>
      <c r="M518" s="196">
        <v>0</v>
      </c>
      <c r="N518" s="196">
        <v>0</v>
      </c>
      <c r="O518" s="196">
        <v>0</v>
      </c>
      <c r="P518" s="196">
        <v>0</v>
      </c>
      <c r="Q518" s="196">
        <v>0</v>
      </c>
      <c r="R518" s="196">
        <v>0</v>
      </c>
      <c r="S518" s="196">
        <v>0</v>
      </c>
      <c r="T518" s="196">
        <v>0</v>
      </c>
      <c r="U518" s="196">
        <v>0</v>
      </c>
      <c r="V518" s="196">
        <v>0</v>
      </c>
      <c r="W518" s="196">
        <v>0</v>
      </c>
      <c r="X518" s="196">
        <v>0</v>
      </c>
      <c r="Y518" s="196">
        <v>0</v>
      </c>
      <c r="Z518" s="196">
        <v>0</v>
      </c>
      <c r="AA518" s="196">
        <v>0</v>
      </c>
      <c r="AB518" s="196">
        <v>0</v>
      </c>
      <c r="AC518" s="196">
        <v>0</v>
      </c>
      <c r="AD518" s="196">
        <v>0</v>
      </c>
      <c r="AE518" s="196">
        <v>0</v>
      </c>
      <c r="AF518" s="196">
        <v>0</v>
      </c>
      <c r="AG518" s="196">
        <v>0</v>
      </c>
      <c r="AH518" s="196">
        <v>0</v>
      </c>
      <c r="AI518" s="196">
        <v>0</v>
      </c>
      <c r="AJ518" s="196">
        <v>0</v>
      </c>
      <c r="AK518" s="196">
        <v>0</v>
      </c>
      <c r="AL518" s="196">
        <v>0</v>
      </c>
      <c r="AM518" s="196">
        <v>0</v>
      </c>
      <c r="AN518" s="196">
        <v>0</v>
      </c>
      <c r="AO518" s="196">
        <v>0</v>
      </c>
      <c r="AP518" s="196">
        <v>0</v>
      </c>
      <c r="AQ518" s="196">
        <v>0</v>
      </c>
      <c r="AR518" s="196">
        <v>0</v>
      </c>
    </row>
    <row r="519" spans="7:44" ht="14.25" customHeight="1" thickBot="1" x14ac:dyDescent="0.3">
      <c r="G519" s="62"/>
      <c r="H519" s="409"/>
      <c r="J519" s="411"/>
      <c r="K519" s="167" t="s">
        <v>270</v>
      </c>
      <c r="L519" s="197">
        <v>0</v>
      </c>
      <c r="M519" s="197">
        <v>0</v>
      </c>
      <c r="N519" s="197">
        <v>0</v>
      </c>
      <c r="O519" s="197">
        <v>0</v>
      </c>
      <c r="P519" s="197">
        <v>0</v>
      </c>
      <c r="Q519" s="197">
        <v>0</v>
      </c>
      <c r="R519" s="197">
        <v>0</v>
      </c>
      <c r="S519" s="197">
        <v>0</v>
      </c>
      <c r="T519" s="197">
        <v>0</v>
      </c>
      <c r="U519" s="197">
        <v>0</v>
      </c>
      <c r="V519" s="197">
        <v>0</v>
      </c>
      <c r="W519" s="197">
        <v>0</v>
      </c>
      <c r="X519" s="197">
        <v>0</v>
      </c>
      <c r="Y519" s="197">
        <v>0</v>
      </c>
      <c r="Z519" s="197">
        <v>0</v>
      </c>
      <c r="AA519" s="197">
        <v>0</v>
      </c>
      <c r="AB519" s="197">
        <v>0</v>
      </c>
      <c r="AC519" s="197">
        <v>0</v>
      </c>
      <c r="AD519" s="197">
        <v>0</v>
      </c>
      <c r="AE519" s="197">
        <v>0</v>
      </c>
      <c r="AF519" s="197">
        <v>0</v>
      </c>
      <c r="AG519" s="197">
        <v>0</v>
      </c>
      <c r="AH519" s="197">
        <v>0</v>
      </c>
      <c r="AI519" s="197">
        <v>0</v>
      </c>
      <c r="AJ519" s="197">
        <v>0</v>
      </c>
      <c r="AK519" s="197">
        <v>0</v>
      </c>
      <c r="AL519" s="197">
        <v>0</v>
      </c>
      <c r="AM519" s="197">
        <v>0</v>
      </c>
      <c r="AN519" s="197">
        <v>0</v>
      </c>
      <c r="AO519" s="197">
        <v>0</v>
      </c>
      <c r="AP519" s="197">
        <v>0</v>
      </c>
      <c r="AQ519" s="197">
        <v>0</v>
      </c>
      <c r="AR519" s="197">
        <v>0</v>
      </c>
    </row>
    <row r="520" spans="7:44" ht="14.25" customHeight="1" thickTop="1" x14ac:dyDescent="0.25">
      <c r="G520" s="62"/>
      <c r="H520" s="409"/>
      <c r="J520" s="411"/>
      <c r="K520" s="164" t="s">
        <v>271</v>
      </c>
      <c r="L520" s="198">
        <v>0</v>
      </c>
      <c r="M520" s="198">
        <v>0</v>
      </c>
      <c r="N520" s="198">
        <v>0</v>
      </c>
      <c r="O520" s="198">
        <v>0</v>
      </c>
      <c r="P520" s="198">
        <v>0</v>
      </c>
      <c r="Q520" s="198">
        <v>0</v>
      </c>
      <c r="R520" s="198">
        <v>0</v>
      </c>
      <c r="S520" s="198">
        <v>0</v>
      </c>
      <c r="T520" s="198">
        <v>0</v>
      </c>
      <c r="U520" s="198">
        <v>0</v>
      </c>
      <c r="V520" s="198">
        <v>0</v>
      </c>
      <c r="W520" s="198">
        <v>0</v>
      </c>
      <c r="X520" s="198">
        <v>0</v>
      </c>
      <c r="Y520" s="198">
        <v>0</v>
      </c>
      <c r="Z520" s="198">
        <v>0</v>
      </c>
      <c r="AA520" s="198">
        <v>0</v>
      </c>
      <c r="AB520" s="198">
        <v>0</v>
      </c>
      <c r="AC520" s="198">
        <v>0</v>
      </c>
      <c r="AD520" s="198">
        <v>0</v>
      </c>
      <c r="AE520" s="198">
        <v>0</v>
      </c>
      <c r="AF520" s="198">
        <v>0</v>
      </c>
      <c r="AG520" s="198">
        <v>0</v>
      </c>
      <c r="AH520" s="198">
        <v>0</v>
      </c>
      <c r="AI520" s="198">
        <v>0</v>
      </c>
      <c r="AJ520" s="198">
        <v>0</v>
      </c>
      <c r="AK520" s="198">
        <v>0</v>
      </c>
      <c r="AL520" s="198">
        <v>0</v>
      </c>
      <c r="AM520" s="198">
        <v>0</v>
      </c>
      <c r="AN520" s="198">
        <v>0</v>
      </c>
      <c r="AO520" s="198">
        <v>0</v>
      </c>
      <c r="AP520" s="198">
        <v>0</v>
      </c>
      <c r="AQ520" s="198">
        <v>0</v>
      </c>
      <c r="AR520" s="198">
        <v>0</v>
      </c>
    </row>
    <row r="521" spans="7:44" ht="14.25" customHeight="1" x14ac:dyDescent="0.25">
      <c r="G521" s="62"/>
      <c r="H521" s="409"/>
      <c r="J521" s="411"/>
      <c r="K521" s="52" t="s">
        <v>272</v>
      </c>
      <c r="L521" s="196">
        <v>0</v>
      </c>
      <c r="M521" s="196">
        <v>0</v>
      </c>
      <c r="N521" s="196">
        <v>0</v>
      </c>
      <c r="O521" s="196">
        <v>0</v>
      </c>
      <c r="P521" s="196">
        <v>0</v>
      </c>
      <c r="Q521" s="196">
        <v>0</v>
      </c>
      <c r="R521" s="196">
        <v>0</v>
      </c>
      <c r="S521" s="196">
        <v>0</v>
      </c>
      <c r="T521" s="196">
        <v>0</v>
      </c>
      <c r="U521" s="196">
        <v>0</v>
      </c>
      <c r="V521" s="196">
        <v>0</v>
      </c>
      <c r="W521" s="196">
        <v>0</v>
      </c>
      <c r="X521" s="196">
        <v>0</v>
      </c>
      <c r="Y521" s="196">
        <v>0</v>
      </c>
      <c r="Z521" s="196">
        <v>0</v>
      </c>
      <c r="AA521" s="196">
        <v>0</v>
      </c>
      <c r="AB521" s="196">
        <v>0</v>
      </c>
      <c r="AC521" s="196">
        <v>0</v>
      </c>
      <c r="AD521" s="196">
        <v>0</v>
      </c>
      <c r="AE521" s="196">
        <v>0</v>
      </c>
      <c r="AF521" s="196">
        <v>0</v>
      </c>
      <c r="AG521" s="196">
        <v>0</v>
      </c>
      <c r="AH521" s="196">
        <v>0</v>
      </c>
      <c r="AI521" s="196">
        <v>0</v>
      </c>
      <c r="AJ521" s="196">
        <v>0</v>
      </c>
      <c r="AK521" s="196">
        <v>0</v>
      </c>
      <c r="AL521" s="196">
        <v>0</v>
      </c>
      <c r="AM521" s="196">
        <v>0</v>
      </c>
      <c r="AN521" s="196">
        <v>0</v>
      </c>
      <c r="AO521" s="196">
        <v>0</v>
      </c>
      <c r="AP521" s="196">
        <v>0</v>
      </c>
      <c r="AQ521" s="196">
        <v>0</v>
      </c>
      <c r="AR521" s="196">
        <v>0</v>
      </c>
    </row>
    <row r="522" spans="7:44" ht="14.25" customHeight="1" thickBot="1" x14ac:dyDescent="0.3">
      <c r="G522" s="62"/>
      <c r="H522" s="409"/>
      <c r="J522" s="411"/>
      <c r="K522" s="167" t="s">
        <v>273</v>
      </c>
      <c r="L522" s="197">
        <v>0</v>
      </c>
      <c r="M522" s="197">
        <v>0</v>
      </c>
      <c r="N522" s="197">
        <v>0</v>
      </c>
      <c r="O522" s="197">
        <v>0</v>
      </c>
      <c r="P522" s="197">
        <v>0</v>
      </c>
      <c r="Q522" s="197">
        <v>0</v>
      </c>
      <c r="R522" s="197">
        <v>0</v>
      </c>
      <c r="S522" s="197">
        <v>0</v>
      </c>
      <c r="T522" s="197">
        <v>0</v>
      </c>
      <c r="U522" s="197">
        <v>0</v>
      </c>
      <c r="V522" s="197">
        <v>0</v>
      </c>
      <c r="W522" s="197">
        <v>0</v>
      </c>
      <c r="X522" s="197">
        <v>0</v>
      </c>
      <c r="Y522" s="197">
        <v>0</v>
      </c>
      <c r="Z522" s="197">
        <v>0</v>
      </c>
      <c r="AA522" s="197">
        <v>0</v>
      </c>
      <c r="AB522" s="197">
        <v>0</v>
      </c>
      <c r="AC522" s="197">
        <v>0</v>
      </c>
      <c r="AD522" s="197">
        <v>0</v>
      </c>
      <c r="AE522" s="197">
        <v>0</v>
      </c>
      <c r="AF522" s="197">
        <v>0</v>
      </c>
      <c r="AG522" s="197">
        <v>0</v>
      </c>
      <c r="AH522" s="197">
        <v>0</v>
      </c>
      <c r="AI522" s="197">
        <v>0</v>
      </c>
      <c r="AJ522" s="197">
        <v>0</v>
      </c>
      <c r="AK522" s="197">
        <v>0</v>
      </c>
      <c r="AL522" s="197">
        <v>0</v>
      </c>
      <c r="AM522" s="197">
        <v>0</v>
      </c>
      <c r="AN522" s="197">
        <v>0</v>
      </c>
      <c r="AO522" s="197">
        <v>0</v>
      </c>
      <c r="AP522" s="197">
        <v>0</v>
      </c>
      <c r="AQ522" s="197">
        <v>0</v>
      </c>
      <c r="AR522" s="197">
        <v>0</v>
      </c>
    </row>
    <row r="523" spans="7:44" ht="14.25" customHeight="1" thickTop="1" x14ac:dyDescent="0.25">
      <c r="G523" s="62"/>
      <c r="H523" s="409"/>
      <c r="J523" s="411"/>
      <c r="K523" s="164" t="s">
        <v>274</v>
      </c>
      <c r="L523" s="198">
        <v>0</v>
      </c>
      <c r="M523" s="198">
        <v>0</v>
      </c>
      <c r="N523" s="198">
        <v>0</v>
      </c>
      <c r="O523" s="198">
        <v>0</v>
      </c>
      <c r="P523" s="198">
        <v>0</v>
      </c>
      <c r="Q523" s="198">
        <v>0</v>
      </c>
      <c r="R523" s="198">
        <v>0</v>
      </c>
      <c r="S523" s="198">
        <v>0</v>
      </c>
      <c r="T523" s="198">
        <v>0</v>
      </c>
      <c r="U523" s="198">
        <v>0</v>
      </c>
      <c r="V523" s="198">
        <v>0</v>
      </c>
      <c r="W523" s="198">
        <v>0</v>
      </c>
      <c r="X523" s="198">
        <v>0</v>
      </c>
      <c r="Y523" s="198">
        <v>0</v>
      </c>
      <c r="Z523" s="198">
        <v>0</v>
      </c>
      <c r="AA523" s="198">
        <v>0</v>
      </c>
      <c r="AB523" s="198">
        <v>0</v>
      </c>
      <c r="AC523" s="198">
        <v>0</v>
      </c>
      <c r="AD523" s="198">
        <v>0</v>
      </c>
      <c r="AE523" s="198">
        <v>0</v>
      </c>
      <c r="AF523" s="198">
        <v>0</v>
      </c>
      <c r="AG523" s="198">
        <v>0</v>
      </c>
      <c r="AH523" s="198">
        <v>0</v>
      </c>
      <c r="AI523" s="198">
        <v>0</v>
      </c>
      <c r="AJ523" s="198">
        <v>0</v>
      </c>
      <c r="AK523" s="198">
        <v>0</v>
      </c>
      <c r="AL523" s="198">
        <v>0</v>
      </c>
      <c r="AM523" s="198">
        <v>0</v>
      </c>
      <c r="AN523" s="198">
        <v>0</v>
      </c>
      <c r="AO523" s="198">
        <v>0</v>
      </c>
      <c r="AP523" s="198">
        <v>0</v>
      </c>
      <c r="AQ523" s="198">
        <v>0</v>
      </c>
      <c r="AR523" s="198">
        <v>0</v>
      </c>
    </row>
    <row r="524" spans="7:44" ht="14.25" customHeight="1" x14ac:dyDescent="0.25">
      <c r="G524" s="62"/>
      <c r="H524" s="409"/>
      <c r="J524" s="411"/>
      <c r="K524" s="52" t="s">
        <v>275</v>
      </c>
      <c r="L524" s="196">
        <v>0</v>
      </c>
      <c r="M524" s="196">
        <v>0</v>
      </c>
      <c r="N524" s="196">
        <v>0</v>
      </c>
      <c r="O524" s="196">
        <v>0</v>
      </c>
      <c r="P524" s="196">
        <v>0</v>
      </c>
      <c r="Q524" s="196">
        <v>0</v>
      </c>
      <c r="R524" s="196">
        <v>0</v>
      </c>
      <c r="S524" s="196">
        <v>0</v>
      </c>
      <c r="T524" s="196">
        <v>0</v>
      </c>
      <c r="U524" s="196">
        <v>0</v>
      </c>
      <c r="V524" s="196">
        <v>0</v>
      </c>
      <c r="W524" s="196">
        <v>0</v>
      </c>
      <c r="X524" s="196">
        <v>0</v>
      </c>
      <c r="Y524" s="196">
        <v>0</v>
      </c>
      <c r="Z524" s="196">
        <v>0</v>
      </c>
      <c r="AA524" s="196">
        <v>0</v>
      </c>
      <c r="AB524" s="196">
        <v>0</v>
      </c>
      <c r="AC524" s="196">
        <v>0</v>
      </c>
      <c r="AD524" s="196">
        <v>0</v>
      </c>
      <c r="AE524" s="196">
        <v>0</v>
      </c>
      <c r="AF524" s="196">
        <v>0</v>
      </c>
      <c r="AG524" s="196">
        <v>0</v>
      </c>
      <c r="AH524" s="196">
        <v>0</v>
      </c>
      <c r="AI524" s="196">
        <v>0</v>
      </c>
      <c r="AJ524" s="196">
        <v>0</v>
      </c>
      <c r="AK524" s="196">
        <v>0</v>
      </c>
      <c r="AL524" s="196">
        <v>0</v>
      </c>
      <c r="AM524" s="196">
        <v>0</v>
      </c>
      <c r="AN524" s="196">
        <v>0</v>
      </c>
      <c r="AO524" s="196">
        <v>0</v>
      </c>
      <c r="AP524" s="196">
        <v>0</v>
      </c>
      <c r="AQ524" s="196">
        <v>0</v>
      </c>
      <c r="AR524" s="196">
        <v>0</v>
      </c>
    </row>
    <row r="525" spans="7:44" ht="14.25" customHeight="1" thickBot="1" x14ac:dyDescent="0.3">
      <c r="G525" s="62"/>
      <c r="H525" s="409"/>
      <c r="J525" s="411"/>
      <c r="K525" s="167" t="s">
        <v>276</v>
      </c>
      <c r="L525" s="197">
        <v>0</v>
      </c>
      <c r="M525" s="197">
        <v>0</v>
      </c>
      <c r="N525" s="197">
        <v>0</v>
      </c>
      <c r="O525" s="197">
        <v>0</v>
      </c>
      <c r="P525" s="197">
        <v>0</v>
      </c>
      <c r="Q525" s="197">
        <v>0</v>
      </c>
      <c r="R525" s="197">
        <v>0</v>
      </c>
      <c r="S525" s="197">
        <v>0</v>
      </c>
      <c r="T525" s="197">
        <v>0</v>
      </c>
      <c r="U525" s="197">
        <v>0</v>
      </c>
      <c r="V525" s="197">
        <v>0</v>
      </c>
      <c r="W525" s="197">
        <v>0</v>
      </c>
      <c r="X525" s="197">
        <v>0</v>
      </c>
      <c r="Y525" s="197">
        <v>0</v>
      </c>
      <c r="Z525" s="197">
        <v>0</v>
      </c>
      <c r="AA525" s="197">
        <v>0</v>
      </c>
      <c r="AB525" s="197">
        <v>0</v>
      </c>
      <c r="AC525" s="197">
        <v>0</v>
      </c>
      <c r="AD525" s="197">
        <v>0</v>
      </c>
      <c r="AE525" s="197">
        <v>0</v>
      </c>
      <c r="AF525" s="197">
        <v>0</v>
      </c>
      <c r="AG525" s="197">
        <v>0</v>
      </c>
      <c r="AH525" s="197">
        <v>0</v>
      </c>
      <c r="AI525" s="197">
        <v>0</v>
      </c>
      <c r="AJ525" s="197">
        <v>0</v>
      </c>
      <c r="AK525" s="197">
        <v>0</v>
      </c>
      <c r="AL525" s="197">
        <v>0</v>
      </c>
      <c r="AM525" s="197">
        <v>0</v>
      </c>
      <c r="AN525" s="197">
        <v>0</v>
      </c>
      <c r="AO525" s="197">
        <v>0</v>
      </c>
      <c r="AP525" s="197">
        <v>0</v>
      </c>
      <c r="AQ525" s="197">
        <v>0</v>
      </c>
      <c r="AR525" s="197">
        <v>0</v>
      </c>
    </row>
    <row r="526" spans="7:44" ht="14.25" customHeight="1" thickTop="1" x14ac:dyDescent="0.25">
      <c r="G526" s="62"/>
      <c r="H526" s="409"/>
      <c r="J526" s="411"/>
      <c r="K526" s="164" t="s">
        <v>277</v>
      </c>
      <c r="L526" s="198">
        <v>0</v>
      </c>
      <c r="M526" s="198">
        <v>0</v>
      </c>
      <c r="N526" s="198">
        <v>0</v>
      </c>
      <c r="O526" s="198">
        <v>0</v>
      </c>
      <c r="P526" s="198">
        <v>0</v>
      </c>
      <c r="Q526" s="198">
        <v>0</v>
      </c>
      <c r="R526" s="198">
        <v>0</v>
      </c>
      <c r="S526" s="198">
        <v>0</v>
      </c>
      <c r="T526" s="198">
        <v>0</v>
      </c>
      <c r="U526" s="198">
        <v>0</v>
      </c>
      <c r="V526" s="198">
        <v>0</v>
      </c>
      <c r="W526" s="198">
        <v>0</v>
      </c>
      <c r="X526" s="198">
        <v>0</v>
      </c>
      <c r="Y526" s="198">
        <v>0</v>
      </c>
      <c r="Z526" s="198">
        <v>0</v>
      </c>
      <c r="AA526" s="198">
        <v>0</v>
      </c>
      <c r="AB526" s="198">
        <v>0</v>
      </c>
      <c r="AC526" s="198">
        <v>0</v>
      </c>
      <c r="AD526" s="198">
        <v>0</v>
      </c>
      <c r="AE526" s="198">
        <v>0</v>
      </c>
      <c r="AF526" s="198">
        <v>0</v>
      </c>
      <c r="AG526" s="198">
        <v>0</v>
      </c>
      <c r="AH526" s="198">
        <v>0</v>
      </c>
      <c r="AI526" s="198">
        <v>0</v>
      </c>
      <c r="AJ526" s="198">
        <v>0</v>
      </c>
      <c r="AK526" s="198">
        <v>0</v>
      </c>
      <c r="AL526" s="198">
        <v>0</v>
      </c>
      <c r="AM526" s="198">
        <v>0</v>
      </c>
      <c r="AN526" s="198">
        <v>0</v>
      </c>
      <c r="AO526" s="198">
        <v>0</v>
      </c>
      <c r="AP526" s="198">
        <v>0</v>
      </c>
      <c r="AQ526" s="198">
        <v>0</v>
      </c>
      <c r="AR526" s="198">
        <v>0</v>
      </c>
    </row>
    <row r="527" spans="7:44" ht="14.25" customHeight="1" x14ac:dyDescent="0.25">
      <c r="G527" s="62"/>
      <c r="H527" s="409"/>
      <c r="J527" s="411"/>
      <c r="K527" s="52" t="s">
        <v>278</v>
      </c>
      <c r="L527" s="196">
        <v>0</v>
      </c>
      <c r="M527" s="196">
        <v>0</v>
      </c>
      <c r="N527" s="196">
        <v>0</v>
      </c>
      <c r="O527" s="196">
        <v>0</v>
      </c>
      <c r="P527" s="196">
        <v>0</v>
      </c>
      <c r="Q527" s="196">
        <v>0</v>
      </c>
      <c r="R527" s="196">
        <v>0</v>
      </c>
      <c r="S527" s="196">
        <v>0</v>
      </c>
      <c r="T527" s="196">
        <v>0</v>
      </c>
      <c r="U527" s="196">
        <v>0</v>
      </c>
      <c r="V527" s="196">
        <v>0</v>
      </c>
      <c r="W527" s="196">
        <v>0</v>
      </c>
      <c r="X527" s="196">
        <v>0</v>
      </c>
      <c r="Y527" s="196">
        <v>0</v>
      </c>
      <c r="Z527" s="196">
        <v>0</v>
      </c>
      <c r="AA527" s="196">
        <v>0</v>
      </c>
      <c r="AB527" s="196">
        <v>0</v>
      </c>
      <c r="AC527" s="196">
        <v>0</v>
      </c>
      <c r="AD527" s="196">
        <v>0</v>
      </c>
      <c r="AE527" s="196">
        <v>0</v>
      </c>
      <c r="AF527" s="196">
        <v>0</v>
      </c>
      <c r="AG527" s="196">
        <v>0</v>
      </c>
      <c r="AH527" s="196">
        <v>0</v>
      </c>
      <c r="AI527" s="196">
        <v>0</v>
      </c>
      <c r="AJ527" s="196">
        <v>0</v>
      </c>
      <c r="AK527" s="196">
        <v>0</v>
      </c>
      <c r="AL527" s="196">
        <v>0</v>
      </c>
      <c r="AM527" s="196">
        <v>0</v>
      </c>
      <c r="AN527" s="196">
        <v>0</v>
      </c>
      <c r="AO527" s="196">
        <v>0</v>
      </c>
      <c r="AP527" s="196">
        <v>0</v>
      </c>
      <c r="AQ527" s="196">
        <v>0</v>
      </c>
      <c r="AR527" s="196">
        <v>0</v>
      </c>
    </row>
    <row r="528" spans="7:44" ht="14.25" customHeight="1" thickBot="1" x14ac:dyDescent="0.3">
      <c r="G528" s="62"/>
      <c r="H528" s="409"/>
      <c r="J528" s="411"/>
      <c r="K528" s="167" t="s">
        <v>279</v>
      </c>
      <c r="L528" s="197">
        <v>0</v>
      </c>
      <c r="M528" s="197">
        <v>0</v>
      </c>
      <c r="N528" s="197">
        <v>0</v>
      </c>
      <c r="O528" s="197">
        <v>0</v>
      </c>
      <c r="P528" s="197">
        <v>0</v>
      </c>
      <c r="Q528" s="197">
        <v>0</v>
      </c>
      <c r="R528" s="197">
        <v>0</v>
      </c>
      <c r="S528" s="197">
        <v>0</v>
      </c>
      <c r="T528" s="197">
        <v>0</v>
      </c>
      <c r="U528" s="197">
        <v>0</v>
      </c>
      <c r="V528" s="197">
        <v>0</v>
      </c>
      <c r="W528" s="197">
        <v>0</v>
      </c>
      <c r="X528" s="197">
        <v>0</v>
      </c>
      <c r="Y528" s="197">
        <v>0</v>
      </c>
      <c r="Z528" s="197">
        <v>0</v>
      </c>
      <c r="AA528" s="197">
        <v>0</v>
      </c>
      <c r="AB528" s="197">
        <v>0</v>
      </c>
      <c r="AC528" s="197">
        <v>0</v>
      </c>
      <c r="AD528" s="197">
        <v>0</v>
      </c>
      <c r="AE528" s="197">
        <v>0</v>
      </c>
      <c r="AF528" s="197">
        <v>0</v>
      </c>
      <c r="AG528" s="197">
        <v>0</v>
      </c>
      <c r="AH528" s="197">
        <v>0</v>
      </c>
      <c r="AI528" s="197">
        <v>0</v>
      </c>
      <c r="AJ528" s="197">
        <v>0</v>
      </c>
      <c r="AK528" s="197">
        <v>0</v>
      </c>
      <c r="AL528" s="197">
        <v>0</v>
      </c>
      <c r="AM528" s="197">
        <v>0</v>
      </c>
      <c r="AN528" s="197">
        <v>0</v>
      </c>
      <c r="AO528" s="197">
        <v>0</v>
      </c>
      <c r="AP528" s="197">
        <v>0</v>
      </c>
      <c r="AQ528" s="197">
        <v>0</v>
      </c>
      <c r="AR528" s="197">
        <v>0</v>
      </c>
    </row>
    <row r="529" spans="7:44" ht="14.25" customHeight="1" thickTop="1" x14ac:dyDescent="0.25">
      <c r="G529" s="62"/>
      <c r="H529" s="409"/>
      <c r="J529" s="411"/>
      <c r="K529" s="164" t="s">
        <v>280</v>
      </c>
      <c r="L529" s="198">
        <v>0</v>
      </c>
      <c r="M529" s="198">
        <v>0</v>
      </c>
      <c r="N529" s="198">
        <v>0</v>
      </c>
      <c r="O529" s="198">
        <v>0</v>
      </c>
      <c r="P529" s="198">
        <v>0</v>
      </c>
      <c r="Q529" s="198">
        <v>0</v>
      </c>
      <c r="R529" s="198">
        <v>0</v>
      </c>
      <c r="S529" s="198">
        <v>0</v>
      </c>
      <c r="T529" s="198">
        <v>0</v>
      </c>
      <c r="U529" s="198">
        <v>0</v>
      </c>
      <c r="V529" s="198">
        <v>0</v>
      </c>
      <c r="W529" s="198">
        <v>0</v>
      </c>
      <c r="X529" s="198">
        <v>0</v>
      </c>
      <c r="Y529" s="198">
        <v>0</v>
      </c>
      <c r="Z529" s="198">
        <v>0</v>
      </c>
      <c r="AA529" s="198">
        <v>0</v>
      </c>
      <c r="AB529" s="198">
        <v>0</v>
      </c>
      <c r="AC529" s="198">
        <v>0</v>
      </c>
      <c r="AD529" s="198">
        <v>0</v>
      </c>
      <c r="AE529" s="198">
        <v>0</v>
      </c>
      <c r="AF529" s="198">
        <v>0</v>
      </c>
      <c r="AG529" s="198">
        <v>0</v>
      </c>
      <c r="AH529" s="198">
        <v>0</v>
      </c>
      <c r="AI529" s="198">
        <v>0</v>
      </c>
      <c r="AJ529" s="198">
        <v>0</v>
      </c>
      <c r="AK529" s="198">
        <v>0</v>
      </c>
      <c r="AL529" s="198">
        <v>0</v>
      </c>
      <c r="AM529" s="198">
        <v>0</v>
      </c>
      <c r="AN529" s="198">
        <v>0</v>
      </c>
      <c r="AO529" s="198">
        <v>0</v>
      </c>
      <c r="AP529" s="198">
        <v>0</v>
      </c>
      <c r="AQ529" s="198">
        <v>0</v>
      </c>
      <c r="AR529" s="198">
        <v>0</v>
      </c>
    </row>
    <row r="530" spans="7:44" ht="14.25" customHeight="1" x14ac:dyDescent="0.25">
      <c r="G530" s="62"/>
      <c r="H530" s="409"/>
      <c r="J530" s="411"/>
      <c r="K530" s="52" t="s">
        <v>281</v>
      </c>
      <c r="L530" s="196">
        <v>0</v>
      </c>
      <c r="M530" s="196">
        <v>0</v>
      </c>
      <c r="N530" s="196">
        <v>0</v>
      </c>
      <c r="O530" s="196">
        <v>0</v>
      </c>
      <c r="P530" s="196">
        <v>0</v>
      </c>
      <c r="Q530" s="196">
        <v>0</v>
      </c>
      <c r="R530" s="196">
        <v>0</v>
      </c>
      <c r="S530" s="196">
        <v>0</v>
      </c>
      <c r="T530" s="196">
        <v>0</v>
      </c>
      <c r="U530" s="196">
        <v>0</v>
      </c>
      <c r="V530" s="196">
        <v>0</v>
      </c>
      <c r="W530" s="196">
        <v>0</v>
      </c>
      <c r="X530" s="196">
        <v>0</v>
      </c>
      <c r="Y530" s="196">
        <v>0</v>
      </c>
      <c r="Z530" s="196">
        <v>0</v>
      </c>
      <c r="AA530" s="196">
        <v>0</v>
      </c>
      <c r="AB530" s="196">
        <v>0</v>
      </c>
      <c r="AC530" s="196">
        <v>0</v>
      </c>
      <c r="AD530" s="196">
        <v>0</v>
      </c>
      <c r="AE530" s="196">
        <v>0</v>
      </c>
      <c r="AF530" s="196">
        <v>0</v>
      </c>
      <c r="AG530" s="196">
        <v>0</v>
      </c>
      <c r="AH530" s="196">
        <v>0</v>
      </c>
      <c r="AI530" s="196">
        <v>0</v>
      </c>
      <c r="AJ530" s="196">
        <v>0</v>
      </c>
      <c r="AK530" s="196">
        <v>0</v>
      </c>
      <c r="AL530" s="196">
        <v>0</v>
      </c>
      <c r="AM530" s="196">
        <v>0</v>
      </c>
      <c r="AN530" s="196">
        <v>0</v>
      </c>
      <c r="AO530" s="196">
        <v>0</v>
      </c>
      <c r="AP530" s="196">
        <v>0</v>
      </c>
      <c r="AQ530" s="196">
        <v>0</v>
      </c>
      <c r="AR530" s="196">
        <v>0</v>
      </c>
    </row>
    <row r="531" spans="7:44" ht="14.25" customHeight="1" thickBot="1" x14ac:dyDescent="0.3">
      <c r="G531" s="62"/>
      <c r="H531" s="409"/>
      <c r="J531" s="411"/>
      <c r="K531" s="167" t="s">
        <v>282</v>
      </c>
      <c r="L531" s="197">
        <v>0</v>
      </c>
      <c r="M531" s="197">
        <v>0</v>
      </c>
      <c r="N531" s="197">
        <v>0</v>
      </c>
      <c r="O531" s="197">
        <v>0</v>
      </c>
      <c r="P531" s="197">
        <v>0</v>
      </c>
      <c r="Q531" s="197">
        <v>0</v>
      </c>
      <c r="R531" s="197">
        <v>0</v>
      </c>
      <c r="S531" s="197">
        <v>0</v>
      </c>
      <c r="T531" s="197">
        <v>0</v>
      </c>
      <c r="U531" s="197">
        <v>0</v>
      </c>
      <c r="V531" s="197">
        <v>0</v>
      </c>
      <c r="W531" s="197">
        <v>0</v>
      </c>
      <c r="X531" s="197">
        <v>0</v>
      </c>
      <c r="Y531" s="197">
        <v>0</v>
      </c>
      <c r="Z531" s="197">
        <v>0</v>
      </c>
      <c r="AA531" s="197">
        <v>0</v>
      </c>
      <c r="AB531" s="197">
        <v>0</v>
      </c>
      <c r="AC531" s="197">
        <v>0</v>
      </c>
      <c r="AD531" s="197">
        <v>0</v>
      </c>
      <c r="AE531" s="197">
        <v>0</v>
      </c>
      <c r="AF531" s="197">
        <v>0</v>
      </c>
      <c r="AG531" s="197">
        <v>0</v>
      </c>
      <c r="AH531" s="197">
        <v>0</v>
      </c>
      <c r="AI531" s="197">
        <v>0</v>
      </c>
      <c r="AJ531" s="197">
        <v>0</v>
      </c>
      <c r="AK531" s="197">
        <v>0</v>
      </c>
      <c r="AL531" s="197">
        <v>0</v>
      </c>
      <c r="AM531" s="197">
        <v>0</v>
      </c>
      <c r="AN531" s="197">
        <v>0</v>
      </c>
      <c r="AO531" s="197">
        <v>0</v>
      </c>
      <c r="AP531" s="197">
        <v>0</v>
      </c>
      <c r="AQ531" s="197">
        <v>0</v>
      </c>
      <c r="AR531" s="197">
        <v>0</v>
      </c>
    </row>
    <row r="532" spans="7:44" ht="14.25" customHeight="1" thickTop="1" x14ac:dyDescent="0.25">
      <c r="G532" s="62"/>
      <c r="H532" s="409"/>
      <c r="J532" s="411"/>
      <c r="K532" s="164" t="s">
        <v>283</v>
      </c>
      <c r="L532" s="198">
        <v>0</v>
      </c>
      <c r="M532" s="198">
        <v>0</v>
      </c>
      <c r="N532" s="198">
        <v>0</v>
      </c>
      <c r="O532" s="198">
        <v>0</v>
      </c>
      <c r="P532" s="198">
        <v>0</v>
      </c>
      <c r="Q532" s="198">
        <v>0</v>
      </c>
      <c r="R532" s="198">
        <v>0</v>
      </c>
      <c r="S532" s="198">
        <v>0</v>
      </c>
      <c r="T532" s="198">
        <v>0</v>
      </c>
      <c r="U532" s="198">
        <v>0</v>
      </c>
      <c r="V532" s="198">
        <v>0</v>
      </c>
      <c r="W532" s="198">
        <v>0</v>
      </c>
      <c r="X532" s="198">
        <v>0</v>
      </c>
      <c r="Y532" s="198">
        <v>0</v>
      </c>
      <c r="Z532" s="198">
        <v>0</v>
      </c>
      <c r="AA532" s="198">
        <v>0</v>
      </c>
      <c r="AB532" s="198">
        <v>0</v>
      </c>
      <c r="AC532" s="198">
        <v>0</v>
      </c>
      <c r="AD532" s="198">
        <v>0</v>
      </c>
      <c r="AE532" s="198">
        <v>0</v>
      </c>
      <c r="AF532" s="198">
        <v>0</v>
      </c>
      <c r="AG532" s="198">
        <v>0</v>
      </c>
      <c r="AH532" s="198">
        <v>0</v>
      </c>
      <c r="AI532" s="198">
        <v>0</v>
      </c>
      <c r="AJ532" s="198">
        <v>0</v>
      </c>
      <c r="AK532" s="198">
        <v>0</v>
      </c>
      <c r="AL532" s="198">
        <v>0</v>
      </c>
      <c r="AM532" s="198">
        <v>0</v>
      </c>
      <c r="AN532" s="198">
        <v>0</v>
      </c>
      <c r="AO532" s="198">
        <v>0</v>
      </c>
      <c r="AP532" s="198">
        <v>0</v>
      </c>
      <c r="AQ532" s="198">
        <v>0</v>
      </c>
      <c r="AR532" s="198">
        <v>0</v>
      </c>
    </row>
    <row r="533" spans="7:44" ht="14.25" customHeight="1" x14ac:dyDescent="0.25">
      <c r="G533" s="62"/>
      <c r="H533" s="409"/>
      <c r="J533" s="411"/>
      <c r="K533" s="52" t="s">
        <v>284</v>
      </c>
      <c r="L533" s="196">
        <v>0</v>
      </c>
      <c r="M533" s="196">
        <v>0</v>
      </c>
      <c r="N533" s="196">
        <v>0</v>
      </c>
      <c r="O533" s="196">
        <v>0</v>
      </c>
      <c r="P533" s="196">
        <v>0</v>
      </c>
      <c r="Q533" s="196">
        <v>0</v>
      </c>
      <c r="R533" s="196">
        <v>0</v>
      </c>
      <c r="S533" s="196">
        <v>0</v>
      </c>
      <c r="T533" s="196">
        <v>0</v>
      </c>
      <c r="U533" s="196">
        <v>0</v>
      </c>
      <c r="V533" s="196">
        <v>0</v>
      </c>
      <c r="W533" s="196">
        <v>0</v>
      </c>
      <c r="X533" s="196">
        <v>0</v>
      </c>
      <c r="Y533" s="196">
        <v>0</v>
      </c>
      <c r="Z533" s="196">
        <v>0</v>
      </c>
      <c r="AA533" s="196">
        <v>0</v>
      </c>
      <c r="AB533" s="196">
        <v>0</v>
      </c>
      <c r="AC533" s="196">
        <v>0</v>
      </c>
      <c r="AD533" s="196">
        <v>0</v>
      </c>
      <c r="AE533" s="196">
        <v>0</v>
      </c>
      <c r="AF533" s="196">
        <v>0</v>
      </c>
      <c r="AG533" s="196">
        <v>0</v>
      </c>
      <c r="AH533" s="196">
        <v>0</v>
      </c>
      <c r="AI533" s="196">
        <v>0</v>
      </c>
      <c r="AJ533" s="196">
        <v>0</v>
      </c>
      <c r="AK533" s="196">
        <v>0</v>
      </c>
      <c r="AL533" s="196">
        <v>0</v>
      </c>
      <c r="AM533" s="196">
        <v>0</v>
      </c>
      <c r="AN533" s="196">
        <v>0</v>
      </c>
      <c r="AO533" s="196">
        <v>0</v>
      </c>
      <c r="AP533" s="196">
        <v>0</v>
      </c>
      <c r="AQ533" s="196">
        <v>0</v>
      </c>
      <c r="AR533" s="196">
        <v>0</v>
      </c>
    </row>
    <row r="534" spans="7:44" ht="14.25" customHeight="1" thickBot="1" x14ac:dyDescent="0.3">
      <c r="G534" s="62"/>
      <c r="H534" s="409"/>
      <c r="J534" s="411"/>
      <c r="K534" s="167" t="s">
        <v>285</v>
      </c>
      <c r="L534" s="197">
        <v>0</v>
      </c>
      <c r="M534" s="197">
        <v>0</v>
      </c>
      <c r="N534" s="197">
        <v>0</v>
      </c>
      <c r="O534" s="197">
        <v>0</v>
      </c>
      <c r="P534" s="197">
        <v>0</v>
      </c>
      <c r="Q534" s="197">
        <v>0</v>
      </c>
      <c r="R534" s="197">
        <v>0</v>
      </c>
      <c r="S534" s="197">
        <v>0</v>
      </c>
      <c r="T534" s="197">
        <v>0</v>
      </c>
      <c r="U534" s="197">
        <v>0</v>
      </c>
      <c r="V534" s="197">
        <v>0</v>
      </c>
      <c r="W534" s="197">
        <v>0</v>
      </c>
      <c r="X534" s="197">
        <v>0</v>
      </c>
      <c r="Y534" s="197">
        <v>0</v>
      </c>
      <c r="Z534" s="197">
        <v>0</v>
      </c>
      <c r="AA534" s="197">
        <v>0</v>
      </c>
      <c r="AB534" s="197">
        <v>0</v>
      </c>
      <c r="AC534" s="197">
        <v>0</v>
      </c>
      <c r="AD534" s="197">
        <v>0</v>
      </c>
      <c r="AE534" s="197">
        <v>0</v>
      </c>
      <c r="AF534" s="197">
        <v>0</v>
      </c>
      <c r="AG534" s="197">
        <v>0</v>
      </c>
      <c r="AH534" s="197">
        <v>0</v>
      </c>
      <c r="AI534" s="197">
        <v>0</v>
      </c>
      <c r="AJ534" s="197">
        <v>0</v>
      </c>
      <c r="AK534" s="197">
        <v>0</v>
      </c>
      <c r="AL534" s="197">
        <v>0</v>
      </c>
      <c r="AM534" s="197">
        <v>0</v>
      </c>
      <c r="AN534" s="197">
        <v>0</v>
      </c>
      <c r="AO534" s="197">
        <v>0</v>
      </c>
      <c r="AP534" s="197">
        <v>0</v>
      </c>
      <c r="AQ534" s="197">
        <v>0</v>
      </c>
      <c r="AR534" s="197">
        <v>0</v>
      </c>
    </row>
    <row r="535" spans="7:44" ht="14.25" customHeight="1" thickTop="1" x14ac:dyDescent="0.25">
      <c r="G535" s="62"/>
      <c r="H535" s="409"/>
      <c r="J535" s="411"/>
      <c r="K535" s="164" t="s">
        <v>286</v>
      </c>
      <c r="L535" s="198">
        <v>0</v>
      </c>
      <c r="M535" s="198">
        <v>0</v>
      </c>
      <c r="N535" s="198">
        <v>0</v>
      </c>
      <c r="O535" s="198">
        <v>0</v>
      </c>
      <c r="P535" s="198">
        <v>0</v>
      </c>
      <c r="Q535" s="198">
        <v>0</v>
      </c>
      <c r="R535" s="198">
        <v>0</v>
      </c>
      <c r="S535" s="198">
        <v>0</v>
      </c>
      <c r="T535" s="198">
        <v>0</v>
      </c>
      <c r="U535" s="198">
        <v>0</v>
      </c>
      <c r="V535" s="198">
        <v>0</v>
      </c>
      <c r="W535" s="198">
        <v>0</v>
      </c>
      <c r="X535" s="198">
        <v>0</v>
      </c>
      <c r="Y535" s="198">
        <v>0</v>
      </c>
      <c r="Z535" s="198">
        <v>0</v>
      </c>
      <c r="AA535" s="198">
        <v>0</v>
      </c>
      <c r="AB535" s="198">
        <v>0</v>
      </c>
      <c r="AC535" s="198">
        <v>0</v>
      </c>
      <c r="AD535" s="198">
        <v>0</v>
      </c>
      <c r="AE535" s="198">
        <v>0</v>
      </c>
      <c r="AF535" s="198">
        <v>0</v>
      </c>
      <c r="AG535" s="198">
        <v>0</v>
      </c>
      <c r="AH535" s="198">
        <v>0</v>
      </c>
      <c r="AI535" s="198">
        <v>0</v>
      </c>
      <c r="AJ535" s="198">
        <v>0</v>
      </c>
      <c r="AK535" s="198">
        <v>0</v>
      </c>
      <c r="AL535" s="198">
        <v>0</v>
      </c>
      <c r="AM535" s="198">
        <v>0</v>
      </c>
      <c r="AN535" s="198">
        <v>0</v>
      </c>
      <c r="AO535" s="198">
        <v>0</v>
      </c>
      <c r="AP535" s="198">
        <v>0</v>
      </c>
      <c r="AQ535" s="198">
        <v>0</v>
      </c>
      <c r="AR535" s="198">
        <v>0</v>
      </c>
    </row>
    <row r="536" spans="7:44" ht="14.25" customHeight="1" x14ac:dyDescent="0.25">
      <c r="G536" s="62"/>
      <c r="H536" s="409"/>
      <c r="J536" s="411"/>
      <c r="K536" s="52" t="s">
        <v>287</v>
      </c>
      <c r="L536" s="196">
        <v>0</v>
      </c>
      <c r="M536" s="196">
        <v>0</v>
      </c>
      <c r="N536" s="196">
        <v>0</v>
      </c>
      <c r="O536" s="196">
        <v>0</v>
      </c>
      <c r="P536" s="196">
        <v>0</v>
      </c>
      <c r="Q536" s="196">
        <v>0</v>
      </c>
      <c r="R536" s="196">
        <v>0</v>
      </c>
      <c r="S536" s="196">
        <v>0</v>
      </c>
      <c r="T536" s="196">
        <v>0</v>
      </c>
      <c r="U536" s="196">
        <v>0</v>
      </c>
      <c r="V536" s="196">
        <v>0</v>
      </c>
      <c r="W536" s="196">
        <v>0</v>
      </c>
      <c r="X536" s="196">
        <v>0</v>
      </c>
      <c r="Y536" s="196">
        <v>0</v>
      </c>
      <c r="Z536" s="196">
        <v>0</v>
      </c>
      <c r="AA536" s="196">
        <v>0</v>
      </c>
      <c r="AB536" s="196">
        <v>0</v>
      </c>
      <c r="AC536" s="196">
        <v>0</v>
      </c>
      <c r="AD536" s="196">
        <v>0</v>
      </c>
      <c r="AE536" s="196">
        <v>0</v>
      </c>
      <c r="AF536" s="196">
        <v>0</v>
      </c>
      <c r="AG536" s="196">
        <v>0</v>
      </c>
      <c r="AH536" s="196">
        <v>0</v>
      </c>
      <c r="AI536" s="196">
        <v>0</v>
      </c>
      <c r="AJ536" s="196">
        <v>0</v>
      </c>
      <c r="AK536" s="196">
        <v>0</v>
      </c>
      <c r="AL536" s="196">
        <v>0</v>
      </c>
      <c r="AM536" s="196">
        <v>0</v>
      </c>
      <c r="AN536" s="196">
        <v>0</v>
      </c>
      <c r="AO536" s="196">
        <v>0</v>
      </c>
      <c r="AP536" s="196">
        <v>0</v>
      </c>
      <c r="AQ536" s="196">
        <v>0</v>
      </c>
      <c r="AR536" s="196">
        <v>0</v>
      </c>
    </row>
    <row r="537" spans="7:44" ht="14.25" customHeight="1" thickBot="1" x14ac:dyDescent="0.3">
      <c r="G537" s="62"/>
      <c r="H537" s="409"/>
      <c r="J537" s="411"/>
      <c r="K537" s="167" t="s">
        <v>288</v>
      </c>
      <c r="L537" s="197">
        <v>0</v>
      </c>
      <c r="M537" s="197">
        <v>0</v>
      </c>
      <c r="N537" s="197">
        <v>0</v>
      </c>
      <c r="O537" s="197">
        <v>0</v>
      </c>
      <c r="P537" s="197">
        <v>0</v>
      </c>
      <c r="Q537" s="197">
        <v>0</v>
      </c>
      <c r="R537" s="197">
        <v>0</v>
      </c>
      <c r="S537" s="197">
        <v>0</v>
      </c>
      <c r="T537" s="197">
        <v>0</v>
      </c>
      <c r="U537" s="197">
        <v>0</v>
      </c>
      <c r="V537" s="197">
        <v>0</v>
      </c>
      <c r="W537" s="197">
        <v>0</v>
      </c>
      <c r="X537" s="197">
        <v>0</v>
      </c>
      <c r="Y537" s="197">
        <v>0</v>
      </c>
      <c r="Z537" s="197">
        <v>0</v>
      </c>
      <c r="AA537" s="197">
        <v>0</v>
      </c>
      <c r="AB537" s="197">
        <v>0</v>
      </c>
      <c r="AC537" s="197">
        <v>0</v>
      </c>
      <c r="AD537" s="197">
        <v>0</v>
      </c>
      <c r="AE537" s="197">
        <v>0</v>
      </c>
      <c r="AF537" s="197">
        <v>0</v>
      </c>
      <c r="AG537" s="197">
        <v>0</v>
      </c>
      <c r="AH537" s="197">
        <v>0</v>
      </c>
      <c r="AI537" s="197">
        <v>0</v>
      </c>
      <c r="AJ537" s="197">
        <v>0</v>
      </c>
      <c r="AK537" s="197">
        <v>0</v>
      </c>
      <c r="AL537" s="197">
        <v>0</v>
      </c>
      <c r="AM537" s="197">
        <v>0</v>
      </c>
      <c r="AN537" s="197">
        <v>0</v>
      </c>
      <c r="AO537" s="197">
        <v>0</v>
      </c>
      <c r="AP537" s="197">
        <v>0</v>
      </c>
      <c r="AQ537" s="197">
        <v>0</v>
      </c>
      <c r="AR537" s="197">
        <v>0</v>
      </c>
    </row>
    <row r="538" spans="7:44" ht="14.25" customHeight="1" thickTop="1" x14ac:dyDescent="0.25">
      <c r="G538" s="62"/>
      <c r="H538" s="409"/>
      <c r="J538" s="411"/>
      <c r="K538" s="164" t="s">
        <v>289</v>
      </c>
      <c r="L538" s="198">
        <v>0</v>
      </c>
      <c r="M538" s="198">
        <v>0</v>
      </c>
      <c r="N538" s="198">
        <v>0</v>
      </c>
      <c r="O538" s="198">
        <v>0</v>
      </c>
      <c r="P538" s="198">
        <v>0</v>
      </c>
      <c r="Q538" s="198">
        <v>0</v>
      </c>
      <c r="R538" s="198">
        <v>0</v>
      </c>
      <c r="S538" s="198">
        <v>0</v>
      </c>
      <c r="T538" s="198">
        <v>0</v>
      </c>
      <c r="U538" s="198">
        <v>0</v>
      </c>
      <c r="V538" s="198">
        <v>0</v>
      </c>
      <c r="W538" s="198">
        <v>0</v>
      </c>
      <c r="X538" s="198">
        <v>0</v>
      </c>
      <c r="Y538" s="198">
        <v>0</v>
      </c>
      <c r="Z538" s="198">
        <v>0</v>
      </c>
      <c r="AA538" s="198">
        <v>0</v>
      </c>
      <c r="AB538" s="198">
        <v>0</v>
      </c>
      <c r="AC538" s="198">
        <v>0</v>
      </c>
      <c r="AD538" s="198">
        <v>0</v>
      </c>
      <c r="AE538" s="198">
        <v>0</v>
      </c>
      <c r="AF538" s="198">
        <v>0</v>
      </c>
      <c r="AG538" s="198">
        <v>0</v>
      </c>
      <c r="AH538" s="198">
        <v>0</v>
      </c>
      <c r="AI538" s="198">
        <v>0</v>
      </c>
      <c r="AJ538" s="198">
        <v>0</v>
      </c>
      <c r="AK538" s="198">
        <v>0</v>
      </c>
      <c r="AL538" s="198">
        <v>0</v>
      </c>
      <c r="AM538" s="198">
        <v>0</v>
      </c>
      <c r="AN538" s="198">
        <v>0</v>
      </c>
      <c r="AO538" s="198">
        <v>0</v>
      </c>
      <c r="AP538" s="198">
        <v>0</v>
      </c>
      <c r="AQ538" s="198">
        <v>0</v>
      </c>
      <c r="AR538" s="198">
        <v>0</v>
      </c>
    </row>
    <row r="539" spans="7:44" ht="14.25" customHeight="1" x14ac:dyDescent="0.25">
      <c r="G539" s="62"/>
      <c r="H539" s="409"/>
      <c r="J539" s="411"/>
      <c r="K539" s="52" t="s">
        <v>290</v>
      </c>
      <c r="L539" s="196">
        <v>0</v>
      </c>
      <c r="M539" s="196">
        <v>0</v>
      </c>
      <c r="N539" s="196">
        <v>0</v>
      </c>
      <c r="O539" s="196">
        <v>0</v>
      </c>
      <c r="P539" s="196">
        <v>0</v>
      </c>
      <c r="Q539" s="196">
        <v>0</v>
      </c>
      <c r="R539" s="196">
        <v>0</v>
      </c>
      <c r="S539" s="196">
        <v>0</v>
      </c>
      <c r="T539" s="196">
        <v>0</v>
      </c>
      <c r="U539" s="196">
        <v>0</v>
      </c>
      <c r="V539" s="196">
        <v>0</v>
      </c>
      <c r="W539" s="196">
        <v>0</v>
      </c>
      <c r="X539" s="196">
        <v>0</v>
      </c>
      <c r="Y539" s="196">
        <v>0</v>
      </c>
      <c r="Z539" s="196">
        <v>0</v>
      </c>
      <c r="AA539" s="196">
        <v>0</v>
      </c>
      <c r="AB539" s="196">
        <v>0</v>
      </c>
      <c r="AC539" s="196">
        <v>0</v>
      </c>
      <c r="AD539" s="196">
        <v>0</v>
      </c>
      <c r="AE539" s="196">
        <v>0</v>
      </c>
      <c r="AF539" s="196">
        <v>0</v>
      </c>
      <c r="AG539" s="196">
        <v>0</v>
      </c>
      <c r="AH539" s="196">
        <v>0</v>
      </c>
      <c r="AI539" s="196">
        <v>0</v>
      </c>
      <c r="AJ539" s="196">
        <v>0</v>
      </c>
      <c r="AK539" s="196">
        <v>0</v>
      </c>
      <c r="AL539" s="196">
        <v>0</v>
      </c>
      <c r="AM539" s="196">
        <v>0</v>
      </c>
      <c r="AN539" s="196">
        <v>0</v>
      </c>
      <c r="AO539" s="196">
        <v>0</v>
      </c>
      <c r="AP539" s="196">
        <v>0</v>
      </c>
      <c r="AQ539" s="196">
        <v>0</v>
      </c>
      <c r="AR539" s="196">
        <v>0</v>
      </c>
    </row>
    <row r="540" spans="7:44" ht="14.25" customHeight="1" thickBot="1" x14ac:dyDescent="0.3">
      <c r="G540" s="62"/>
      <c r="H540" s="409"/>
      <c r="J540" s="411"/>
      <c r="K540" s="167" t="s">
        <v>291</v>
      </c>
      <c r="L540" s="199">
        <v>0</v>
      </c>
      <c r="M540" s="199">
        <v>0</v>
      </c>
      <c r="N540" s="199">
        <v>0</v>
      </c>
      <c r="O540" s="199">
        <v>0</v>
      </c>
      <c r="P540" s="199">
        <v>0</v>
      </c>
      <c r="Q540" s="199">
        <v>0</v>
      </c>
      <c r="R540" s="199">
        <v>0</v>
      </c>
      <c r="S540" s="199">
        <v>0</v>
      </c>
      <c r="T540" s="199">
        <v>0</v>
      </c>
      <c r="U540" s="199">
        <v>0</v>
      </c>
      <c r="V540" s="199">
        <v>0</v>
      </c>
      <c r="W540" s="199">
        <v>0</v>
      </c>
      <c r="X540" s="199">
        <v>0</v>
      </c>
      <c r="Y540" s="199">
        <v>0</v>
      </c>
      <c r="Z540" s="199">
        <v>0</v>
      </c>
      <c r="AA540" s="199">
        <v>0</v>
      </c>
      <c r="AB540" s="199">
        <v>0</v>
      </c>
      <c r="AC540" s="199">
        <v>0</v>
      </c>
      <c r="AD540" s="199">
        <v>0</v>
      </c>
      <c r="AE540" s="199">
        <v>0</v>
      </c>
      <c r="AF540" s="199">
        <v>0</v>
      </c>
      <c r="AG540" s="199">
        <v>0</v>
      </c>
      <c r="AH540" s="199">
        <v>0</v>
      </c>
      <c r="AI540" s="199">
        <v>0</v>
      </c>
      <c r="AJ540" s="199">
        <v>0</v>
      </c>
      <c r="AK540" s="199">
        <v>0</v>
      </c>
      <c r="AL540" s="199">
        <v>0</v>
      </c>
      <c r="AM540" s="199">
        <v>0</v>
      </c>
      <c r="AN540" s="199">
        <v>0</v>
      </c>
      <c r="AO540" s="199">
        <v>0</v>
      </c>
      <c r="AP540" s="199">
        <v>0</v>
      </c>
      <c r="AQ540" s="199">
        <v>0</v>
      </c>
      <c r="AR540" s="199">
        <v>0</v>
      </c>
    </row>
    <row r="541" spans="7:44" ht="14.25" customHeight="1" thickTop="1" x14ac:dyDescent="0.25">
      <c r="G541" s="62"/>
      <c r="H541" s="163"/>
      <c r="J541" s="412"/>
      <c r="K541" s="164" t="s">
        <v>348</v>
      </c>
      <c r="L541" s="198">
        <v>0</v>
      </c>
      <c r="M541" s="198">
        <v>0</v>
      </c>
      <c r="N541" s="198">
        <v>0</v>
      </c>
      <c r="O541" s="198">
        <v>0</v>
      </c>
      <c r="P541" s="198">
        <v>0</v>
      </c>
      <c r="Q541" s="198">
        <v>0</v>
      </c>
      <c r="R541" s="198">
        <v>0</v>
      </c>
      <c r="S541" s="198">
        <v>0</v>
      </c>
      <c r="T541" s="198">
        <v>0</v>
      </c>
      <c r="U541" s="198">
        <v>0</v>
      </c>
      <c r="V541" s="198">
        <v>0</v>
      </c>
      <c r="W541" s="198">
        <v>0</v>
      </c>
      <c r="X541" s="198">
        <v>0</v>
      </c>
      <c r="Y541" s="198">
        <v>0</v>
      </c>
      <c r="Z541" s="198">
        <v>0</v>
      </c>
      <c r="AA541" s="198">
        <v>0</v>
      </c>
      <c r="AB541" s="198">
        <v>0</v>
      </c>
      <c r="AC541" s="198">
        <v>0</v>
      </c>
      <c r="AD541" s="198">
        <v>0</v>
      </c>
      <c r="AE541" s="198">
        <v>0</v>
      </c>
      <c r="AF541" s="198">
        <v>0</v>
      </c>
      <c r="AG541" s="198">
        <v>0</v>
      </c>
      <c r="AH541" s="198">
        <v>0</v>
      </c>
      <c r="AI541" s="198">
        <v>0</v>
      </c>
      <c r="AJ541" s="198">
        <v>0</v>
      </c>
      <c r="AK541" s="198">
        <v>0</v>
      </c>
      <c r="AL541" s="198">
        <v>0</v>
      </c>
      <c r="AM541" s="198">
        <v>0</v>
      </c>
      <c r="AN541" s="198">
        <v>0</v>
      </c>
      <c r="AO541" s="198">
        <v>0</v>
      </c>
      <c r="AP541" s="198">
        <v>0</v>
      </c>
      <c r="AQ541" s="198">
        <v>0</v>
      </c>
      <c r="AR541" s="198">
        <v>0</v>
      </c>
    </row>
    <row r="542" spans="7:44" ht="14.25" customHeight="1" x14ac:dyDescent="0.25">
      <c r="G542" s="62"/>
      <c r="H542" s="163"/>
      <c r="J542" s="412"/>
      <c r="K542" s="52" t="s">
        <v>349</v>
      </c>
      <c r="L542" s="196">
        <v>0</v>
      </c>
      <c r="M542" s="196">
        <v>0</v>
      </c>
      <c r="N542" s="196">
        <v>0</v>
      </c>
      <c r="O542" s="196">
        <v>0</v>
      </c>
      <c r="P542" s="196">
        <v>0</v>
      </c>
      <c r="Q542" s="196">
        <v>0</v>
      </c>
      <c r="R542" s="196">
        <v>0</v>
      </c>
      <c r="S542" s="196">
        <v>0</v>
      </c>
      <c r="T542" s="196">
        <v>0</v>
      </c>
      <c r="U542" s="196">
        <v>0</v>
      </c>
      <c r="V542" s="196">
        <v>0</v>
      </c>
      <c r="W542" s="196">
        <v>0</v>
      </c>
      <c r="X542" s="196">
        <v>0</v>
      </c>
      <c r="Y542" s="196">
        <v>0</v>
      </c>
      <c r="Z542" s="196">
        <v>0</v>
      </c>
      <c r="AA542" s="196">
        <v>0</v>
      </c>
      <c r="AB542" s="196">
        <v>0</v>
      </c>
      <c r="AC542" s="196">
        <v>0</v>
      </c>
      <c r="AD542" s="196">
        <v>0</v>
      </c>
      <c r="AE542" s="196">
        <v>0</v>
      </c>
      <c r="AF542" s="196">
        <v>0</v>
      </c>
      <c r="AG542" s="196">
        <v>0</v>
      </c>
      <c r="AH542" s="196">
        <v>0</v>
      </c>
      <c r="AI542" s="196">
        <v>0</v>
      </c>
      <c r="AJ542" s="196">
        <v>0</v>
      </c>
      <c r="AK542" s="196">
        <v>0</v>
      </c>
      <c r="AL542" s="196">
        <v>0</v>
      </c>
      <c r="AM542" s="196">
        <v>0</v>
      </c>
      <c r="AN542" s="196">
        <v>0</v>
      </c>
      <c r="AO542" s="196">
        <v>0</v>
      </c>
      <c r="AP542" s="196">
        <v>0</v>
      </c>
      <c r="AQ542" s="196">
        <v>0</v>
      </c>
      <c r="AR542" s="196">
        <v>0</v>
      </c>
    </row>
    <row r="543" spans="7:44" ht="14.25" customHeight="1" thickBot="1" x14ac:dyDescent="0.3">
      <c r="G543" s="62"/>
      <c r="H543" s="163"/>
      <c r="J543" s="412"/>
      <c r="K543" s="167" t="s">
        <v>350</v>
      </c>
      <c r="L543" s="197">
        <v>0</v>
      </c>
      <c r="M543" s="197">
        <v>0</v>
      </c>
      <c r="N543" s="197">
        <v>0</v>
      </c>
      <c r="O543" s="197">
        <v>0</v>
      </c>
      <c r="P543" s="197">
        <v>0</v>
      </c>
      <c r="Q543" s="197">
        <v>0</v>
      </c>
      <c r="R543" s="197">
        <v>0</v>
      </c>
      <c r="S543" s="197">
        <v>0</v>
      </c>
      <c r="T543" s="197">
        <v>0</v>
      </c>
      <c r="U543" s="197">
        <v>0</v>
      </c>
      <c r="V543" s="197">
        <v>0</v>
      </c>
      <c r="W543" s="197">
        <v>0</v>
      </c>
      <c r="X543" s="197">
        <v>0</v>
      </c>
      <c r="Y543" s="197">
        <v>0</v>
      </c>
      <c r="Z543" s="197">
        <v>0</v>
      </c>
      <c r="AA543" s="197">
        <v>0</v>
      </c>
      <c r="AB543" s="197">
        <v>0</v>
      </c>
      <c r="AC543" s="197">
        <v>0</v>
      </c>
      <c r="AD543" s="197">
        <v>0</v>
      </c>
      <c r="AE543" s="197">
        <v>0</v>
      </c>
      <c r="AF543" s="197">
        <v>0</v>
      </c>
      <c r="AG543" s="197">
        <v>0</v>
      </c>
      <c r="AH543" s="197">
        <v>0</v>
      </c>
      <c r="AI543" s="197">
        <v>0</v>
      </c>
      <c r="AJ543" s="197">
        <v>0</v>
      </c>
      <c r="AK543" s="197">
        <v>0</v>
      </c>
      <c r="AL543" s="197">
        <v>0</v>
      </c>
      <c r="AM543" s="197">
        <v>0</v>
      </c>
      <c r="AN543" s="197">
        <v>0</v>
      </c>
      <c r="AO543" s="197">
        <v>0</v>
      </c>
      <c r="AP543" s="197">
        <v>0</v>
      </c>
      <c r="AQ543" s="197">
        <v>0</v>
      </c>
      <c r="AR543" s="197">
        <v>0</v>
      </c>
    </row>
    <row r="544" spans="7:44" ht="14.25" customHeight="1" thickTop="1" x14ac:dyDescent="0.25">
      <c r="G544" s="62"/>
      <c r="H544" s="163"/>
      <c r="J544" s="412"/>
      <c r="K544" s="164" t="s">
        <v>351</v>
      </c>
      <c r="L544" s="198">
        <v>0</v>
      </c>
      <c r="M544" s="198">
        <v>0</v>
      </c>
      <c r="N544" s="198">
        <v>0</v>
      </c>
      <c r="O544" s="198">
        <v>0</v>
      </c>
      <c r="P544" s="198">
        <v>0</v>
      </c>
      <c r="Q544" s="198">
        <v>0</v>
      </c>
      <c r="R544" s="198">
        <v>0</v>
      </c>
      <c r="S544" s="198">
        <v>0</v>
      </c>
      <c r="T544" s="198">
        <v>0</v>
      </c>
      <c r="U544" s="198">
        <v>0</v>
      </c>
      <c r="V544" s="198">
        <v>0</v>
      </c>
      <c r="W544" s="198">
        <v>0</v>
      </c>
      <c r="X544" s="198">
        <v>0</v>
      </c>
      <c r="Y544" s="198">
        <v>0</v>
      </c>
      <c r="Z544" s="198">
        <v>0</v>
      </c>
      <c r="AA544" s="198">
        <v>0</v>
      </c>
      <c r="AB544" s="198">
        <v>0</v>
      </c>
      <c r="AC544" s="198">
        <v>0</v>
      </c>
      <c r="AD544" s="198">
        <v>0</v>
      </c>
      <c r="AE544" s="198">
        <v>0</v>
      </c>
      <c r="AF544" s="198">
        <v>0</v>
      </c>
      <c r="AG544" s="198">
        <v>0</v>
      </c>
      <c r="AH544" s="198">
        <v>0</v>
      </c>
      <c r="AI544" s="198">
        <v>0</v>
      </c>
      <c r="AJ544" s="198">
        <v>0</v>
      </c>
      <c r="AK544" s="198">
        <v>0</v>
      </c>
      <c r="AL544" s="198">
        <v>0</v>
      </c>
      <c r="AM544" s="198">
        <v>0</v>
      </c>
      <c r="AN544" s="198">
        <v>0</v>
      </c>
      <c r="AO544" s="198">
        <v>0</v>
      </c>
      <c r="AP544" s="198">
        <v>0</v>
      </c>
      <c r="AQ544" s="198">
        <v>0</v>
      </c>
      <c r="AR544" s="198">
        <v>0</v>
      </c>
    </row>
    <row r="545" spans="7:44" ht="14.25" customHeight="1" x14ac:dyDescent="0.25">
      <c r="G545" s="62"/>
      <c r="H545" s="163"/>
      <c r="J545" s="412"/>
      <c r="K545" s="52" t="s">
        <v>352</v>
      </c>
      <c r="L545" s="196">
        <v>0</v>
      </c>
      <c r="M545" s="196">
        <v>0</v>
      </c>
      <c r="N545" s="196">
        <v>0</v>
      </c>
      <c r="O545" s="196">
        <v>0</v>
      </c>
      <c r="P545" s="196">
        <v>0</v>
      </c>
      <c r="Q545" s="196">
        <v>0</v>
      </c>
      <c r="R545" s="196">
        <v>0</v>
      </c>
      <c r="S545" s="196">
        <v>0</v>
      </c>
      <c r="T545" s="196">
        <v>0</v>
      </c>
      <c r="U545" s="196">
        <v>0</v>
      </c>
      <c r="V545" s="196">
        <v>0</v>
      </c>
      <c r="W545" s="196">
        <v>0</v>
      </c>
      <c r="X545" s="196">
        <v>0</v>
      </c>
      <c r="Y545" s="196">
        <v>0</v>
      </c>
      <c r="Z545" s="196">
        <v>0</v>
      </c>
      <c r="AA545" s="196">
        <v>0</v>
      </c>
      <c r="AB545" s="196">
        <v>0</v>
      </c>
      <c r="AC545" s="196">
        <v>0</v>
      </c>
      <c r="AD545" s="196">
        <v>0</v>
      </c>
      <c r="AE545" s="196">
        <v>0</v>
      </c>
      <c r="AF545" s="196">
        <v>0</v>
      </c>
      <c r="AG545" s="196">
        <v>0</v>
      </c>
      <c r="AH545" s="196">
        <v>0</v>
      </c>
      <c r="AI545" s="196">
        <v>0</v>
      </c>
      <c r="AJ545" s="196">
        <v>0</v>
      </c>
      <c r="AK545" s="196">
        <v>0</v>
      </c>
      <c r="AL545" s="196">
        <v>0</v>
      </c>
      <c r="AM545" s="196">
        <v>0</v>
      </c>
      <c r="AN545" s="196">
        <v>0</v>
      </c>
      <c r="AO545" s="196">
        <v>0</v>
      </c>
      <c r="AP545" s="196">
        <v>0</v>
      </c>
      <c r="AQ545" s="196">
        <v>0</v>
      </c>
      <c r="AR545" s="196">
        <v>0</v>
      </c>
    </row>
    <row r="546" spans="7:44" ht="14.25" customHeight="1" thickBot="1" x14ac:dyDescent="0.3">
      <c r="G546" s="62"/>
      <c r="H546" s="163"/>
      <c r="J546" s="412"/>
      <c r="K546" s="167" t="s">
        <v>353</v>
      </c>
      <c r="L546" s="197">
        <v>0</v>
      </c>
      <c r="M546" s="197">
        <v>0</v>
      </c>
      <c r="N546" s="197">
        <v>0</v>
      </c>
      <c r="O546" s="197">
        <v>0</v>
      </c>
      <c r="P546" s="197">
        <v>0</v>
      </c>
      <c r="Q546" s="197">
        <v>0</v>
      </c>
      <c r="R546" s="197">
        <v>0</v>
      </c>
      <c r="S546" s="197">
        <v>0</v>
      </c>
      <c r="T546" s="197">
        <v>0</v>
      </c>
      <c r="U546" s="197">
        <v>0</v>
      </c>
      <c r="V546" s="197">
        <v>0</v>
      </c>
      <c r="W546" s="197">
        <v>0</v>
      </c>
      <c r="X546" s="197">
        <v>0</v>
      </c>
      <c r="Y546" s="197">
        <v>0</v>
      </c>
      <c r="Z546" s="197">
        <v>0</v>
      </c>
      <c r="AA546" s="197">
        <v>0</v>
      </c>
      <c r="AB546" s="197">
        <v>0</v>
      </c>
      <c r="AC546" s="197">
        <v>0</v>
      </c>
      <c r="AD546" s="197">
        <v>0</v>
      </c>
      <c r="AE546" s="197">
        <v>0</v>
      </c>
      <c r="AF546" s="197">
        <v>0</v>
      </c>
      <c r="AG546" s="197">
        <v>0</v>
      </c>
      <c r="AH546" s="197">
        <v>0</v>
      </c>
      <c r="AI546" s="197">
        <v>0</v>
      </c>
      <c r="AJ546" s="197">
        <v>0</v>
      </c>
      <c r="AK546" s="197">
        <v>0</v>
      </c>
      <c r="AL546" s="197">
        <v>0</v>
      </c>
      <c r="AM546" s="197">
        <v>0</v>
      </c>
      <c r="AN546" s="197">
        <v>0</v>
      </c>
      <c r="AO546" s="197">
        <v>0</v>
      </c>
      <c r="AP546" s="197">
        <v>0</v>
      </c>
      <c r="AQ546" s="197">
        <v>0</v>
      </c>
      <c r="AR546" s="197">
        <v>0</v>
      </c>
    </row>
    <row r="547" spans="7:44" ht="14.25" customHeight="1" thickTop="1" x14ac:dyDescent="0.25">
      <c r="G547" s="62"/>
      <c r="H547" s="163"/>
      <c r="J547" s="412"/>
      <c r="K547" s="164" t="s">
        <v>354</v>
      </c>
      <c r="L547" s="198">
        <v>0</v>
      </c>
      <c r="M547" s="198">
        <v>0</v>
      </c>
      <c r="N547" s="198">
        <v>0</v>
      </c>
      <c r="O547" s="198">
        <v>0</v>
      </c>
      <c r="P547" s="198">
        <v>0</v>
      </c>
      <c r="Q547" s="198">
        <v>0</v>
      </c>
      <c r="R547" s="198">
        <v>0</v>
      </c>
      <c r="S547" s="198">
        <v>0</v>
      </c>
      <c r="T547" s="198">
        <v>0</v>
      </c>
      <c r="U547" s="198">
        <v>0</v>
      </c>
      <c r="V547" s="198">
        <v>0</v>
      </c>
      <c r="W547" s="198">
        <v>0</v>
      </c>
      <c r="X547" s="198">
        <v>0</v>
      </c>
      <c r="Y547" s="198">
        <v>0</v>
      </c>
      <c r="Z547" s="198">
        <v>0</v>
      </c>
      <c r="AA547" s="198">
        <v>0</v>
      </c>
      <c r="AB547" s="198">
        <v>0</v>
      </c>
      <c r="AC547" s="198">
        <v>0</v>
      </c>
      <c r="AD547" s="198">
        <v>0</v>
      </c>
      <c r="AE547" s="198">
        <v>0</v>
      </c>
      <c r="AF547" s="198">
        <v>0</v>
      </c>
      <c r="AG547" s="198">
        <v>0</v>
      </c>
      <c r="AH547" s="198">
        <v>0</v>
      </c>
      <c r="AI547" s="198">
        <v>0</v>
      </c>
      <c r="AJ547" s="198">
        <v>0</v>
      </c>
      <c r="AK547" s="198">
        <v>0</v>
      </c>
      <c r="AL547" s="198">
        <v>0</v>
      </c>
      <c r="AM547" s="198">
        <v>0</v>
      </c>
      <c r="AN547" s="198">
        <v>0</v>
      </c>
      <c r="AO547" s="198">
        <v>0</v>
      </c>
      <c r="AP547" s="198">
        <v>0</v>
      </c>
      <c r="AQ547" s="198">
        <v>0</v>
      </c>
      <c r="AR547" s="198">
        <v>0</v>
      </c>
    </row>
    <row r="548" spans="7:44" ht="14.25" customHeight="1" x14ac:dyDescent="0.25">
      <c r="G548" s="62"/>
      <c r="H548" s="163"/>
      <c r="J548" s="412"/>
      <c r="K548" s="52" t="s">
        <v>355</v>
      </c>
      <c r="L548" s="196">
        <v>0</v>
      </c>
      <c r="M548" s="196">
        <v>0</v>
      </c>
      <c r="N548" s="196">
        <v>0</v>
      </c>
      <c r="O548" s="196">
        <v>0</v>
      </c>
      <c r="P548" s="196">
        <v>0</v>
      </c>
      <c r="Q548" s="196">
        <v>0</v>
      </c>
      <c r="R548" s="196">
        <v>0</v>
      </c>
      <c r="S548" s="196">
        <v>0</v>
      </c>
      <c r="T548" s="196">
        <v>0</v>
      </c>
      <c r="U548" s="196">
        <v>0</v>
      </c>
      <c r="V548" s="196">
        <v>0</v>
      </c>
      <c r="W548" s="196">
        <v>0</v>
      </c>
      <c r="X548" s="196">
        <v>0</v>
      </c>
      <c r="Y548" s="196">
        <v>0</v>
      </c>
      <c r="Z548" s="196">
        <v>0</v>
      </c>
      <c r="AA548" s="196">
        <v>0</v>
      </c>
      <c r="AB548" s="196">
        <v>0</v>
      </c>
      <c r="AC548" s="196">
        <v>0</v>
      </c>
      <c r="AD548" s="196">
        <v>0</v>
      </c>
      <c r="AE548" s="196">
        <v>0</v>
      </c>
      <c r="AF548" s="196">
        <v>0</v>
      </c>
      <c r="AG548" s="196">
        <v>0</v>
      </c>
      <c r="AH548" s="196">
        <v>0</v>
      </c>
      <c r="AI548" s="196">
        <v>0</v>
      </c>
      <c r="AJ548" s="196">
        <v>0</v>
      </c>
      <c r="AK548" s="196">
        <v>0</v>
      </c>
      <c r="AL548" s="196">
        <v>0</v>
      </c>
      <c r="AM548" s="196">
        <v>0</v>
      </c>
      <c r="AN548" s="196">
        <v>0</v>
      </c>
      <c r="AO548" s="196">
        <v>0</v>
      </c>
      <c r="AP548" s="196">
        <v>0</v>
      </c>
      <c r="AQ548" s="196">
        <v>0</v>
      </c>
      <c r="AR548" s="196">
        <v>0</v>
      </c>
    </row>
    <row r="549" spans="7:44" ht="14.25" customHeight="1" thickBot="1" x14ac:dyDescent="0.3">
      <c r="G549" s="62"/>
      <c r="H549" s="163"/>
      <c r="J549" s="412"/>
      <c r="K549" s="167" t="s">
        <v>356</v>
      </c>
      <c r="L549" s="197">
        <v>0</v>
      </c>
      <c r="M549" s="197">
        <v>0</v>
      </c>
      <c r="N549" s="197">
        <v>0</v>
      </c>
      <c r="O549" s="197">
        <v>0</v>
      </c>
      <c r="P549" s="197">
        <v>0</v>
      </c>
      <c r="Q549" s="197">
        <v>0</v>
      </c>
      <c r="R549" s="197">
        <v>0</v>
      </c>
      <c r="S549" s="197">
        <v>0</v>
      </c>
      <c r="T549" s="197">
        <v>0</v>
      </c>
      <c r="U549" s="197">
        <v>0</v>
      </c>
      <c r="V549" s="197">
        <v>0</v>
      </c>
      <c r="W549" s="197">
        <v>0</v>
      </c>
      <c r="X549" s="197">
        <v>0</v>
      </c>
      <c r="Y549" s="197">
        <v>0</v>
      </c>
      <c r="Z549" s="197">
        <v>0</v>
      </c>
      <c r="AA549" s="197">
        <v>0</v>
      </c>
      <c r="AB549" s="197">
        <v>0</v>
      </c>
      <c r="AC549" s="197">
        <v>0</v>
      </c>
      <c r="AD549" s="197">
        <v>0</v>
      </c>
      <c r="AE549" s="197">
        <v>0</v>
      </c>
      <c r="AF549" s="197">
        <v>0</v>
      </c>
      <c r="AG549" s="197">
        <v>0</v>
      </c>
      <c r="AH549" s="197">
        <v>0</v>
      </c>
      <c r="AI549" s="197">
        <v>0</v>
      </c>
      <c r="AJ549" s="197">
        <v>0</v>
      </c>
      <c r="AK549" s="197">
        <v>0</v>
      </c>
      <c r="AL549" s="197">
        <v>0</v>
      </c>
      <c r="AM549" s="197">
        <v>0</v>
      </c>
      <c r="AN549" s="197">
        <v>0</v>
      </c>
      <c r="AO549" s="197">
        <v>0</v>
      </c>
      <c r="AP549" s="197">
        <v>0</v>
      </c>
      <c r="AQ549" s="197">
        <v>0</v>
      </c>
      <c r="AR549" s="197">
        <v>0</v>
      </c>
    </row>
    <row r="550" spans="7:44" ht="14.25" customHeight="1" thickTop="1" x14ac:dyDescent="0.25">
      <c r="G550" s="62"/>
      <c r="H550" s="163"/>
      <c r="J550" s="412"/>
      <c r="K550" s="164" t="s">
        <v>357</v>
      </c>
      <c r="L550" s="198">
        <v>0</v>
      </c>
      <c r="M550" s="198">
        <v>0</v>
      </c>
      <c r="N550" s="198">
        <v>0</v>
      </c>
      <c r="O550" s="198">
        <v>0</v>
      </c>
      <c r="P550" s="198">
        <v>0</v>
      </c>
      <c r="Q550" s="198">
        <v>0</v>
      </c>
      <c r="R550" s="198">
        <v>0</v>
      </c>
      <c r="S550" s="198">
        <v>0</v>
      </c>
      <c r="T550" s="198">
        <v>0</v>
      </c>
      <c r="U550" s="198">
        <v>0</v>
      </c>
      <c r="V550" s="198">
        <v>0</v>
      </c>
      <c r="W550" s="198">
        <v>0</v>
      </c>
      <c r="X550" s="198">
        <v>0</v>
      </c>
      <c r="Y550" s="198">
        <v>0</v>
      </c>
      <c r="Z550" s="198">
        <v>0</v>
      </c>
      <c r="AA550" s="198">
        <v>0</v>
      </c>
      <c r="AB550" s="198">
        <v>0</v>
      </c>
      <c r="AC550" s="198">
        <v>0</v>
      </c>
      <c r="AD550" s="198">
        <v>0</v>
      </c>
      <c r="AE550" s="198">
        <v>0</v>
      </c>
      <c r="AF550" s="198">
        <v>0</v>
      </c>
      <c r="AG550" s="198">
        <v>0</v>
      </c>
      <c r="AH550" s="198">
        <v>0</v>
      </c>
      <c r="AI550" s="198">
        <v>0</v>
      </c>
      <c r="AJ550" s="198">
        <v>0</v>
      </c>
      <c r="AK550" s="198">
        <v>0</v>
      </c>
      <c r="AL550" s="198">
        <v>0</v>
      </c>
      <c r="AM550" s="198">
        <v>0</v>
      </c>
      <c r="AN550" s="198">
        <v>0</v>
      </c>
      <c r="AO550" s="198">
        <v>0</v>
      </c>
      <c r="AP550" s="198">
        <v>0</v>
      </c>
      <c r="AQ550" s="198">
        <v>0</v>
      </c>
      <c r="AR550" s="198">
        <v>0</v>
      </c>
    </row>
    <row r="551" spans="7:44" ht="14.25" customHeight="1" x14ac:dyDescent="0.25">
      <c r="G551" s="62"/>
      <c r="H551" s="163"/>
      <c r="J551" s="412"/>
      <c r="K551" s="52" t="s">
        <v>358</v>
      </c>
      <c r="L551" s="196">
        <v>0</v>
      </c>
      <c r="M551" s="196">
        <v>0</v>
      </c>
      <c r="N551" s="196">
        <v>0</v>
      </c>
      <c r="O551" s="196">
        <v>0</v>
      </c>
      <c r="P551" s="196">
        <v>0</v>
      </c>
      <c r="Q551" s="196">
        <v>0</v>
      </c>
      <c r="R551" s="196">
        <v>0</v>
      </c>
      <c r="S551" s="196">
        <v>0</v>
      </c>
      <c r="T551" s="196">
        <v>0</v>
      </c>
      <c r="U551" s="196">
        <v>0</v>
      </c>
      <c r="V551" s="196">
        <v>0</v>
      </c>
      <c r="W551" s="196">
        <v>0</v>
      </c>
      <c r="X551" s="196">
        <v>0</v>
      </c>
      <c r="Y551" s="196">
        <v>0</v>
      </c>
      <c r="Z551" s="196">
        <v>0</v>
      </c>
      <c r="AA551" s="196">
        <v>0</v>
      </c>
      <c r="AB551" s="196">
        <v>0</v>
      </c>
      <c r="AC551" s="196">
        <v>0</v>
      </c>
      <c r="AD551" s="196">
        <v>0</v>
      </c>
      <c r="AE551" s="196">
        <v>0</v>
      </c>
      <c r="AF551" s="196">
        <v>0</v>
      </c>
      <c r="AG551" s="196">
        <v>0</v>
      </c>
      <c r="AH551" s="196">
        <v>0</v>
      </c>
      <c r="AI551" s="196">
        <v>0</v>
      </c>
      <c r="AJ551" s="196">
        <v>0</v>
      </c>
      <c r="AK551" s="196">
        <v>0</v>
      </c>
      <c r="AL551" s="196">
        <v>0</v>
      </c>
      <c r="AM551" s="196">
        <v>0</v>
      </c>
      <c r="AN551" s="196">
        <v>0</v>
      </c>
      <c r="AO551" s="196">
        <v>0</v>
      </c>
      <c r="AP551" s="196">
        <v>0</v>
      </c>
      <c r="AQ551" s="196">
        <v>0</v>
      </c>
      <c r="AR551" s="196">
        <v>0</v>
      </c>
    </row>
    <row r="552" spans="7:44" ht="14.25" customHeight="1" thickBot="1" x14ac:dyDescent="0.3">
      <c r="G552" s="62"/>
      <c r="H552" s="163"/>
      <c r="J552" s="412"/>
      <c r="K552" s="167" t="s">
        <v>359</v>
      </c>
      <c r="L552" s="197">
        <v>0</v>
      </c>
      <c r="M552" s="197">
        <v>0</v>
      </c>
      <c r="N552" s="197">
        <v>0</v>
      </c>
      <c r="O552" s="197">
        <v>0</v>
      </c>
      <c r="P552" s="197">
        <v>0</v>
      </c>
      <c r="Q552" s="197">
        <v>0</v>
      </c>
      <c r="R552" s="197">
        <v>0</v>
      </c>
      <c r="S552" s="197">
        <v>0</v>
      </c>
      <c r="T552" s="197">
        <v>0</v>
      </c>
      <c r="U552" s="197">
        <v>0</v>
      </c>
      <c r="V552" s="197">
        <v>0</v>
      </c>
      <c r="W552" s="197">
        <v>0</v>
      </c>
      <c r="X552" s="197">
        <v>0</v>
      </c>
      <c r="Y552" s="197">
        <v>0</v>
      </c>
      <c r="Z552" s="197">
        <v>0</v>
      </c>
      <c r="AA552" s="197">
        <v>0</v>
      </c>
      <c r="AB552" s="197">
        <v>0</v>
      </c>
      <c r="AC552" s="197">
        <v>0</v>
      </c>
      <c r="AD552" s="197">
        <v>0</v>
      </c>
      <c r="AE552" s="197">
        <v>0</v>
      </c>
      <c r="AF552" s="197">
        <v>0</v>
      </c>
      <c r="AG552" s="197">
        <v>0</v>
      </c>
      <c r="AH552" s="197">
        <v>0</v>
      </c>
      <c r="AI552" s="197">
        <v>0</v>
      </c>
      <c r="AJ552" s="197">
        <v>0</v>
      </c>
      <c r="AK552" s="197">
        <v>0</v>
      </c>
      <c r="AL552" s="197">
        <v>0</v>
      </c>
      <c r="AM552" s="197">
        <v>0</v>
      </c>
      <c r="AN552" s="197">
        <v>0</v>
      </c>
      <c r="AO552" s="197">
        <v>0</v>
      </c>
      <c r="AP552" s="197">
        <v>0</v>
      </c>
      <c r="AQ552" s="197">
        <v>0</v>
      </c>
      <c r="AR552" s="197">
        <v>0</v>
      </c>
    </row>
    <row r="553" spans="7:44" ht="14.25" customHeight="1" thickTop="1" thickBot="1" x14ac:dyDescent="0.3">
      <c r="G553" s="62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  <c r="AA553" s="111"/>
      <c r="AB553" s="111"/>
      <c r="AC553" s="111"/>
      <c r="AD553" s="111"/>
      <c r="AE553" s="111"/>
      <c r="AF553" s="111"/>
      <c r="AG553" s="111"/>
      <c r="AH553" s="111"/>
      <c r="AI553" s="111"/>
      <c r="AJ553" s="111"/>
      <c r="AK553" s="111"/>
      <c r="AL553" s="111"/>
      <c r="AM553" s="111"/>
      <c r="AN553" s="111"/>
      <c r="AO553" s="111"/>
      <c r="AP553" s="111"/>
      <c r="AQ553" s="111"/>
      <c r="AR553" s="111"/>
    </row>
    <row r="554" spans="7:44" ht="14.25" customHeight="1" x14ac:dyDescent="0.25">
      <c r="G554" s="62"/>
      <c r="H554" s="116"/>
      <c r="I554" s="116"/>
      <c r="J554" s="116"/>
      <c r="K554" s="116"/>
      <c r="L554" s="116"/>
      <c r="M554" s="116"/>
      <c r="N554" s="116"/>
      <c r="O554" s="116"/>
      <c r="P554" s="116"/>
      <c r="Q554" s="116"/>
      <c r="R554" s="116"/>
      <c r="S554" s="116"/>
      <c r="T554" s="116"/>
      <c r="U554" s="116"/>
      <c r="V554" s="116"/>
      <c r="W554" s="116"/>
      <c r="X554" s="116"/>
      <c r="Y554" s="116"/>
      <c r="Z554" s="116"/>
      <c r="AA554" s="116"/>
      <c r="AB554" s="116"/>
      <c r="AC554" s="116"/>
      <c r="AD554" s="116"/>
      <c r="AE554" s="116"/>
      <c r="AF554" s="116"/>
      <c r="AG554" s="116"/>
      <c r="AH554" s="116"/>
      <c r="AI554" s="116"/>
      <c r="AJ554" s="116"/>
      <c r="AK554" s="116"/>
      <c r="AL554" s="116"/>
      <c r="AM554" s="116"/>
      <c r="AN554" s="116"/>
      <c r="AO554" s="116"/>
      <c r="AP554" s="116"/>
      <c r="AQ554" s="116"/>
      <c r="AR554" s="116"/>
    </row>
    <row r="555" spans="7:44" ht="14.25" customHeight="1" x14ac:dyDescent="0.25">
      <c r="G555" s="62"/>
      <c r="L555" s="162">
        <v>2018</v>
      </c>
      <c r="M555" s="162">
        <v>2019</v>
      </c>
      <c r="N555" s="162">
        <v>2020</v>
      </c>
      <c r="O555" s="162">
        <v>2021</v>
      </c>
      <c r="P555" s="162">
        <v>2022</v>
      </c>
      <c r="Q555" s="162">
        <v>2023</v>
      </c>
      <c r="R555" s="162">
        <v>2024</v>
      </c>
      <c r="S555" s="162">
        <v>2025</v>
      </c>
      <c r="T555" s="162">
        <v>2026</v>
      </c>
      <c r="U555" s="162">
        <v>2027</v>
      </c>
      <c r="V555" s="162">
        <v>2028</v>
      </c>
      <c r="W555" s="162">
        <v>2029</v>
      </c>
      <c r="X555" s="162">
        <v>2030</v>
      </c>
      <c r="Y555" s="162">
        <v>2031</v>
      </c>
      <c r="Z555" s="162">
        <v>2032</v>
      </c>
      <c r="AA555" s="162">
        <v>2033</v>
      </c>
      <c r="AB555" s="162">
        <v>2034</v>
      </c>
      <c r="AC555" s="162">
        <v>2035</v>
      </c>
      <c r="AD555" s="162">
        <v>2036</v>
      </c>
      <c r="AE555" s="162">
        <v>2037</v>
      </c>
      <c r="AF555" s="162">
        <v>2038</v>
      </c>
      <c r="AG555" s="162">
        <v>2039</v>
      </c>
      <c r="AH555" s="162">
        <v>2040</v>
      </c>
      <c r="AI555" s="162">
        <v>2041</v>
      </c>
      <c r="AJ555" s="162">
        <v>2042</v>
      </c>
      <c r="AK555" s="162">
        <v>2043</v>
      </c>
      <c r="AL555" s="162">
        <v>2044</v>
      </c>
      <c r="AM555" s="162">
        <v>2045</v>
      </c>
      <c r="AN555" s="162">
        <v>2046</v>
      </c>
      <c r="AO555" s="162">
        <v>2047</v>
      </c>
      <c r="AP555" s="162">
        <v>2048</v>
      </c>
      <c r="AQ555" s="162">
        <v>2049</v>
      </c>
      <c r="AR555" s="162">
        <v>2050</v>
      </c>
    </row>
    <row r="556" spans="7:44" ht="14.25" customHeight="1" x14ac:dyDescent="0.25">
      <c r="G556" s="62"/>
      <c r="H556" s="433" t="s">
        <v>91</v>
      </c>
      <c r="J556" s="411" t="s">
        <v>133</v>
      </c>
      <c r="K556" s="200" t="s">
        <v>71</v>
      </c>
      <c r="L556" s="371">
        <v>2.1999999999999999E-2</v>
      </c>
      <c r="M556" s="371">
        <v>2.1999999999999999E-2</v>
      </c>
      <c r="N556" s="371">
        <v>2.1999999999999999E-2</v>
      </c>
      <c r="O556" s="371">
        <v>2.1999999999999999E-2</v>
      </c>
      <c r="P556" s="371">
        <v>2.1999999999999999E-2</v>
      </c>
      <c r="Q556" s="371">
        <v>2.1999999999999999E-2</v>
      </c>
      <c r="R556" s="371">
        <v>2.1999999999999999E-2</v>
      </c>
      <c r="S556" s="371">
        <v>2.1999999999999999E-2</v>
      </c>
      <c r="T556" s="371">
        <v>2.1999999999999999E-2</v>
      </c>
      <c r="U556" s="371">
        <v>2.1999999999999999E-2</v>
      </c>
      <c r="V556" s="371">
        <v>2.1999999999999999E-2</v>
      </c>
      <c r="W556" s="371">
        <v>2.1999999999999999E-2</v>
      </c>
      <c r="X556" s="371">
        <v>2.1999999999999999E-2</v>
      </c>
      <c r="Y556" s="371">
        <v>2.1999999999999999E-2</v>
      </c>
      <c r="Z556" s="371">
        <v>2.1999999999999999E-2</v>
      </c>
      <c r="AA556" s="371">
        <v>2.1999999999999999E-2</v>
      </c>
      <c r="AB556" s="371">
        <v>2.1999999999999999E-2</v>
      </c>
      <c r="AC556" s="371">
        <v>2.1999999999999999E-2</v>
      </c>
      <c r="AD556" s="371">
        <v>2.1999999999999999E-2</v>
      </c>
      <c r="AE556" s="371">
        <v>2.1999999999999999E-2</v>
      </c>
      <c r="AF556" s="371">
        <v>2.1999999999999999E-2</v>
      </c>
      <c r="AG556" s="371">
        <v>2.1999999999999999E-2</v>
      </c>
      <c r="AH556" s="371">
        <v>2.1999999999999999E-2</v>
      </c>
      <c r="AI556" s="371">
        <v>2.1999999999999999E-2</v>
      </c>
      <c r="AJ556" s="371">
        <v>2.1999999999999999E-2</v>
      </c>
      <c r="AK556" s="371">
        <v>2.1999999999999999E-2</v>
      </c>
      <c r="AL556" s="371">
        <v>2.1999999999999999E-2</v>
      </c>
      <c r="AM556" s="371">
        <v>2.1999999999999999E-2</v>
      </c>
      <c r="AN556" s="371">
        <v>2.1999999999999999E-2</v>
      </c>
      <c r="AO556" s="371">
        <v>2.1999999999999999E-2</v>
      </c>
      <c r="AP556" s="371">
        <v>2.1999999999999999E-2</v>
      </c>
      <c r="AQ556" s="371">
        <v>2.1999999999999999E-2</v>
      </c>
      <c r="AR556" s="371">
        <v>2.1999999999999999E-2</v>
      </c>
    </row>
    <row r="557" spans="7:44" ht="14.25" customHeight="1" x14ac:dyDescent="0.25">
      <c r="G557" s="62"/>
      <c r="H557" s="433"/>
      <c r="J557" s="411"/>
      <c r="K557" s="200" t="s">
        <v>134</v>
      </c>
      <c r="L557" s="201">
        <v>0.04</v>
      </c>
      <c r="M557" s="201">
        <v>0.04</v>
      </c>
      <c r="N557" s="201">
        <v>0.04</v>
      </c>
      <c r="O557" s="201">
        <v>0.04</v>
      </c>
      <c r="P557" s="201">
        <v>0.04</v>
      </c>
      <c r="Q557" s="201">
        <v>0.04</v>
      </c>
      <c r="R557" s="201">
        <v>0.04</v>
      </c>
      <c r="S557" s="201">
        <v>0.04</v>
      </c>
      <c r="T557" s="201">
        <v>0.04</v>
      </c>
      <c r="U557" s="201">
        <v>0.04</v>
      </c>
      <c r="V557" s="201">
        <v>0.04</v>
      </c>
      <c r="W557" s="201">
        <v>0.04</v>
      </c>
      <c r="X557" s="201">
        <v>0.04</v>
      </c>
      <c r="Y557" s="201">
        <v>0.04</v>
      </c>
      <c r="Z557" s="201">
        <v>0.04</v>
      </c>
      <c r="AA557" s="201">
        <v>0.04</v>
      </c>
      <c r="AB557" s="201">
        <v>0.04</v>
      </c>
      <c r="AC557" s="201">
        <v>0.04</v>
      </c>
      <c r="AD557" s="201">
        <v>0.04</v>
      </c>
      <c r="AE557" s="201">
        <v>0.04</v>
      </c>
      <c r="AF557" s="201">
        <v>0.04</v>
      </c>
      <c r="AG557" s="201">
        <v>0.04</v>
      </c>
      <c r="AH557" s="201">
        <v>0.04</v>
      </c>
      <c r="AI557" s="201">
        <v>0.04</v>
      </c>
      <c r="AJ557" s="201">
        <v>0.04</v>
      </c>
      <c r="AK557" s="201">
        <v>0.04</v>
      </c>
      <c r="AL557" s="201">
        <v>0.04</v>
      </c>
      <c r="AM557" s="201">
        <v>0.04</v>
      </c>
      <c r="AN557" s="201">
        <v>0.04</v>
      </c>
      <c r="AO557" s="201">
        <v>0.04</v>
      </c>
      <c r="AP557" s="201">
        <v>0.04</v>
      </c>
      <c r="AQ557" s="201">
        <v>0.04</v>
      </c>
      <c r="AR557" s="201">
        <v>0.04</v>
      </c>
    </row>
    <row r="558" spans="7:44" ht="14.25" customHeight="1" x14ac:dyDescent="0.25">
      <c r="G558" s="62"/>
      <c r="H558" s="433"/>
      <c r="J558" s="411"/>
      <c r="K558" s="200" t="s">
        <v>135</v>
      </c>
      <c r="L558" s="201">
        <v>0.04</v>
      </c>
      <c r="M558" s="201">
        <v>0.04</v>
      </c>
      <c r="N558" s="201">
        <v>0.04</v>
      </c>
      <c r="O558" s="201">
        <v>0.04</v>
      </c>
      <c r="P558" s="201">
        <v>0.04</v>
      </c>
      <c r="Q558" s="201">
        <v>0.04</v>
      </c>
      <c r="R558" s="201">
        <v>0.04</v>
      </c>
      <c r="S558" s="201">
        <v>0.04</v>
      </c>
      <c r="T558" s="201">
        <v>0.04</v>
      </c>
      <c r="U558" s="201">
        <v>0.04</v>
      </c>
      <c r="V558" s="201">
        <v>0.04</v>
      </c>
      <c r="W558" s="201">
        <v>0.04</v>
      </c>
      <c r="X558" s="201">
        <v>0.04</v>
      </c>
      <c r="Y558" s="201">
        <v>0.04</v>
      </c>
      <c r="Z558" s="201">
        <v>0.04</v>
      </c>
      <c r="AA558" s="201">
        <v>0.04</v>
      </c>
      <c r="AB558" s="201">
        <v>0.04</v>
      </c>
      <c r="AC558" s="201">
        <v>0.04</v>
      </c>
      <c r="AD558" s="201">
        <v>0.04</v>
      </c>
      <c r="AE558" s="201">
        <v>0.04</v>
      </c>
      <c r="AF558" s="201">
        <v>0.04</v>
      </c>
      <c r="AG558" s="201">
        <v>0.04</v>
      </c>
      <c r="AH558" s="201">
        <v>0.04</v>
      </c>
      <c r="AI558" s="201">
        <v>0.04</v>
      </c>
      <c r="AJ558" s="201">
        <v>0.04</v>
      </c>
      <c r="AK558" s="201">
        <v>0.04</v>
      </c>
      <c r="AL558" s="201">
        <v>0.04</v>
      </c>
      <c r="AM558" s="201">
        <v>0.04</v>
      </c>
      <c r="AN558" s="201">
        <v>0.04</v>
      </c>
      <c r="AO558" s="201">
        <v>0.04</v>
      </c>
      <c r="AP558" s="201">
        <v>0.04</v>
      </c>
      <c r="AQ558" s="201">
        <v>0.04</v>
      </c>
      <c r="AR558" s="201">
        <v>0.04</v>
      </c>
    </row>
    <row r="559" spans="7:44" ht="14.25" customHeight="1" x14ac:dyDescent="0.25">
      <c r="G559" s="62"/>
      <c r="H559" s="433"/>
      <c r="J559" s="411"/>
      <c r="K559" s="200" t="s">
        <v>136</v>
      </c>
      <c r="L559" s="201">
        <v>0.04</v>
      </c>
      <c r="M559" s="201">
        <v>0.04</v>
      </c>
      <c r="N559" s="201">
        <v>0.04</v>
      </c>
      <c r="O559" s="201">
        <v>0.04</v>
      </c>
      <c r="P559" s="201">
        <v>0.04</v>
      </c>
      <c r="Q559" s="201">
        <v>0.04</v>
      </c>
      <c r="R559" s="201">
        <v>0.04</v>
      </c>
      <c r="S559" s="201">
        <v>0.04</v>
      </c>
      <c r="T559" s="201">
        <v>0.04</v>
      </c>
      <c r="U559" s="201">
        <v>0.04</v>
      </c>
      <c r="V559" s="201">
        <v>0.04</v>
      </c>
      <c r="W559" s="201">
        <v>0.04</v>
      </c>
      <c r="X559" s="201">
        <v>0.04</v>
      </c>
      <c r="Y559" s="201">
        <v>0.04</v>
      </c>
      <c r="Z559" s="201">
        <v>0.04</v>
      </c>
      <c r="AA559" s="201">
        <v>0.04</v>
      </c>
      <c r="AB559" s="201">
        <v>0.04</v>
      </c>
      <c r="AC559" s="201">
        <v>0.04</v>
      </c>
      <c r="AD559" s="201">
        <v>0.04</v>
      </c>
      <c r="AE559" s="201">
        <v>0.04</v>
      </c>
      <c r="AF559" s="201">
        <v>0.04</v>
      </c>
      <c r="AG559" s="201">
        <v>0.04</v>
      </c>
      <c r="AH559" s="201">
        <v>0.04</v>
      </c>
      <c r="AI559" s="201">
        <v>0.04</v>
      </c>
      <c r="AJ559" s="201">
        <v>0.04</v>
      </c>
      <c r="AK559" s="201">
        <v>0.04</v>
      </c>
      <c r="AL559" s="201">
        <v>0.04</v>
      </c>
      <c r="AM559" s="201">
        <v>0.04</v>
      </c>
      <c r="AN559" s="201">
        <v>0.04</v>
      </c>
      <c r="AO559" s="201">
        <v>0.04</v>
      </c>
      <c r="AP559" s="201">
        <v>0.04</v>
      </c>
      <c r="AQ559" s="201">
        <v>0.04</v>
      </c>
      <c r="AR559" s="201">
        <v>0.04</v>
      </c>
    </row>
    <row r="560" spans="7:44" ht="14.25" customHeight="1" x14ac:dyDescent="0.25">
      <c r="G560" s="62"/>
      <c r="H560" s="433"/>
      <c r="J560" s="411"/>
      <c r="K560" s="200" t="s">
        <v>137</v>
      </c>
      <c r="L560" s="201">
        <v>1.4634146341463428E-2</v>
      </c>
      <c r="M560" s="201">
        <v>1.4634146341463428E-2</v>
      </c>
      <c r="N560" s="201">
        <v>1.4634146341463428E-2</v>
      </c>
      <c r="O560" s="201">
        <v>1.4634146341463428E-2</v>
      </c>
      <c r="P560" s="201">
        <v>1.4634146341463428E-2</v>
      </c>
      <c r="Q560" s="201">
        <v>1.4634146341463428E-2</v>
      </c>
      <c r="R560" s="201">
        <v>1.4634146341463428E-2</v>
      </c>
      <c r="S560" s="201">
        <v>1.4634146341463428E-2</v>
      </c>
      <c r="T560" s="201">
        <v>1.4634146341463428E-2</v>
      </c>
      <c r="U560" s="201">
        <v>1.4634146341463428E-2</v>
      </c>
      <c r="V560" s="201">
        <v>1.4634146341463428E-2</v>
      </c>
      <c r="W560" s="201">
        <v>1.4634146341463428E-2</v>
      </c>
      <c r="X560" s="201">
        <v>1.4634146341463428E-2</v>
      </c>
      <c r="Y560" s="201">
        <v>1.4634146341463428E-2</v>
      </c>
      <c r="Z560" s="201">
        <v>1.4634146341463428E-2</v>
      </c>
      <c r="AA560" s="201">
        <v>1.4634146341463428E-2</v>
      </c>
      <c r="AB560" s="201">
        <v>1.4634146341463428E-2</v>
      </c>
      <c r="AC560" s="201">
        <v>1.4634146341463428E-2</v>
      </c>
      <c r="AD560" s="201">
        <v>1.4634146341463428E-2</v>
      </c>
      <c r="AE560" s="201">
        <v>1.4634146341463428E-2</v>
      </c>
      <c r="AF560" s="201">
        <v>1.4634146341463428E-2</v>
      </c>
      <c r="AG560" s="201">
        <v>1.4634146341463428E-2</v>
      </c>
      <c r="AH560" s="201">
        <v>1.4634146341463428E-2</v>
      </c>
      <c r="AI560" s="201">
        <v>1.4634146341463428E-2</v>
      </c>
      <c r="AJ560" s="201">
        <v>1.4634146341463428E-2</v>
      </c>
      <c r="AK560" s="201">
        <v>1.4634146341463428E-2</v>
      </c>
      <c r="AL560" s="201">
        <v>1.4634146341463428E-2</v>
      </c>
      <c r="AM560" s="201">
        <v>1.4634146341463428E-2</v>
      </c>
      <c r="AN560" s="201">
        <v>1.4634146341463428E-2</v>
      </c>
      <c r="AO560" s="201">
        <v>1.4634146341463428E-2</v>
      </c>
      <c r="AP560" s="201">
        <v>1.4634146341463428E-2</v>
      </c>
      <c r="AQ560" s="201">
        <v>1.4634146341463428E-2</v>
      </c>
      <c r="AR560" s="201">
        <v>1.4634146341463428E-2</v>
      </c>
    </row>
    <row r="561" spans="7:44" ht="14.25" customHeight="1" x14ac:dyDescent="0.25">
      <c r="G561" s="62"/>
      <c r="H561" s="433"/>
      <c r="J561" s="411"/>
      <c r="K561" s="200" t="s">
        <v>138</v>
      </c>
      <c r="L561" s="201">
        <v>1.4634146341463428E-2</v>
      </c>
      <c r="M561" s="201">
        <v>1.4634146341463428E-2</v>
      </c>
      <c r="N561" s="201">
        <v>1.4634146341463428E-2</v>
      </c>
      <c r="O561" s="201">
        <v>1.4634146341463428E-2</v>
      </c>
      <c r="P561" s="201">
        <v>1.4634146341463428E-2</v>
      </c>
      <c r="Q561" s="201">
        <v>1.4634146341463428E-2</v>
      </c>
      <c r="R561" s="201">
        <v>1.4634146341463428E-2</v>
      </c>
      <c r="S561" s="201">
        <v>1.4634146341463428E-2</v>
      </c>
      <c r="T561" s="201">
        <v>1.4634146341463428E-2</v>
      </c>
      <c r="U561" s="201">
        <v>1.4634146341463428E-2</v>
      </c>
      <c r="V561" s="201">
        <v>1.4634146341463428E-2</v>
      </c>
      <c r="W561" s="201">
        <v>1.4634146341463428E-2</v>
      </c>
      <c r="X561" s="201">
        <v>1.4634146341463428E-2</v>
      </c>
      <c r="Y561" s="201">
        <v>1.4634146341463428E-2</v>
      </c>
      <c r="Z561" s="201">
        <v>1.4634146341463428E-2</v>
      </c>
      <c r="AA561" s="201">
        <v>1.4634146341463428E-2</v>
      </c>
      <c r="AB561" s="201">
        <v>1.4634146341463428E-2</v>
      </c>
      <c r="AC561" s="201">
        <v>1.4634146341463428E-2</v>
      </c>
      <c r="AD561" s="201">
        <v>1.4634146341463428E-2</v>
      </c>
      <c r="AE561" s="201">
        <v>1.4634146341463428E-2</v>
      </c>
      <c r="AF561" s="201">
        <v>1.4634146341463428E-2</v>
      </c>
      <c r="AG561" s="201">
        <v>1.4634146341463428E-2</v>
      </c>
      <c r="AH561" s="201">
        <v>1.4634146341463428E-2</v>
      </c>
      <c r="AI561" s="201">
        <v>1.4634146341463428E-2</v>
      </c>
      <c r="AJ561" s="201">
        <v>1.4634146341463428E-2</v>
      </c>
      <c r="AK561" s="201">
        <v>1.4634146341463428E-2</v>
      </c>
      <c r="AL561" s="201">
        <v>1.4634146341463428E-2</v>
      </c>
      <c r="AM561" s="201">
        <v>1.4634146341463428E-2</v>
      </c>
      <c r="AN561" s="201">
        <v>1.4634146341463428E-2</v>
      </c>
      <c r="AO561" s="201">
        <v>1.4634146341463428E-2</v>
      </c>
      <c r="AP561" s="201">
        <v>1.4634146341463428E-2</v>
      </c>
      <c r="AQ561" s="201">
        <v>1.4634146341463428E-2</v>
      </c>
      <c r="AR561" s="201">
        <v>1.4634146341463428E-2</v>
      </c>
    </row>
    <row r="562" spans="7:44" ht="14.25" customHeight="1" x14ac:dyDescent="0.25">
      <c r="G562" s="62"/>
      <c r="H562" s="433"/>
      <c r="J562" s="411"/>
      <c r="K562" s="200" t="s">
        <v>139</v>
      </c>
      <c r="L562" s="201">
        <v>1.4634146341463428E-2</v>
      </c>
      <c r="M562" s="201">
        <v>1.4634146341463428E-2</v>
      </c>
      <c r="N562" s="201">
        <v>1.4634146341463428E-2</v>
      </c>
      <c r="O562" s="201">
        <v>1.4634146341463428E-2</v>
      </c>
      <c r="P562" s="201">
        <v>1.4634146341463428E-2</v>
      </c>
      <c r="Q562" s="201">
        <v>1.4634146341463428E-2</v>
      </c>
      <c r="R562" s="201">
        <v>1.4634146341463428E-2</v>
      </c>
      <c r="S562" s="201">
        <v>1.4634146341463428E-2</v>
      </c>
      <c r="T562" s="201">
        <v>1.4634146341463428E-2</v>
      </c>
      <c r="U562" s="201">
        <v>1.4634146341463428E-2</v>
      </c>
      <c r="V562" s="201">
        <v>1.4634146341463428E-2</v>
      </c>
      <c r="W562" s="201">
        <v>1.4634146341463428E-2</v>
      </c>
      <c r="X562" s="201">
        <v>1.4634146341463428E-2</v>
      </c>
      <c r="Y562" s="201">
        <v>1.4634146341463428E-2</v>
      </c>
      <c r="Z562" s="201">
        <v>1.4634146341463428E-2</v>
      </c>
      <c r="AA562" s="201">
        <v>1.4634146341463428E-2</v>
      </c>
      <c r="AB562" s="201">
        <v>1.4634146341463428E-2</v>
      </c>
      <c r="AC562" s="201">
        <v>1.4634146341463428E-2</v>
      </c>
      <c r="AD562" s="201">
        <v>1.4634146341463428E-2</v>
      </c>
      <c r="AE562" s="201">
        <v>1.4634146341463428E-2</v>
      </c>
      <c r="AF562" s="201">
        <v>1.4634146341463428E-2</v>
      </c>
      <c r="AG562" s="201">
        <v>1.4634146341463428E-2</v>
      </c>
      <c r="AH562" s="201">
        <v>1.4634146341463428E-2</v>
      </c>
      <c r="AI562" s="201">
        <v>1.4634146341463428E-2</v>
      </c>
      <c r="AJ562" s="201">
        <v>1.4634146341463428E-2</v>
      </c>
      <c r="AK562" s="201">
        <v>1.4634146341463428E-2</v>
      </c>
      <c r="AL562" s="201">
        <v>1.4634146341463428E-2</v>
      </c>
      <c r="AM562" s="201">
        <v>1.4634146341463428E-2</v>
      </c>
      <c r="AN562" s="201">
        <v>1.4634146341463428E-2</v>
      </c>
      <c r="AO562" s="201">
        <v>1.4634146341463428E-2</v>
      </c>
      <c r="AP562" s="201">
        <v>1.4634146341463428E-2</v>
      </c>
      <c r="AQ562" s="201">
        <v>1.4634146341463428E-2</v>
      </c>
      <c r="AR562" s="201">
        <v>1.4634146341463428E-2</v>
      </c>
    </row>
    <row r="563" spans="7:44" ht="14.25" customHeight="1" x14ac:dyDescent="0.25">
      <c r="G563" s="62"/>
      <c r="H563" s="433"/>
      <c r="J563" s="411"/>
      <c r="K563" s="200" t="s">
        <v>75</v>
      </c>
      <c r="L563" s="201">
        <v>0.04</v>
      </c>
      <c r="M563" s="201">
        <v>0.04</v>
      </c>
      <c r="N563" s="201">
        <v>0.04</v>
      </c>
      <c r="O563" s="201">
        <v>0.04</v>
      </c>
      <c r="P563" s="201">
        <v>0.04</v>
      </c>
      <c r="Q563" s="201">
        <v>0.04</v>
      </c>
      <c r="R563" s="201">
        <v>0.04</v>
      </c>
      <c r="S563" s="201">
        <v>0.04</v>
      </c>
      <c r="T563" s="201">
        <v>0.04</v>
      </c>
      <c r="U563" s="201">
        <v>0.04</v>
      </c>
      <c r="V563" s="201">
        <v>0.04</v>
      </c>
      <c r="W563" s="201">
        <v>0.04</v>
      </c>
      <c r="X563" s="201">
        <v>0.04</v>
      </c>
      <c r="Y563" s="201">
        <v>0.04</v>
      </c>
      <c r="Z563" s="201">
        <v>0.04</v>
      </c>
      <c r="AA563" s="201">
        <v>0.04</v>
      </c>
      <c r="AB563" s="201">
        <v>0.04</v>
      </c>
      <c r="AC563" s="201">
        <v>0.04</v>
      </c>
      <c r="AD563" s="201">
        <v>0.04</v>
      </c>
      <c r="AE563" s="201">
        <v>0.04</v>
      </c>
      <c r="AF563" s="201">
        <v>0.04</v>
      </c>
      <c r="AG563" s="201">
        <v>0.04</v>
      </c>
      <c r="AH563" s="201">
        <v>0.04</v>
      </c>
      <c r="AI563" s="201">
        <v>0.04</v>
      </c>
      <c r="AJ563" s="201">
        <v>0.04</v>
      </c>
      <c r="AK563" s="201">
        <v>0.04</v>
      </c>
      <c r="AL563" s="201">
        <v>0.04</v>
      </c>
      <c r="AM563" s="201">
        <v>0.04</v>
      </c>
      <c r="AN563" s="201">
        <v>0.04</v>
      </c>
      <c r="AO563" s="201">
        <v>0.04</v>
      </c>
      <c r="AP563" s="201">
        <v>0.04</v>
      </c>
      <c r="AQ563" s="201">
        <v>0.04</v>
      </c>
      <c r="AR563" s="201">
        <v>0.04</v>
      </c>
    </row>
    <row r="564" spans="7:44" ht="14.25" customHeight="1" x14ac:dyDescent="0.25">
      <c r="G564" s="62"/>
      <c r="H564" s="433"/>
      <c r="J564" s="411"/>
      <c r="K564" s="200" t="s">
        <v>140</v>
      </c>
      <c r="L564" s="201">
        <v>0.1</v>
      </c>
      <c r="M564" s="201">
        <v>0.1</v>
      </c>
      <c r="N564" s="201">
        <v>0.1</v>
      </c>
      <c r="O564" s="201">
        <v>0.1</v>
      </c>
      <c r="P564" s="201">
        <v>0.1</v>
      </c>
      <c r="Q564" s="201">
        <v>0.1</v>
      </c>
      <c r="R564" s="201">
        <v>0.1</v>
      </c>
      <c r="S564" s="201">
        <v>0.1</v>
      </c>
      <c r="T564" s="201">
        <v>0.1</v>
      </c>
      <c r="U564" s="201">
        <v>0.1</v>
      </c>
      <c r="V564" s="201">
        <v>0.1</v>
      </c>
      <c r="W564" s="201">
        <v>0.1</v>
      </c>
      <c r="X564" s="201">
        <v>0.1</v>
      </c>
      <c r="Y564" s="201">
        <v>0.1</v>
      </c>
      <c r="Z564" s="201">
        <v>0.1</v>
      </c>
      <c r="AA564" s="201">
        <v>0.1</v>
      </c>
      <c r="AB564" s="201">
        <v>0.1</v>
      </c>
      <c r="AC564" s="201">
        <v>0.1</v>
      </c>
      <c r="AD564" s="201">
        <v>0.1</v>
      </c>
      <c r="AE564" s="201">
        <v>0.1</v>
      </c>
      <c r="AF564" s="201">
        <v>0.1</v>
      </c>
      <c r="AG564" s="201">
        <v>0.1</v>
      </c>
      <c r="AH564" s="201">
        <v>0.1</v>
      </c>
      <c r="AI564" s="201">
        <v>0.1</v>
      </c>
      <c r="AJ564" s="201">
        <v>0.1</v>
      </c>
      <c r="AK564" s="201">
        <v>0.1</v>
      </c>
      <c r="AL564" s="201">
        <v>0.1</v>
      </c>
      <c r="AM564" s="201">
        <v>0.1</v>
      </c>
      <c r="AN564" s="201">
        <v>0.1</v>
      </c>
      <c r="AO564" s="201">
        <v>0.1</v>
      </c>
      <c r="AP564" s="201">
        <v>0.1</v>
      </c>
      <c r="AQ564" s="201">
        <v>0.1</v>
      </c>
      <c r="AR564" s="201">
        <v>0.1</v>
      </c>
    </row>
    <row r="565" spans="7:44" ht="14.25" customHeight="1" x14ac:dyDescent="0.25">
      <c r="G565" s="62"/>
      <c r="H565" s="433"/>
      <c r="J565" s="411"/>
      <c r="K565" s="200" t="s">
        <v>141</v>
      </c>
      <c r="L565" s="201">
        <v>0.1</v>
      </c>
      <c r="M565" s="201">
        <v>0.1</v>
      </c>
      <c r="N565" s="201">
        <v>0.1</v>
      </c>
      <c r="O565" s="201">
        <v>0.1</v>
      </c>
      <c r="P565" s="201">
        <v>0.1</v>
      </c>
      <c r="Q565" s="201">
        <v>0.1</v>
      </c>
      <c r="R565" s="201">
        <v>0.1</v>
      </c>
      <c r="S565" s="201">
        <v>0.1</v>
      </c>
      <c r="T565" s="201">
        <v>0.1</v>
      </c>
      <c r="U565" s="201">
        <v>0.1</v>
      </c>
      <c r="V565" s="201">
        <v>0.1</v>
      </c>
      <c r="W565" s="201">
        <v>0.1</v>
      </c>
      <c r="X565" s="201">
        <v>0.1</v>
      </c>
      <c r="Y565" s="201">
        <v>0.1</v>
      </c>
      <c r="Z565" s="201">
        <v>0.1</v>
      </c>
      <c r="AA565" s="201">
        <v>0.1</v>
      </c>
      <c r="AB565" s="201">
        <v>0.1</v>
      </c>
      <c r="AC565" s="201">
        <v>0.1</v>
      </c>
      <c r="AD565" s="201">
        <v>0.1</v>
      </c>
      <c r="AE565" s="201">
        <v>0.1</v>
      </c>
      <c r="AF565" s="201">
        <v>0.1</v>
      </c>
      <c r="AG565" s="201">
        <v>0.1</v>
      </c>
      <c r="AH565" s="201">
        <v>0.1</v>
      </c>
      <c r="AI565" s="201">
        <v>0.1</v>
      </c>
      <c r="AJ565" s="201">
        <v>0.1</v>
      </c>
      <c r="AK565" s="201">
        <v>0.1</v>
      </c>
      <c r="AL565" s="201">
        <v>0.1</v>
      </c>
      <c r="AM565" s="201">
        <v>0.1</v>
      </c>
      <c r="AN565" s="201">
        <v>0.1</v>
      </c>
      <c r="AO565" s="201">
        <v>0.1</v>
      </c>
      <c r="AP565" s="201">
        <v>0.1</v>
      </c>
      <c r="AQ565" s="201">
        <v>0.1</v>
      </c>
      <c r="AR565" s="201">
        <v>0.1</v>
      </c>
    </row>
    <row r="566" spans="7:44" ht="14.25" customHeight="1" x14ac:dyDescent="0.25">
      <c r="G566" s="62"/>
      <c r="H566" s="433"/>
      <c r="J566" s="411"/>
      <c r="K566" s="200" t="s">
        <v>142</v>
      </c>
      <c r="L566" s="201">
        <v>0.1</v>
      </c>
      <c r="M566" s="201">
        <v>0.1</v>
      </c>
      <c r="N566" s="201">
        <v>0.1</v>
      </c>
      <c r="O566" s="201">
        <v>0.1</v>
      </c>
      <c r="P566" s="201">
        <v>0.1</v>
      </c>
      <c r="Q566" s="201">
        <v>0.1</v>
      </c>
      <c r="R566" s="201">
        <v>0.1</v>
      </c>
      <c r="S566" s="201">
        <v>0.1</v>
      </c>
      <c r="T566" s="201">
        <v>0.1</v>
      </c>
      <c r="U566" s="201">
        <v>0.1</v>
      </c>
      <c r="V566" s="201">
        <v>0.1</v>
      </c>
      <c r="W566" s="201">
        <v>0.1</v>
      </c>
      <c r="X566" s="201">
        <v>0.1</v>
      </c>
      <c r="Y566" s="201">
        <v>0.1</v>
      </c>
      <c r="Z566" s="201">
        <v>0.1</v>
      </c>
      <c r="AA566" s="201">
        <v>0.1</v>
      </c>
      <c r="AB566" s="201">
        <v>0.1</v>
      </c>
      <c r="AC566" s="201">
        <v>0.1</v>
      </c>
      <c r="AD566" s="201">
        <v>0.1</v>
      </c>
      <c r="AE566" s="201">
        <v>0.1</v>
      </c>
      <c r="AF566" s="201">
        <v>0.1</v>
      </c>
      <c r="AG566" s="201">
        <v>0.1</v>
      </c>
      <c r="AH566" s="201">
        <v>0.1</v>
      </c>
      <c r="AI566" s="201">
        <v>0.1</v>
      </c>
      <c r="AJ566" s="201">
        <v>0.1</v>
      </c>
      <c r="AK566" s="201">
        <v>0.1</v>
      </c>
      <c r="AL566" s="201">
        <v>0.1</v>
      </c>
      <c r="AM566" s="201">
        <v>0.1</v>
      </c>
      <c r="AN566" s="201">
        <v>0.1</v>
      </c>
      <c r="AO566" s="201">
        <v>0.1</v>
      </c>
      <c r="AP566" s="201">
        <v>0.1</v>
      </c>
      <c r="AQ566" s="201">
        <v>0.1</v>
      </c>
      <c r="AR566" s="201">
        <v>0.1</v>
      </c>
    </row>
    <row r="567" spans="7:44" ht="14.25" customHeight="1" x14ac:dyDescent="0.25">
      <c r="G567" s="62"/>
      <c r="H567" s="433"/>
      <c r="J567" s="411"/>
      <c r="K567" s="200" t="s">
        <v>143</v>
      </c>
      <c r="L567" s="201">
        <v>7.317073170731736E-2</v>
      </c>
      <c r="M567" s="201">
        <v>7.317073170731736E-2</v>
      </c>
      <c r="N567" s="201">
        <v>7.317073170731736E-2</v>
      </c>
      <c r="O567" s="201">
        <v>7.317073170731736E-2</v>
      </c>
      <c r="P567" s="201">
        <v>7.317073170731736E-2</v>
      </c>
      <c r="Q567" s="201">
        <v>7.317073170731736E-2</v>
      </c>
      <c r="R567" s="201">
        <v>7.317073170731736E-2</v>
      </c>
      <c r="S567" s="201">
        <v>7.317073170731736E-2</v>
      </c>
      <c r="T567" s="201">
        <v>7.317073170731736E-2</v>
      </c>
      <c r="U567" s="201">
        <v>7.317073170731736E-2</v>
      </c>
      <c r="V567" s="201">
        <v>7.317073170731736E-2</v>
      </c>
      <c r="W567" s="201">
        <v>7.317073170731736E-2</v>
      </c>
      <c r="X567" s="201">
        <v>7.317073170731736E-2</v>
      </c>
      <c r="Y567" s="201">
        <v>7.317073170731736E-2</v>
      </c>
      <c r="Z567" s="201">
        <v>7.317073170731736E-2</v>
      </c>
      <c r="AA567" s="201">
        <v>7.317073170731736E-2</v>
      </c>
      <c r="AB567" s="201">
        <v>7.317073170731736E-2</v>
      </c>
      <c r="AC567" s="201">
        <v>7.317073170731736E-2</v>
      </c>
      <c r="AD567" s="201">
        <v>7.317073170731736E-2</v>
      </c>
      <c r="AE567" s="201">
        <v>7.317073170731736E-2</v>
      </c>
      <c r="AF567" s="201">
        <v>7.317073170731736E-2</v>
      </c>
      <c r="AG567" s="201">
        <v>7.317073170731736E-2</v>
      </c>
      <c r="AH567" s="201">
        <v>7.317073170731736E-2</v>
      </c>
      <c r="AI567" s="201">
        <v>7.317073170731736E-2</v>
      </c>
      <c r="AJ567" s="201">
        <v>7.317073170731736E-2</v>
      </c>
      <c r="AK567" s="201">
        <v>7.317073170731736E-2</v>
      </c>
      <c r="AL567" s="201">
        <v>7.317073170731736E-2</v>
      </c>
      <c r="AM567" s="201">
        <v>7.317073170731736E-2</v>
      </c>
      <c r="AN567" s="201">
        <v>7.317073170731736E-2</v>
      </c>
      <c r="AO567" s="201">
        <v>7.317073170731736E-2</v>
      </c>
      <c r="AP567" s="201">
        <v>7.317073170731736E-2</v>
      </c>
      <c r="AQ567" s="201">
        <v>7.317073170731736E-2</v>
      </c>
      <c r="AR567" s="201">
        <v>7.317073170731736E-2</v>
      </c>
    </row>
    <row r="568" spans="7:44" ht="14.25" customHeight="1" x14ac:dyDescent="0.25">
      <c r="G568" s="62"/>
      <c r="H568" s="433"/>
      <c r="J568" s="411"/>
      <c r="K568" s="200" t="s">
        <v>144</v>
      </c>
      <c r="L568" s="201">
        <v>7.317073170731736E-2</v>
      </c>
      <c r="M568" s="201">
        <v>7.317073170731736E-2</v>
      </c>
      <c r="N568" s="201">
        <v>7.317073170731736E-2</v>
      </c>
      <c r="O568" s="201">
        <v>7.317073170731736E-2</v>
      </c>
      <c r="P568" s="201">
        <v>7.317073170731736E-2</v>
      </c>
      <c r="Q568" s="201">
        <v>7.317073170731736E-2</v>
      </c>
      <c r="R568" s="201">
        <v>7.317073170731736E-2</v>
      </c>
      <c r="S568" s="201">
        <v>7.317073170731736E-2</v>
      </c>
      <c r="T568" s="201">
        <v>7.317073170731736E-2</v>
      </c>
      <c r="U568" s="201">
        <v>7.317073170731736E-2</v>
      </c>
      <c r="V568" s="201">
        <v>7.317073170731736E-2</v>
      </c>
      <c r="W568" s="201">
        <v>7.317073170731736E-2</v>
      </c>
      <c r="X568" s="201">
        <v>7.317073170731736E-2</v>
      </c>
      <c r="Y568" s="201">
        <v>7.317073170731736E-2</v>
      </c>
      <c r="Z568" s="201">
        <v>7.317073170731736E-2</v>
      </c>
      <c r="AA568" s="201">
        <v>7.317073170731736E-2</v>
      </c>
      <c r="AB568" s="201">
        <v>7.317073170731736E-2</v>
      </c>
      <c r="AC568" s="201">
        <v>7.317073170731736E-2</v>
      </c>
      <c r="AD568" s="201">
        <v>7.317073170731736E-2</v>
      </c>
      <c r="AE568" s="201">
        <v>7.317073170731736E-2</v>
      </c>
      <c r="AF568" s="201">
        <v>7.317073170731736E-2</v>
      </c>
      <c r="AG568" s="201">
        <v>7.317073170731736E-2</v>
      </c>
      <c r="AH568" s="201">
        <v>7.317073170731736E-2</v>
      </c>
      <c r="AI568" s="201">
        <v>7.317073170731736E-2</v>
      </c>
      <c r="AJ568" s="201">
        <v>7.317073170731736E-2</v>
      </c>
      <c r="AK568" s="201">
        <v>7.317073170731736E-2</v>
      </c>
      <c r="AL568" s="201">
        <v>7.317073170731736E-2</v>
      </c>
      <c r="AM568" s="201">
        <v>7.317073170731736E-2</v>
      </c>
      <c r="AN568" s="201">
        <v>7.317073170731736E-2</v>
      </c>
      <c r="AO568" s="201">
        <v>7.317073170731736E-2</v>
      </c>
      <c r="AP568" s="201">
        <v>7.317073170731736E-2</v>
      </c>
      <c r="AQ568" s="201">
        <v>7.317073170731736E-2</v>
      </c>
      <c r="AR568" s="201">
        <v>7.317073170731736E-2</v>
      </c>
    </row>
    <row r="569" spans="7:44" ht="14.25" customHeight="1" x14ac:dyDescent="0.25">
      <c r="G569" s="62"/>
      <c r="H569" s="433"/>
      <c r="J569" s="411"/>
      <c r="K569" s="200" t="s">
        <v>145</v>
      </c>
      <c r="L569" s="201">
        <v>7.317073170731736E-2</v>
      </c>
      <c r="M569" s="201">
        <v>7.317073170731736E-2</v>
      </c>
      <c r="N569" s="201">
        <v>7.317073170731736E-2</v>
      </c>
      <c r="O569" s="201">
        <v>7.317073170731736E-2</v>
      </c>
      <c r="P569" s="201">
        <v>7.317073170731736E-2</v>
      </c>
      <c r="Q569" s="201">
        <v>7.317073170731736E-2</v>
      </c>
      <c r="R569" s="201">
        <v>7.317073170731736E-2</v>
      </c>
      <c r="S569" s="201">
        <v>7.317073170731736E-2</v>
      </c>
      <c r="T569" s="201">
        <v>7.317073170731736E-2</v>
      </c>
      <c r="U569" s="201">
        <v>7.317073170731736E-2</v>
      </c>
      <c r="V569" s="201">
        <v>7.317073170731736E-2</v>
      </c>
      <c r="W569" s="201">
        <v>7.317073170731736E-2</v>
      </c>
      <c r="X569" s="201">
        <v>7.317073170731736E-2</v>
      </c>
      <c r="Y569" s="201">
        <v>7.317073170731736E-2</v>
      </c>
      <c r="Z569" s="201">
        <v>7.317073170731736E-2</v>
      </c>
      <c r="AA569" s="201">
        <v>7.317073170731736E-2</v>
      </c>
      <c r="AB569" s="201">
        <v>7.317073170731736E-2</v>
      </c>
      <c r="AC569" s="201">
        <v>7.317073170731736E-2</v>
      </c>
      <c r="AD569" s="201">
        <v>7.317073170731736E-2</v>
      </c>
      <c r="AE569" s="201">
        <v>7.317073170731736E-2</v>
      </c>
      <c r="AF569" s="201">
        <v>7.317073170731736E-2</v>
      </c>
      <c r="AG569" s="201">
        <v>7.317073170731736E-2</v>
      </c>
      <c r="AH569" s="201">
        <v>7.317073170731736E-2</v>
      </c>
      <c r="AI569" s="201">
        <v>7.317073170731736E-2</v>
      </c>
      <c r="AJ569" s="201">
        <v>7.317073170731736E-2</v>
      </c>
      <c r="AK569" s="201">
        <v>7.317073170731736E-2</v>
      </c>
      <c r="AL569" s="201">
        <v>7.317073170731736E-2</v>
      </c>
      <c r="AM569" s="201">
        <v>7.317073170731736E-2</v>
      </c>
      <c r="AN569" s="201">
        <v>7.317073170731736E-2</v>
      </c>
      <c r="AO569" s="201">
        <v>7.317073170731736E-2</v>
      </c>
      <c r="AP569" s="201">
        <v>7.317073170731736E-2</v>
      </c>
      <c r="AQ569" s="201">
        <v>7.317073170731736E-2</v>
      </c>
      <c r="AR569" s="201">
        <v>7.317073170731736E-2</v>
      </c>
    </row>
    <row r="570" spans="7:44" ht="14.25" customHeight="1" x14ac:dyDescent="0.25">
      <c r="G570" s="62"/>
      <c r="H570" s="433"/>
      <c r="J570" s="411"/>
      <c r="K570" s="200" t="s">
        <v>146</v>
      </c>
      <c r="L570" s="201">
        <v>0.68500000000000005</v>
      </c>
      <c r="M570" s="201">
        <v>0.68500000000000005</v>
      </c>
      <c r="N570" s="201">
        <v>0.68500000000000005</v>
      </c>
      <c r="O570" s="201">
        <v>0.68500000000000005</v>
      </c>
      <c r="P570" s="201">
        <v>0.68500000000000005</v>
      </c>
      <c r="Q570" s="201">
        <v>0.68500000000000005</v>
      </c>
      <c r="R570" s="201">
        <v>0.68500000000000005</v>
      </c>
      <c r="S570" s="201">
        <v>0.68500000000000005</v>
      </c>
      <c r="T570" s="201">
        <v>0.68500000000000005</v>
      </c>
      <c r="U570" s="201">
        <v>0.68500000000000005</v>
      </c>
      <c r="V570" s="201">
        <v>0.68500000000000005</v>
      </c>
      <c r="W570" s="201">
        <v>0.68500000000000005</v>
      </c>
      <c r="X570" s="201">
        <v>0.68500000000000005</v>
      </c>
      <c r="Y570" s="201">
        <v>0.68500000000000005</v>
      </c>
      <c r="Z570" s="201">
        <v>0.68500000000000005</v>
      </c>
      <c r="AA570" s="201">
        <v>0.68500000000000005</v>
      </c>
      <c r="AB570" s="201">
        <v>0.68500000000000005</v>
      </c>
      <c r="AC570" s="201">
        <v>0.68500000000000005</v>
      </c>
      <c r="AD570" s="201">
        <v>0.68500000000000005</v>
      </c>
      <c r="AE570" s="201">
        <v>0.68500000000000005</v>
      </c>
      <c r="AF570" s="201">
        <v>0.68500000000000005</v>
      </c>
      <c r="AG570" s="201">
        <v>0.68500000000000005</v>
      </c>
      <c r="AH570" s="201">
        <v>0.68500000000000005</v>
      </c>
      <c r="AI570" s="201">
        <v>0.68500000000000005</v>
      </c>
      <c r="AJ570" s="201">
        <v>0.68500000000000005</v>
      </c>
      <c r="AK570" s="201">
        <v>0.68500000000000005</v>
      </c>
      <c r="AL570" s="201">
        <v>0.68500000000000005</v>
      </c>
      <c r="AM570" s="201">
        <v>0.68500000000000005</v>
      </c>
      <c r="AN570" s="201">
        <v>0.68500000000000005</v>
      </c>
      <c r="AO570" s="201">
        <v>0.68500000000000005</v>
      </c>
      <c r="AP570" s="201">
        <v>0.68500000000000005</v>
      </c>
      <c r="AQ570" s="201">
        <v>0.68500000000000005</v>
      </c>
      <c r="AR570" s="201">
        <v>0.68500000000000005</v>
      </c>
    </row>
    <row r="571" spans="7:44" ht="14.25" customHeight="1" x14ac:dyDescent="0.25">
      <c r="G571" s="62"/>
      <c r="H571" s="433"/>
      <c r="J571" s="411"/>
      <c r="K571" s="200" t="s">
        <v>147</v>
      </c>
      <c r="L571" s="201">
        <v>0.68500000000000005</v>
      </c>
      <c r="M571" s="201">
        <v>0.68500000000000005</v>
      </c>
      <c r="N571" s="201">
        <v>0.68500000000000005</v>
      </c>
      <c r="O571" s="201">
        <v>0.68500000000000005</v>
      </c>
      <c r="P571" s="201">
        <v>0.68500000000000005</v>
      </c>
      <c r="Q571" s="201">
        <v>0.68500000000000005</v>
      </c>
      <c r="R571" s="201">
        <v>0.68500000000000005</v>
      </c>
      <c r="S571" s="201">
        <v>0.68500000000000005</v>
      </c>
      <c r="T571" s="201">
        <v>0.68500000000000005</v>
      </c>
      <c r="U571" s="201">
        <v>0.68500000000000005</v>
      </c>
      <c r="V571" s="201">
        <v>0.68500000000000005</v>
      </c>
      <c r="W571" s="201">
        <v>0.68500000000000005</v>
      </c>
      <c r="X571" s="201">
        <v>0.68500000000000005</v>
      </c>
      <c r="Y571" s="201">
        <v>0.68500000000000005</v>
      </c>
      <c r="Z571" s="201">
        <v>0.68500000000000005</v>
      </c>
      <c r="AA571" s="201">
        <v>0.68500000000000005</v>
      </c>
      <c r="AB571" s="201">
        <v>0.68500000000000005</v>
      </c>
      <c r="AC571" s="201">
        <v>0.68500000000000005</v>
      </c>
      <c r="AD571" s="201">
        <v>0.68500000000000005</v>
      </c>
      <c r="AE571" s="201">
        <v>0.68500000000000005</v>
      </c>
      <c r="AF571" s="201">
        <v>0.68500000000000005</v>
      </c>
      <c r="AG571" s="201">
        <v>0.68500000000000005</v>
      </c>
      <c r="AH571" s="201">
        <v>0.68500000000000005</v>
      </c>
      <c r="AI571" s="201">
        <v>0.68500000000000005</v>
      </c>
      <c r="AJ571" s="201">
        <v>0.68500000000000005</v>
      </c>
      <c r="AK571" s="201">
        <v>0.68500000000000005</v>
      </c>
      <c r="AL571" s="201">
        <v>0.68500000000000005</v>
      </c>
      <c r="AM571" s="201">
        <v>0.68500000000000005</v>
      </c>
      <c r="AN571" s="201">
        <v>0.68500000000000005</v>
      </c>
      <c r="AO571" s="201">
        <v>0.68500000000000005</v>
      </c>
      <c r="AP571" s="201">
        <v>0.68500000000000005</v>
      </c>
      <c r="AQ571" s="201">
        <v>0.68500000000000005</v>
      </c>
      <c r="AR571" s="201">
        <v>0.68500000000000005</v>
      </c>
    </row>
    <row r="572" spans="7:44" ht="14.25" customHeight="1" x14ac:dyDescent="0.25">
      <c r="G572" s="62"/>
      <c r="H572" s="433"/>
      <c r="J572" s="411"/>
      <c r="K572" s="200" t="s">
        <v>148</v>
      </c>
      <c r="L572" s="201">
        <v>0.68500000000000005</v>
      </c>
      <c r="M572" s="201">
        <v>0.68500000000000005</v>
      </c>
      <c r="N572" s="201">
        <v>0.68500000000000005</v>
      </c>
      <c r="O572" s="201">
        <v>0.68500000000000005</v>
      </c>
      <c r="P572" s="201">
        <v>0.68500000000000005</v>
      </c>
      <c r="Q572" s="201">
        <v>0.68500000000000005</v>
      </c>
      <c r="R572" s="201">
        <v>0.68500000000000005</v>
      </c>
      <c r="S572" s="201">
        <v>0.68500000000000005</v>
      </c>
      <c r="T572" s="201">
        <v>0.68500000000000005</v>
      </c>
      <c r="U572" s="201">
        <v>0.68500000000000005</v>
      </c>
      <c r="V572" s="201">
        <v>0.68500000000000005</v>
      </c>
      <c r="W572" s="201">
        <v>0.68500000000000005</v>
      </c>
      <c r="X572" s="201">
        <v>0.68500000000000005</v>
      </c>
      <c r="Y572" s="201">
        <v>0.68500000000000005</v>
      </c>
      <c r="Z572" s="201">
        <v>0.68500000000000005</v>
      </c>
      <c r="AA572" s="201">
        <v>0.68500000000000005</v>
      </c>
      <c r="AB572" s="201">
        <v>0.68500000000000005</v>
      </c>
      <c r="AC572" s="201">
        <v>0.68500000000000005</v>
      </c>
      <c r="AD572" s="201">
        <v>0.68500000000000005</v>
      </c>
      <c r="AE572" s="201">
        <v>0.68500000000000005</v>
      </c>
      <c r="AF572" s="201">
        <v>0.68500000000000005</v>
      </c>
      <c r="AG572" s="201">
        <v>0.68500000000000005</v>
      </c>
      <c r="AH572" s="201">
        <v>0.68500000000000005</v>
      </c>
      <c r="AI572" s="201">
        <v>0.68500000000000005</v>
      </c>
      <c r="AJ572" s="201">
        <v>0.68500000000000005</v>
      </c>
      <c r="AK572" s="201">
        <v>0.68500000000000005</v>
      </c>
      <c r="AL572" s="201">
        <v>0.68500000000000005</v>
      </c>
      <c r="AM572" s="201">
        <v>0.68500000000000005</v>
      </c>
      <c r="AN572" s="201">
        <v>0.68500000000000005</v>
      </c>
      <c r="AO572" s="201">
        <v>0.68500000000000005</v>
      </c>
      <c r="AP572" s="201">
        <v>0.68500000000000005</v>
      </c>
      <c r="AQ572" s="201">
        <v>0.68500000000000005</v>
      </c>
      <c r="AR572" s="201">
        <v>0.68500000000000005</v>
      </c>
    </row>
    <row r="573" spans="7:44" ht="14.25" customHeight="1" x14ac:dyDescent="0.25">
      <c r="G573" s="62"/>
      <c r="H573" s="433"/>
      <c r="J573" s="411"/>
      <c r="K573" s="200" t="s">
        <v>80</v>
      </c>
      <c r="L573" s="371">
        <f>'Input Assumptions'!$C$3</f>
        <v>0.26</v>
      </c>
      <c r="M573" s="371">
        <f>'Input Assumptions'!$C$3</f>
        <v>0.26</v>
      </c>
      <c r="N573" s="371">
        <f>'Input Assumptions'!$C$3</f>
        <v>0.26</v>
      </c>
      <c r="O573" s="371">
        <f>'Input Assumptions'!$C$3</f>
        <v>0.26</v>
      </c>
      <c r="P573" s="371">
        <f>'Input Assumptions'!$C$3</f>
        <v>0.26</v>
      </c>
      <c r="Q573" s="371">
        <f>'Input Assumptions'!$C$3</f>
        <v>0.26</v>
      </c>
      <c r="R573" s="371">
        <f>'Input Assumptions'!$C$3</f>
        <v>0.26</v>
      </c>
      <c r="S573" s="371">
        <f>'Input Assumptions'!$C$3</f>
        <v>0.26</v>
      </c>
      <c r="T573" s="371">
        <f>'Input Assumptions'!$C$3</f>
        <v>0.26</v>
      </c>
      <c r="U573" s="371">
        <f>'Input Assumptions'!$C$3</f>
        <v>0.26</v>
      </c>
      <c r="V573" s="371">
        <f>'Input Assumptions'!$C$3</f>
        <v>0.26</v>
      </c>
      <c r="W573" s="371">
        <f>'Input Assumptions'!$C$3</f>
        <v>0.26</v>
      </c>
      <c r="X573" s="371">
        <f>'Input Assumptions'!$C$3</f>
        <v>0.26</v>
      </c>
      <c r="Y573" s="371">
        <f>'Input Assumptions'!$C$3</f>
        <v>0.26</v>
      </c>
      <c r="Z573" s="371">
        <f>'Input Assumptions'!$C$3</f>
        <v>0.26</v>
      </c>
      <c r="AA573" s="371">
        <f>'Input Assumptions'!$C$3</f>
        <v>0.26</v>
      </c>
      <c r="AB573" s="371">
        <f>'Input Assumptions'!$C$3</f>
        <v>0.26</v>
      </c>
      <c r="AC573" s="371">
        <f>'Input Assumptions'!$C$3</f>
        <v>0.26</v>
      </c>
      <c r="AD573" s="371">
        <f>'Input Assumptions'!$C$3</f>
        <v>0.26</v>
      </c>
      <c r="AE573" s="371">
        <f>'Input Assumptions'!$C$3</f>
        <v>0.26</v>
      </c>
      <c r="AF573" s="371">
        <f>'Input Assumptions'!$C$3</f>
        <v>0.26</v>
      </c>
      <c r="AG573" s="371">
        <f>'Input Assumptions'!$C$3</f>
        <v>0.26</v>
      </c>
      <c r="AH573" s="371">
        <f>'Input Assumptions'!$C$3</f>
        <v>0.26</v>
      </c>
      <c r="AI573" s="371">
        <f>'Input Assumptions'!$C$3</f>
        <v>0.26</v>
      </c>
      <c r="AJ573" s="371">
        <f>'Input Assumptions'!$C$3</f>
        <v>0.26</v>
      </c>
      <c r="AK573" s="371">
        <f>'Input Assumptions'!$C$3</f>
        <v>0.26</v>
      </c>
      <c r="AL573" s="371">
        <f>'Input Assumptions'!$C$3</f>
        <v>0.26</v>
      </c>
      <c r="AM573" s="371">
        <f>'Input Assumptions'!$C$3</f>
        <v>0.26</v>
      </c>
      <c r="AN573" s="371">
        <f>'Input Assumptions'!$C$3</f>
        <v>0.26</v>
      </c>
      <c r="AO573" s="371">
        <f>'Input Assumptions'!$C$3</f>
        <v>0.26</v>
      </c>
      <c r="AP573" s="371">
        <f>'Input Assumptions'!$C$3</f>
        <v>0.26</v>
      </c>
      <c r="AQ573" s="371">
        <f>'Input Assumptions'!$C$3</f>
        <v>0.26</v>
      </c>
      <c r="AR573" s="371">
        <f>'Input Assumptions'!$C$3</f>
        <v>0.26</v>
      </c>
    </row>
    <row r="574" spans="7:44" ht="14.25" customHeight="1" x14ac:dyDescent="0.25">
      <c r="G574" s="62"/>
      <c r="H574" s="433"/>
      <c r="J574" s="411"/>
      <c r="K574" s="200" t="s">
        <v>149</v>
      </c>
      <c r="L574" s="371">
        <f>'Input Assumptions'!$C$2</f>
        <v>7.2700000000000001E-2</v>
      </c>
      <c r="M574" s="371">
        <f>'Input Assumptions'!$C$2</f>
        <v>7.2700000000000001E-2</v>
      </c>
      <c r="N574" s="371">
        <f>'Input Assumptions'!$C$2</f>
        <v>7.2700000000000001E-2</v>
      </c>
      <c r="O574" s="371">
        <f>'Input Assumptions'!$C$2</f>
        <v>7.2700000000000001E-2</v>
      </c>
      <c r="P574" s="371">
        <f>'Input Assumptions'!$C$2</f>
        <v>7.2700000000000001E-2</v>
      </c>
      <c r="Q574" s="371">
        <f>'Input Assumptions'!$C$2</f>
        <v>7.2700000000000001E-2</v>
      </c>
      <c r="R574" s="371">
        <f>'Input Assumptions'!$C$2</f>
        <v>7.2700000000000001E-2</v>
      </c>
      <c r="S574" s="371">
        <f>'Input Assumptions'!$C$2</f>
        <v>7.2700000000000001E-2</v>
      </c>
      <c r="T574" s="371">
        <f>'Input Assumptions'!$C$2</f>
        <v>7.2700000000000001E-2</v>
      </c>
      <c r="U574" s="371">
        <f>'Input Assumptions'!$C$2</f>
        <v>7.2700000000000001E-2</v>
      </c>
      <c r="V574" s="371">
        <f>'Input Assumptions'!$C$2</f>
        <v>7.2700000000000001E-2</v>
      </c>
      <c r="W574" s="371">
        <f>'Input Assumptions'!$C$2</f>
        <v>7.2700000000000001E-2</v>
      </c>
      <c r="X574" s="371">
        <f>'Input Assumptions'!$C$2</f>
        <v>7.2700000000000001E-2</v>
      </c>
      <c r="Y574" s="371">
        <f>'Input Assumptions'!$C$2</f>
        <v>7.2700000000000001E-2</v>
      </c>
      <c r="Z574" s="371">
        <f>'Input Assumptions'!$C$2</f>
        <v>7.2700000000000001E-2</v>
      </c>
      <c r="AA574" s="371">
        <f>'Input Assumptions'!$C$2</f>
        <v>7.2700000000000001E-2</v>
      </c>
      <c r="AB574" s="371">
        <f>'Input Assumptions'!$C$2</f>
        <v>7.2700000000000001E-2</v>
      </c>
      <c r="AC574" s="371">
        <f>'Input Assumptions'!$C$2</f>
        <v>7.2700000000000001E-2</v>
      </c>
      <c r="AD574" s="371">
        <f>'Input Assumptions'!$C$2</f>
        <v>7.2700000000000001E-2</v>
      </c>
      <c r="AE574" s="371">
        <f>'Input Assumptions'!$C$2</f>
        <v>7.2700000000000001E-2</v>
      </c>
      <c r="AF574" s="371">
        <f>'Input Assumptions'!$C$2</f>
        <v>7.2700000000000001E-2</v>
      </c>
      <c r="AG574" s="371">
        <f>'Input Assumptions'!$C$2</f>
        <v>7.2700000000000001E-2</v>
      </c>
      <c r="AH574" s="371">
        <f>'Input Assumptions'!$C$2</f>
        <v>7.2700000000000001E-2</v>
      </c>
      <c r="AI574" s="371">
        <f>'Input Assumptions'!$C$2</f>
        <v>7.2700000000000001E-2</v>
      </c>
      <c r="AJ574" s="371">
        <f>'Input Assumptions'!$C$2</f>
        <v>7.2700000000000001E-2</v>
      </c>
      <c r="AK574" s="371">
        <f>'Input Assumptions'!$C$2</f>
        <v>7.2700000000000001E-2</v>
      </c>
      <c r="AL574" s="371">
        <f>'Input Assumptions'!$C$2</f>
        <v>7.2700000000000001E-2</v>
      </c>
      <c r="AM574" s="371">
        <f>'Input Assumptions'!$C$2</f>
        <v>7.2700000000000001E-2</v>
      </c>
      <c r="AN574" s="371">
        <f>'Input Assumptions'!$C$2</f>
        <v>7.2700000000000001E-2</v>
      </c>
      <c r="AO574" s="371">
        <f>'Input Assumptions'!$C$2</f>
        <v>7.2700000000000001E-2</v>
      </c>
      <c r="AP574" s="371">
        <f>'Input Assumptions'!$C$2</f>
        <v>7.2700000000000001E-2</v>
      </c>
      <c r="AQ574" s="371">
        <f>'Input Assumptions'!$C$2</f>
        <v>7.2700000000000001E-2</v>
      </c>
      <c r="AR574" s="371">
        <f>'Input Assumptions'!$C$2</f>
        <v>7.2700000000000001E-2</v>
      </c>
    </row>
    <row r="575" spans="7:44" ht="14.25" customHeight="1" x14ac:dyDescent="0.25">
      <c r="G575" s="62"/>
      <c r="H575" s="433"/>
      <c r="J575" s="411"/>
      <c r="K575" s="200" t="s">
        <v>150</v>
      </c>
      <c r="L575" s="371">
        <f>'Input Assumptions'!$C$2</f>
        <v>7.2700000000000001E-2</v>
      </c>
      <c r="M575" s="371">
        <f>'Input Assumptions'!$C$2</f>
        <v>7.2700000000000001E-2</v>
      </c>
      <c r="N575" s="371">
        <f>'Input Assumptions'!$C$2</f>
        <v>7.2700000000000001E-2</v>
      </c>
      <c r="O575" s="371">
        <f>'Input Assumptions'!$C$2</f>
        <v>7.2700000000000001E-2</v>
      </c>
      <c r="P575" s="371">
        <f>'Input Assumptions'!$C$2</f>
        <v>7.2700000000000001E-2</v>
      </c>
      <c r="Q575" s="371">
        <f>'Input Assumptions'!$C$2</f>
        <v>7.2700000000000001E-2</v>
      </c>
      <c r="R575" s="371">
        <f>'Input Assumptions'!$C$2</f>
        <v>7.2700000000000001E-2</v>
      </c>
      <c r="S575" s="371">
        <f>'Input Assumptions'!$C$2</f>
        <v>7.2700000000000001E-2</v>
      </c>
      <c r="T575" s="371">
        <f>'Input Assumptions'!$C$2</f>
        <v>7.2700000000000001E-2</v>
      </c>
      <c r="U575" s="371">
        <f>'Input Assumptions'!$C$2</f>
        <v>7.2700000000000001E-2</v>
      </c>
      <c r="V575" s="371">
        <f>'Input Assumptions'!$C$2</f>
        <v>7.2700000000000001E-2</v>
      </c>
      <c r="W575" s="371">
        <f>'Input Assumptions'!$C$2</f>
        <v>7.2700000000000001E-2</v>
      </c>
      <c r="X575" s="371">
        <f>'Input Assumptions'!$C$2</f>
        <v>7.2700000000000001E-2</v>
      </c>
      <c r="Y575" s="371">
        <f>'Input Assumptions'!$C$2</f>
        <v>7.2700000000000001E-2</v>
      </c>
      <c r="Z575" s="371">
        <f>'Input Assumptions'!$C$2</f>
        <v>7.2700000000000001E-2</v>
      </c>
      <c r="AA575" s="371">
        <f>'Input Assumptions'!$C$2</f>
        <v>7.2700000000000001E-2</v>
      </c>
      <c r="AB575" s="371">
        <f>'Input Assumptions'!$C$2</f>
        <v>7.2700000000000001E-2</v>
      </c>
      <c r="AC575" s="371">
        <f>'Input Assumptions'!$C$2</f>
        <v>7.2700000000000001E-2</v>
      </c>
      <c r="AD575" s="371">
        <f>'Input Assumptions'!$C$2</f>
        <v>7.2700000000000001E-2</v>
      </c>
      <c r="AE575" s="371">
        <f>'Input Assumptions'!$C$2</f>
        <v>7.2700000000000001E-2</v>
      </c>
      <c r="AF575" s="371">
        <f>'Input Assumptions'!$C$2</f>
        <v>7.2700000000000001E-2</v>
      </c>
      <c r="AG575" s="371">
        <f>'Input Assumptions'!$C$2</f>
        <v>7.2700000000000001E-2</v>
      </c>
      <c r="AH575" s="371">
        <f>'Input Assumptions'!$C$2</f>
        <v>7.2700000000000001E-2</v>
      </c>
      <c r="AI575" s="371">
        <f>'Input Assumptions'!$C$2</f>
        <v>7.2700000000000001E-2</v>
      </c>
      <c r="AJ575" s="371">
        <f>'Input Assumptions'!$C$2</f>
        <v>7.2700000000000001E-2</v>
      </c>
      <c r="AK575" s="371">
        <f>'Input Assumptions'!$C$2</f>
        <v>7.2700000000000001E-2</v>
      </c>
      <c r="AL575" s="371">
        <f>'Input Assumptions'!$C$2</f>
        <v>7.2700000000000001E-2</v>
      </c>
      <c r="AM575" s="371">
        <f>'Input Assumptions'!$C$2</f>
        <v>7.2700000000000001E-2</v>
      </c>
      <c r="AN575" s="371">
        <f>'Input Assumptions'!$C$2</f>
        <v>7.2700000000000001E-2</v>
      </c>
      <c r="AO575" s="371">
        <f>'Input Assumptions'!$C$2</f>
        <v>7.2700000000000001E-2</v>
      </c>
      <c r="AP575" s="371">
        <f>'Input Assumptions'!$C$2</f>
        <v>7.2700000000000001E-2</v>
      </c>
      <c r="AQ575" s="371">
        <f>'Input Assumptions'!$C$2</f>
        <v>7.2700000000000001E-2</v>
      </c>
      <c r="AR575" s="371">
        <f>'Input Assumptions'!$C$2</f>
        <v>7.2700000000000001E-2</v>
      </c>
    </row>
    <row r="576" spans="7:44" ht="14.25" customHeight="1" x14ac:dyDescent="0.25">
      <c r="G576" s="62"/>
      <c r="H576" s="433"/>
      <c r="J576" s="411"/>
      <c r="K576" s="200" t="s">
        <v>151</v>
      </c>
      <c r="L576" s="371">
        <f>'Input Assumptions'!$C$2</f>
        <v>7.2700000000000001E-2</v>
      </c>
      <c r="M576" s="371">
        <f>'Input Assumptions'!$C$2</f>
        <v>7.2700000000000001E-2</v>
      </c>
      <c r="N576" s="371">
        <f>'Input Assumptions'!$C$2</f>
        <v>7.2700000000000001E-2</v>
      </c>
      <c r="O576" s="371">
        <f>'Input Assumptions'!$C$2</f>
        <v>7.2700000000000001E-2</v>
      </c>
      <c r="P576" s="371">
        <f>'Input Assumptions'!$C$2</f>
        <v>7.2700000000000001E-2</v>
      </c>
      <c r="Q576" s="371">
        <f>'Input Assumptions'!$C$2</f>
        <v>7.2700000000000001E-2</v>
      </c>
      <c r="R576" s="371">
        <f>'Input Assumptions'!$C$2</f>
        <v>7.2700000000000001E-2</v>
      </c>
      <c r="S576" s="371">
        <f>'Input Assumptions'!$C$2</f>
        <v>7.2700000000000001E-2</v>
      </c>
      <c r="T576" s="371">
        <f>'Input Assumptions'!$C$2</f>
        <v>7.2700000000000001E-2</v>
      </c>
      <c r="U576" s="371">
        <f>'Input Assumptions'!$C$2</f>
        <v>7.2700000000000001E-2</v>
      </c>
      <c r="V576" s="371">
        <f>'Input Assumptions'!$C$2</f>
        <v>7.2700000000000001E-2</v>
      </c>
      <c r="W576" s="371">
        <f>'Input Assumptions'!$C$2</f>
        <v>7.2700000000000001E-2</v>
      </c>
      <c r="X576" s="371">
        <f>'Input Assumptions'!$C$2</f>
        <v>7.2700000000000001E-2</v>
      </c>
      <c r="Y576" s="371">
        <f>'Input Assumptions'!$C$2</f>
        <v>7.2700000000000001E-2</v>
      </c>
      <c r="Z576" s="371">
        <f>'Input Assumptions'!$C$2</f>
        <v>7.2700000000000001E-2</v>
      </c>
      <c r="AA576" s="371">
        <f>'Input Assumptions'!$C$2</f>
        <v>7.2700000000000001E-2</v>
      </c>
      <c r="AB576" s="371">
        <f>'Input Assumptions'!$C$2</f>
        <v>7.2700000000000001E-2</v>
      </c>
      <c r="AC576" s="371">
        <f>'Input Assumptions'!$C$2</f>
        <v>7.2700000000000001E-2</v>
      </c>
      <c r="AD576" s="371">
        <f>'Input Assumptions'!$C$2</f>
        <v>7.2700000000000001E-2</v>
      </c>
      <c r="AE576" s="371">
        <f>'Input Assumptions'!$C$2</f>
        <v>7.2700000000000001E-2</v>
      </c>
      <c r="AF576" s="371">
        <f>'Input Assumptions'!$C$2</f>
        <v>7.2700000000000001E-2</v>
      </c>
      <c r="AG576" s="371">
        <f>'Input Assumptions'!$C$2</f>
        <v>7.2700000000000001E-2</v>
      </c>
      <c r="AH576" s="371">
        <f>'Input Assumptions'!$C$2</f>
        <v>7.2700000000000001E-2</v>
      </c>
      <c r="AI576" s="371">
        <f>'Input Assumptions'!$C$2</f>
        <v>7.2700000000000001E-2</v>
      </c>
      <c r="AJ576" s="371">
        <f>'Input Assumptions'!$C$2</f>
        <v>7.2700000000000001E-2</v>
      </c>
      <c r="AK576" s="371">
        <f>'Input Assumptions'!$C$2</f>
        <v>7.2700000000000001E-2</v>
      </c>
      <c r="AL576" s="371">
        <f>'Input Assumptions'!$C$2</f>
        <v>7.2700000000000001E-2</v>
      </c>
      <c r="AM576" s="371">
        <f>'Input Assumptions'!$C$2</f>
        <v>7.2700000000000001E-2</v>
      </c>
      <c r="AN576" s="371">
        <f>'Input Assumptions'!$C$2</f>
        <v>7.2700000000000001E-2</v>
      </c>
      <c r="AO576" s="371">
        <f>'Input Assumptions'!$C$2</f>
        <v>7.2700000000000001E-2</v>
      </c>
      <c r="AP576" s="371">
        <f>'Input Assumptions'!$C$2</f>
        <v>7.2700000000000001E-2</v>
      </c>
      <c r="AQ576" s="371">
        <f>'Input Assumptions'!$C$2</f>
        <v>7.2700000000000001E-2</v>
      </c>
      <c r="AR576" s="371">
        <f>'Input Assumptions'!$C$2</f>
        <v>7.2700000000000001E-2</v>
      </c>
    </row>
    <row r="577" spans="7:44" ht="14.25" customHeight="1" x14ac:dyDescent="0.25">
      <c r="G577" s="62"/>
      <c r="H577" s="433"/>
      <c r="J577" s="411"/>
      <c r="K577" s="200" t="s">
        <v>152</v>
      </c>
      <c r="L577" s="371">
        <f>(1+L574)/(1+L$556)-1</f>
        <v>4.9608610567514644E-2</v>
      </c>
      <c r="M577" s="371">
        <f t="shared" ref="M577:AR579" si="45">(1+M574)/(1+M$556)-1</f>
        <v>4.9608610567514644E-2</v>
      </c>
      <c r="N577" s="371">
        <f t="shared" si="45"/>
        <v>4.9608610567514644E-2</v>
      </c>
      <c r="O577" s="371">
        <f t="shared" si="45"/>
        <v>4.9608610567514644E-2</v>
      </c>
      <c r="P577" s="371">
        <f t="shared" si="45"/>
        <v>4.9608610567514644E-2</v>
      </c>
      <c r="Q577" s="371">
        <f t="shared" si="45"/>
        <v>4.9608610567514644E-2</v>
      </c>
      <c r="R577" s="371">
        <f t="shared" si="45"/>
        <v>4.9608610567514644E-2</v>
      </c>
      <c r="S577" s="371">
        <f t="shared" si="45"/>
        <v>4.9608610567514644E-2</v>
      </c>
      <c r="T577" s="371">
        <f t="shared" si="45"/>
        <v>4.9608610567514644E-2</v>
      </c>
      <c r="U577" s="371">
        <f t="shared" si="45"/>
        <v>4.9608610567514644E-2</v>
      </c>
      <c r="V577" s="371">
        <f t="shared" si="45"/>
        <v>4.9608610567514644E-2</v>
      </c>
      <c r="W577" s="371">
        <f t="shared" si="45"/>
        <v>4.9608610567514644E-2</v>
      </c>
      <c r="X577" s="371">
        <f t="shared" si="45"/>
        <v>4.9608610567514644E-2</v>
      </c>
      <c r="Y577" s="371">
        <f t="shared" si="45"/>
        <v>4.9608610567514644E-2</v>
      </c>
      <c r="Z577" s="371">
        <f t="shared" si="45"/>
        <v>4.9608610567514644E-2</v>
      </c>
      <c r="AA577" s="371">
        <f t="shared" si="45"/>
        <v>4.9608610567514644E-2</v>
      </c>
      <c r="AB577" s="371">
        <f t="shared" si="45"/>
        <v>4.9608610567514644E-2</v>
      </c>
      <c r="AC577" s="371">
        <f t="shared" si="45"/>
        <v>4.9608610567514644E-2</v>
      </c>
      <c r="AD577" s="371">
        <f t="shared" si="45"/>
        <v>4.9608610567514644E-2</v>
      </c>
      <c r="AE577" s="371">
        <f t="shared" si="45"/>
        <v>4.9608610567514644E-2</v>
      </c>
      <c r="AF577" s="371">
        <f t="shared" si="45"/>
        <v>4.9608610567514644E-2</v>
      </c>
      <c r="AG577" s="371">
        <f t="shared" si="45"/>
        <v>4.9608610567514644E-2</v>
      </c>
      <c r="AH577" s="371">
        <f t="shared" si="45"/>
        <v>4.9608610567514644E-2</v>
      </c>
      <c r="AI577" s="371">
        <f t="shared" si="45"/>
        <v>4.9608610567514644E-2</v>
      </c>
      <c r="AJ577" s="371">
        <f t="shared" si="45"/>
        <v>4.9608610567514644E-2</v>
      </c>
      <c r="AK577" s="371">
        <f t="shared" si="45"/>
        <v>4.9608610567514644E-2</v>
      </c>
      <c r="AL577" s="371">
        <f t="shared" si="45"/>
        <v>4.9608610567514644E-2</v>
      </c>
      <c r="AM577" s="371">
        <f t="shared" si="45"/>
        <v>4.9608610567514644E-2</v>
      </c>
      <c r="AN577" s="371">
        <f t="shared" si="45"/>
        <v>4.9608610567514644E-2</v>
      </c>
      <c r="AO577" s="371">
        <f t="shared" si="45"/>
        <v>4.9608610567514644E-2</v>
      </c>
      <c r="AP577" s="371">
        <f t="shared" si="45"/>
        <v>4.9608610567514644E-2</v>
      </c>
      <c r="AQ577" s="371">
        <f t="shared" si="45"/>
        <v>4.9608610567514644E-2</v>
      </c>
      <c r="AR577" s="371">
        <f t="shared" si="45"/>
        <v>4.9608610567514644E-2</v>
      </c>
    </row>
    <row r="578" spans="7:44" ht="14.25" customHeight="1" x14ac:dyDescent="0.25">
      <c r="G578" s="62"/>
      <c r="H578" s="433"/>
      <c r="J578" s="411"/>
      <c r="K578" s="200" t="s">
        <v>153</v>
      </c>
      <c r="L578" s="371">
        <f t="shared" ref="L578:AA579" si="46">(1+L575)/(1+L$556)-1</f>
        <v>4.9608610567514644E-2</v>
      </c>
      <c r="M578" s="371">
        <f t="shared" si="46"/>
        <v>4.9608610567514644E-2</v>
      </c>
      <c r="N578" s="371">
        <f t="shared" si="46"/>
        <v>4.9608610567514644E-2</v>
      </c>
      <c r="O578" s="371">
        <f t="shared" si="46"/>
        <v>4.9608610567514644E-2</v>
      </c>
      <c r="P578" s="371">
        <f t="shared" si="46"/>
        <v>4.9608610567514644E-2</v>
      </c>
      <c r="Q578" s="371">
        <f t="shared" si="46"/>
        <v>4.9608610567514644E-2</v>
      </c>
      <c r="R578" s="371">
        <f t="shared" si="46"/>
        <v>4.9608610567514644E-2</v>
      </c>
      <c r="S578" s="371">
        <f t="shared" si="46"/>
        <v>4.9608610567514644E-2</v>
      </c>
      <c r="T578" s="371">
        <f t="shared" si="46"/>
        <v>4.9608610567514644E-2</v>
      </c>
      <c r="U578" s="371">
        <f t="shared" si="46"/>
        <v>4.9608610567514644E-2</v>
      </c>
      <c r="V578" s="371">
        <f t="shared" si="46"/>
        <v>4.9608610567514644E-2</v>
      </c>
      <c r="W578" s="371">
        <f t="shared" si="46"/>
        <v>4.9608610567514644E-2</v>
      </c>
      <c r="X578" s="371">
        <f t="shared" si="46"/>
        <v>4.9608610567514644E-2</v>
      </c>
      <c r="Y578" s="371">
        <f t="shared" si="46"/>
        <v>4.9608610567514644E-2</v>
      </c>
      <c r="Z578" s="371">
        <f t="shared" si="46"/>
        <v>4.9608610567514644E-2</v>
      </c>
      <c r="AA578" s="371">
        <f t="shared" si="46"/>
        <v>4.9608610567514644E-2</v>
      </c>
      <c r="AB578" s="371">
        <f t="shared" si="45"/>
        <v>4.9608610567514644E-2</v>
      </c>
      <c r="AC578" s="371">
        <f t="shared" si="45"/>
        <v>4.9608610567514644E-2</v>
      </c>
      <c r="AD578" s="371">
        <f t="shared" si="45"/>
        <v>4.9608610567514644E-2</v>
      </c>
      <c r="AE578" s="371">
        <f t="shared" si="45"/>
        <v>4.9608610567514644E-2</v>
      </c>
      <c r="AF578" s="371">
        <f t="shared" si="45"/>
        <v>4.9608610567514644E-2</v>
      </c>
      <c r="AG578" s="371">
        <f t="shared" si="45"/>
        <v>4.9608610567514644E-2</v>
      </c>
      <c r="AH578" s="371">
        <f t="shared" si="45"/>
        <v>4.9608610567514644E-2</v>
      </c>
      <c r="AI578" s="371">
        <f t="shared" si="45"/>
        <v>4.9608610567514644E-2</v>
      </c>
      <c r="AJ578" s="371">
        <f t="shared" si="45"/>
        <v>4.9608610567514644E-2</v>
      </c>
      <c r="AK578" s="371">
        <f t="shared" si="45"/>
        <v>4.9608610567514644E-2</v>
      </c>
      <c r="AL578" s="371">
        <f t="shared" si="45"/>
        <v>4.9608610567514644E-2</v>
      </c>
      <c r="AM578" s="371">
        <f t="shared" si="45"/>
        <v>4.9608610567514644E-2</v>
      </c>
      <c r="AN578" s="371">
        <f t="shared" si="45"/>
        <v>4.9608610567514644E-2</v>
      </c>
      <c r="AO578" s="371">
        <f t="shared" si="45"/>
        <v>4.9608610567514644E-2</v>
      </c>
      <c r="AP578" s="371">
        <f t="shared" si="45"/>
        <v>4.9608610567514644E-2</v>
      </c>
      <c r="AQ578" s="371">
        <f t="shared" si="45"/>
        <v>4.9608610567514644E-2</v>
      </c>
      <c r="AR578" s="371">
        <f t="shared" si="45"/>
        <v>4.9608610567514644E-2</v>
      </c>
    </row>
    <row r="579" spans="7:44" ht="14.25" customHeight="1" x14ac:dyDescent="0.25">
      <c r="G579" s="62"/>
      <c r="H579" s="433"/>
      <c r="J579" s="411"/>
      <c r="K579" s="200" t="s">
        <v>154</v>
      </c>
      <c r="L579" s="371">
        <f t="shared" si="46"/>
        <v>4.9608610567514644E-2</v>
      </c>
      <c r="M579" s="371">
        <f t="shared" si="45"/>
        <v>4.9608610567514644E-2</v>
      </c>
      <c r="N579" s="371">
        <f t="shared" si="45"/>
        <v>4.9608610567514644E-2</v>
      </c>
      <c r="O579" s="371">
        <f t="shared" si="45"/>
        <v>4.9608610567514644E-2</v>
      </c>
      <c r="P579" s="371">
        <f t="shared" si="45"/>
        <v>4.9608610567514644E-2</v>
      </c>
      <c r="Q579" s="371">
        <f t="shared" si="45"/>
        <v>4.9608610567514644E-2</v>
      </c>
      <c r="R579" s="371">
        <f t="shared" si="45"/>
        <v>4.9608610567514644E-2</v>
      </c>
      <c r="S579" s="371">
        <f t="shared" si="45"/>
        <v>4.9608610567514644E-2</v>
      </c>
      <c r="T579" s="371">
        <f t="shared" si="45"/>
        <v>4.9608610567514644E-2</v>
      </c>
      <c r="U579" s="371">
        <f t="shared" si="45"/>
        <v>4.9608610567514644E-2</v>
      </c>
      <c r="V579" s="371">
        <f t="shared" si="45"/>
        <v>4.9608610567514644E-2</v>
      </c>
      <c r="W579" s="371">
        <f t="shared" si="45"/>
        <v>4.9608610567514644E-2</v>
      </c>
      <c r="X579" s="371">
        <f t="shared" si="45"/>
        <v>4.9608610567514644E-2</v>
      </c>
      <c r="Y579" s="371">
        <f t="shared" si="45"/>
        <v>4.9608610567514644E-2</v>
      </c>
      <c r="Z579" s="371">
        <f t="shared" si="45"/>
        <v>4.9608610567514644E-2</v>
      </c>
      <c r="AA579" s="371">
        <f t="shared" si="45"/>
        <v>4.9608610567514644E-2</v>
      </c>
      <c r="AB579" s="371">
        <f t="shared" si="45"/>
        <v>4.9608610567514644E-2</v>
      </c>
      <c r="AC579" s="371">
        <f t="shared" si="45"/>
        <v>4.9608610567514644E-2</v>
      </c>
      <c r="AD579" s="371">
        <f t="shared" si="45"/>
        <v>4.9608610567514644E-2</v>
      </c>
      <c r="AE579" s="371">
        <f t="shared" si="45"/>
        <v>4.9608610567514644E-2</v>
      </c>
      <c r="AF579" s="371">
        <f t="shared" si="45"/>
        <v>4.9608610567514644E-2</v>
      </c>
      <c r="AG579" s="371">
        <f t="shared" si="45"/>
        <v>4.9608610567514644E-2</v>
      </c>
      <c r="AH579" s="371">
        <f t="shared" si="45"/>
        <v>4.9608610567514644E-2</v>
      </c>
      <c r="AI579" s="371">
        <f t="shared" si="45"/>
        <v>4.9608610567514644E-2</v>
      </c>
      <c r="AJ579" s="371">
        <f t="shared" si="45"/>
        <v>4.9608610567514644E-2</v>
      </c>
      <c r="AK579" s="371">
        <f t="shared" si="45"/>
        <v>4.9608610567514644E-2</v>
      </c>
      <c r="AL579" s="371">
        <f t="shared" si="45"/>
        <v>4.9608610567514644E-2</v>
      </c>
      <c r="AM579" s="371">
        <f t="shared" si="45"/>
        <v>4.9608610567514644E-2</v>
      </c>
      <c r="AN579" s="371">
        <f t="shared" si="45"/>
        <v>4.9608610567514644E-2</v>
      </c>
      <c r="AO579" s="371">
        <f t="shared" si="45"/>
        <v>4.9608610567514644E-2</v>
      </c>
      <c r="AP579" s="371">
        <f t="shared" si="45"/>
        <v>4.9608610567514644E-2</v>
      </c>
      <c r="AQ579" s="371">
        <f t="shared" si="45"/>
        <v>4.9608610567514644E-2</v>
      </c>
      <c r="AR579" s="371">
        <f t="shared" si="45"/>
        <v>4.9608610567514644E-2</v>
      </c>
    </row>
    <row r="580" spans="7:44" ht="14.25" customHeight="1" x14ac:dyDescent="0.25">
      <c r="G580" s="62"/>
      <c r="H580" s="433"/>
      <c r="J580" s="411"/>
      <c r="K580" s="202" t="s">
        <v>155</v>
      </c>
      <c r="L580" s="201">
        <v>6.642760701924641E-2</v>
      </c>
      <c r="M580" s="201">
        <v>6.642760701924641E-2</v>
      </c>
      <c r="N580" s="201">
        <v>6.642760701924641E-2</v>
      </c>
      <c r="O580" s="201">
        <v>6.642760701924641E-2</v>
      </c>
      <c r="P580" s="201">
        <v>6.642760701924641E-2</v>
      </c>
      <c r="Q580" s="201">
        <v>6.642760701924641E-2</v>
      </c>
      <c r="R580" s="201">
        <v>6.642760701924641E-2</v>
      </c>
      <c r="S580" s="201">
        <v>6.642760701924641E-2</v>
      </c>
      <c r="T580" s="201">
        <v>6.642760701924641E-2</v>
      </c>
      <c r="U580" s="201">
        <v>6.642760701924641E-2</v>
      </c>
      <c r="V580" s="201">
        <v>6.642760701924641E-2</v>
      </c>
      <c r="W580" s="201">
        <v>6.642760701924641E-2</v>
      </c>
      <c r="X580" s="201">
        <v>6.642760701924641E-2</v>
      </c>
      <c r="Y580" s="201">
        <v>6.642760701924641E-2</v>
      </c>
      <c r="Z580" s="201">
        <v>6.642760701924641E-2</v>
      </c>
      <c r="AA580" s="201">
        <v>6.642760701924641E-2</v>
      </c>
      <c r="AB580" s="201">
        <v>6.642760701924641E-2</v>
      </c>
      <c r="AC580" s="201">
        <v>6.642760701924641E-2</v>
      </c>
      <c r="AD580" s="201">
        <v>6.642760701924641E-2</v>
      </c>
      <c r="AE580" s="201">
        <v>6.642760701924641E-2</v>
      </c>
      <c r="AF580" s="201">
        <v>6.642760701924641E-2</v>
      </c>
      <c r="AG580" s="201">
        <v>6.642760701924641E-2</v>
      </c>
      <c r="AH580" s="201">
        <v>6.642760701924641E-2</v>
      </c>
      <c r="AI580" s="201">
        <v>6.642760701924641E-2</v>
      </c>
      <c r="AJ580" s="201">
        <v>6.642760701924641E-2</v>
      </c>
      <c r="AK580" s="201">
        <v>6.642760701924641E-2</v>
      </c>
      <c r="AL580" s="201">
        <v>6.642760701924641E-2</v>
      </c>
      <c r="AM580" s="201">
        <v>6.642760701924641E-2</v>
      </c>
      <c r="AN580" s="201">
        <v>6.642760701924641E-2</v>
      </c>
      <c r="AO580" s="201">
        <v>6.642760701924641E-2</v>
      </c>
      <c r="AP580" s="201">
        <v>6.642760701924641E-2</v>
      </c>
      <c r="AQ580" s="201">
        <v>6.642760701924641E-2</v>
      </c>
      <c r="AR580" s="201">
        <v>6.642760701924641E-2</v>
      </c>
    </row>
    <row r="581" spans="7:44" ht="14.25" customHeight="1" x14ac:dyDescent="0.25">
      <c r="G581" s="62"/>
      <c r="H581" s="433"/>
      <c r="J581" s="411"/>
      <c r="K581" s="202" t="s">
        <v>156</v>
      </c>
      <c r="L581" s="201">
        <v>6.642760701924641E-2</v>
      </c>
      <c r="M581" s="201">
        <v>6.642760701924641E-2</v>
      </c>
      <c r="N581" s="201">
        <v>6.642760701924641E-2</v>
      </c>
      <c r="O581" s="201">
        <v>6.642760701924641E-2</v>
      </c>
      <c r="P581" s="201">
        <v>6.642760701924641E-2</v>
      </c>
      <c r="Q581" s="201">
        <v>6.642760701924641E-2</v>
      </c>
      <c r="R581" s="201">
        <v>6.642760701924641E-2</v>
      </c>
      <c r="S581" s="201">
        <v>6.642760701924641E-2</v>
      </c>
      <c r="T581" s="201">
        <v>6.642760701924641E-2</v>
      </c>
      <c r="U581" s="201">
        <v>6.642760701924641E-2</v>
      </c>
      <c r="V581" s="201">
        <v>6.642760701924641E-2</v>
      </c>
      <c r="W581" s="201">
        <v>6.642760701924641E-2</v>
      </c>
      <c r="X581" s="201">
        <v>6.642760701924641E-2</v>
      </c>
      <c r="Y581" s="201">
        <v>6.642760701924641E-2</v>
      </c>
      <c r="Z581" s="201">
        <v>6.642760701924641E-2</v>
      </c>
      <c r="AA581" s="201">
        <v>6.642760701924641E-2</v>
      </c>
      <c r="AB581" s="201">
        <v>6.642760701924641E-2</v>
      </c>
      <c r="AC581" s="201">
        <v>6.642760701924641E-2</v>
      </c>
      <c r="AD581" s="201">
        <v>6.642760701924641E-2</v>
      </c>
      <c r="AE581" s="201">
        <v>6.642760701924641E-2</v>
      </c>
      <c r="AF581" s="201">
        <v>6.642760701924641E-2</v>
      </c>
      <c r="AG581" s="201">
        <v>6.642760701924641E-2</v>
      </c>
      <c r="AH581" s="201">
        <v>6.642760701924641E-2</v>
      </c>
      <c r="AI581" s="201">
        <v>6.642760701924641E-2</v>
      </c>
      <c r="AJ581" s="201">
        <v>6.642760701924641E-2</v>
      </c>
      <c r="AK581" s="201">
        <v>6.642760701924641E-2</v>
      </c>
      <c r="AL581" s="201">
        <v>6.642760701924641E-2</v>
      </c>
      <c r="AM581" s="201">
        <v>6.642760701924641E-2</v>
      </c>
      <c r="AN581" s="201">
        <v>6.642760701924641E-2</v>
      </c>
      <c r="AO581" s="201">
        <v>6.642760701924641E-2</v>
      </c>
      <c r="AP581" s="201">
        <v>6.642760701924641E-2</v>
      </c>
      <c r="AQ581" s="201">
        <v>6.642760701924641E-2</v>
      </c>
      <c r="AR581" s="201">
        <v>6.642760701924641E-2</v>
      </c>
    </row>
    <row r="582" spans="7:44" ht="14.25" customHeight="1" x14ac:dyDescent="0.25">
      <c r="G582" s="62"/>
      <c r="H582" s="433"/>
      <c r="J582" s="411"/>
      <c r="K582" s="202" t="s">
        <v>157</v>
      </c>
      <c r="L582" s="201">
        <v>6.642760701924641E-2</v>
      </c>
      <c r="M582" s="201">
        <v>6.642760701924641E-2</v>
      </c>
      <c r="N582" s="201">
        <v>6.642760701924641E-2</v>
      </c>
      <c r="O582" s="201">
        <v>6.642760701924641E-2</v>
      </c>
      <c r="P582" s="201">
        <v>6.642760701924641E-2</v>
      </c>
      <c r="Q582" s="201">
        <v>6.642760701924641E-2</v>
      </c>
      <c r="R582" s="201">
        <v>6.642760701924641E-2</v>
      </c>
      <c r="S582" s="201">
        <v>6.642760701924641E-2</v>
      </c>
      <c r="T582" s="201">
        <v>6.642760701924641E-2</v>
      </c>
      <c r="U582" s="201">
        <v>6.642760701924641E-2</v>
      </c>
      <c r="V582" s="201">
        <v>6.642760701924641E-2</v>
      </c>
      <c r="W582" s="201">
        <v>6.642760701924641E-2</v>
      </c>
      <c r="X582" s="201">
        <v>6.642760701924641E-2</v>
      </c>
      <c r="Y582" s="201">
        <v>6.642760701924641E-2</v>
      </c>
      <c r="Z582" s="201">
        <v>6.642760701924641E-2</v>
      </c>
      <c r="AA582" s="201">
        <v>6.642760701924641E-2</v>
      </c>
      <c r="AB582" s="201">
        <v>6.642760701924641E-2</v>
      </c>
      <c r="AC582" s="201">
        <v>6.642760701924641E-2</v>
      </c>
      <c r="AD582" s="201">
        <v>6.642760701924641E-2</v>
      </c>
      <c r="AE582" s="201">
        <v>6.642760701924641E-2</v>
      </c>
      <c r="AF582" s="201">
        <v>6.642760701924641E-2</v>
      </c>
      <c r="AG582" s="201">
        <v>6.642760701924641E-2</v>
      </c>
      <c r="AH582" s="201">
        <v>6.642760701924641E-2</v>
      </c>
      <c r="AI582" s="201">
        <v>6.642760701924641E-2</v>
      </c>
      <c r="AJ582" s="201">
        <v>6.642760701924641E-2</v>
      </c>
      <c r="AK582" s="201">
        <v>6.642760701924641E-2</v>
      </c>
      <c r="AL582" s="201">
        <v>6.642760701924641E-2</v>
      </c>
      <c r="AM582" s="201">
        <v>6.642760701924641E-2</v>
      </c>
      <c r="AN582" s="201">
        <v>6.642760701924641E-2</v>
      </c>
      <c r="AO582" s="201">
        <v>6.642760701924641E-2</v>
      </c>
      <c r="AP582" s="201">
        <v>6.642760701924641E-2</v>
      </c>
      <c r="AQ582" s="201">
        <v>6.642760701924641E-2</v>
      </c>
      <c r="AR582" s="201">
        <v>6.642760701924641E-2</v>
      </c>
    </row>
    <row r="583" spans="7:44" ht="14.25" customHeight="1" x14ac:dyDescent="0.25">
      <c r="G583" s="62"/>
      <c r="H583" s="433"/>
      <c r="J583" s="411"/>
      <c r="K583" s="202" t="s">
        <v>158</v>
      </c>
      <c r="L583" s="201">
        <v>4.854050177050856E-2</v>
      </c>
      <c r="M583" s="201">
        <v>4.854050177050856E-2</v>
      </c>
      <c r="N583" s="201">
        <v>4.854050177050856E-2</v>
      </c>
      <c r="O583" s="201">
        <v>4.854050177050856E-2</v>
      </c>
      <c r="P583" s="201">
        <v>4.854050177050856E-2</v>
      </c>
      <c r="Q583" s="201">
        <v>4.854050177050856E-2</v>
      </c>
      <c r="R583" s="201">
        <v>4.854050177050856E-2</v>
      </c>
      <c r="S583" s="201">
        <v>4.854050177050856E-2</v>
      </c>
      <c r="T583" s="201">
        <v>4.854050177050856E-2</v>
      </c>
      <c r="U583" s="201">
        <v>4.854050177050856E-2</v>
      </c>
      <c r="V583" s="201">
        <v>4.854050177050856E-2</v>
      </c>
      <c r="W583" s="201">
        <v>4.854050177050856E-2</v>
      </c>
      <c r="X583" s="201">
        <v>4.854050177050856E-2</v>
      </c>
      <c r="Y583" s="201">
        <v>4.854050177050856E-2</v>
      </c>
      <c r="Z583" s="201">
        <v>4.854050177050856E-2</v>
      </c>
      <c r="AA583" s="201">
        <v>4.854050177050856E-2</v>
      </c>
      <c r="AB583" s="201">
        <v>4.854050177050856E-2</v>
      </c>
      <c r="AC583" s="201">
        <v>4.854050177050856E-2</v>
      </c>
      <c r="AD583" s="201">
        <v>4.854050177050856E-2</v>
      </c>
      <c r="AE583" s="201">
        <v>4.854050177050856E-2</v>
      </c>
      <c r="AF583" s="201">
        <v>4.854050177050856E-2</v>
      </c>
      <c r="AG583" s="201">
        <v>4.854050177050856E-2</v>
      </c>
      <c r="AH583" s="201">
        <v>4.854050177050856E-2</v>
      </c>
      <c r="AI583" s="201">
        <v>4.854050177050856E-2</v>
      </c>
      <c r="AJ583" s="201">
        <v>4.854050177050856E-2</v>
      </c>
      <c r="AK583" s="201">
        <v>4.854050177050856E-2</v>
      </c>
      <c r="AL583" s="201">
        <v>4.854050177050856E-2</v>
      </c>
      <c r="AM583" s="201">
        <v>4.854050177050856E-2</v>
      </c>
      <c r="AN583" s="201">
        <v>4.854050177050856E-2</v>
      </c>
      <c r="AO583" s="201">
        <v>4.854050177050856E-2</v>
      </c>
      <c r="AP583" s="201">
        <v>4.854050177050856E-2</v>
      </c>
      <c r="AQ583" s="201">
        <v>4.854050177050856E-2</v>
      </c>
      <c r="AR583" s="201">
        <v>4.854050177050856E-2</v>
      </c>
    </row>
    <row r="584" spans="7:44" ht="14.25" customHeight="1" x14ac:dyDescent="0.25">
      <c r="G584" s="62"/>
      <c r="H584" s="433"/>
      <c r="J584" s="203"/>
      <c r="K584" s="202" t="s">
        <v>159</v>
      </c>
      <c r="L584" s="201">
        <v>4.854050177050856E-2</v>
      </c>
      <c r="M584" s="201">
        <v>4.854050177050856E-2</v>
      </c>
      <c r="N584" s="201">
        <v>4.854050177050856E-2</v>
      </c>
      <c r="O584" s="201">
        <v>4.854050177050856E-2</v>
      </c>
      <c r="P584" s="201">
        <v>4.854050177050856E-2</v>
      </c>
      <c r="Q584" s="201">
        <v>4.854050177050856E-2</v>
      </c>
      <c r="R584" s="201">
        <v>4.854050177050856E-2</v>
      </c>
      <c r="S584" s="201">
        <v>4.854050177050856E-2</v>
      </c>
      <c r="T584" s="201">
        <v>4.854050177050856E-2</v>
      </c>
      <c r="U584" s="201">
        <v>4.854050177050856E-2</v>
      </c>
      <c r="V584" s="201">
        <v>4.854050177050856E-2</v>
      </c>
      <c r="W584" s="201">
        <v>4.854050177050856E-2</v>
      </c>
      <c r="X584" s="201">
        <v>4.854050177050856E-2</v>
      </c>
      <c r="Y584" s="201">
        <v>4.854050177050856E-2</v>
      </c>
      <c r="Z584" s="201">
        <v>4.854050177050856E-2</v>
      </c>
      <c r="AA584" s="201">
        <v>4.854050177050856E-2</v>
      </c>
      <c r="AB584" s="201">
        <v>4.854050177050856E-2</v>
      </c>
      <c r="AC584" s="201">
        <v>4.854050177050856E-2</v>
      </c>
      <c r="AD584" s="201">
        <v>4.854050177050856E-2</v>
      </c>
      <c r="AE584" s="201">
        <v>4.854050177050856E-2</v>
      </c>
      <c r="AF584" s="201">
        <v>4.854050177050856E-2</v>
      </c>
      <c r="AG584" s="201">
        <v>4.854050177050856E-2</v>
      </c>
      <c r="AH584" s="201">
        <v>4.854050177050856E-2</v>
      </c>
      <c r="AI584" s="201">
        <v>4.854050177050856E-2</v>
      </c>
      <c r="AJ584" s="201">
        <v>4.854050177050856E-2</v>
      </c>
      <c r="AK584" s="201">
        <v>4.854050177050856E-2</v>
      </c>
      <c r="AL584" s="201">
        <v>4.854050177050856E-2</v>
      </c>
      <c r="AM584" s="201">
        <v>4.854050177050856E-2</v>
      </c>
      <c r="AN584" s="201">
        <v>4.854050177050856E-2</v>
      </c>
      <c r="AO584" s="201">
        <v>4.854050177050856E-2</v>
      </c>
      <c r="AP584" s="201">
        <v>4.854050177050856E-2</v>
      </c>
      <c r="AQ584" s="201">
        <v>4.854050177050856E-2</v>
      </c>
      <c r="AR584" s="201">
        <v>4.854050177050856E-2</v>
      </c>
    </row>
    <row r="585" spans="7:44" ht="14.25" customHeight="1" x14ac:dyDescent="0.25">
      <c r="G585" s="62"/>
      <c r="H585" s="433"/>
      <c r="J585" s="203"/>
      <c r="K585" s="202" t="s">
        <v>160</v>
      </c>
      <c r="L585" s="201">
        <v>4.854050177050856E-2</v>
      </c>
      <c r="M585" s="201">
        <v>4.854050177050856E-2</v>
      </c>
      <c r="N585" s="201">
        <v>4.854050177050856E-2</v>
      </c>
      <c r="O585" s="201">
        <v>4.854050177050856E-2</v>
      </c>
      <c r="P585" s="201">
        <v>4.854050177050856E-2</v>
      </c>
      <c r="Q585" s="201">
        <v>4.854050177050856E-2</v>
      </c>
      <c r="R585" s="201">
        <v>4.854050177050856E-2</v>
      </c>
      <c r="S585" s="201">
        <v>4.854050177050856E-2</v>
      </c>
      <c r="T585" s="201">
        <v>4.854050177050856E-2</v>
      </c>
      <c r="U585" s="201">
        <v>4.854050177050856E-2</v>
      </c>
      <c r="V585" s="201">
        <v>4.854050177050856E-2</v>
      </c>
      <c r="W585" s="201">
        <v>4.854050177050856E-2</v>
      </c>
      <c r="X585" s="201">
        <v>4.854050177050856E-2</v>
      </c>
      <c r="Y585" s="201">
        <v>4.854050177050856E-2</v>
      </c>
      <c r="Z585" s="201">
        <v>4.854050177050856E-2</v>
      </c>
      <c r="AA585" s="201">
        <v>4.854050177050856E-2</v>
      </c>
      <c r="AB585" s="201">
        <v>4.854050177050856E-2</v>
      </c>
      <c r="AC585" s="201">
        <v>4.854050177050856E-2</v>
      </c>
      <c r="AD585" s="201">
        <v>4.854050177050856E-2</v>
      </c>
      <c r="AE585" s="201">
        <v>4.854050177050856E-2</v>
      </c>
      <c r="AF585" s="201">
        <v>4.854050177050856E-2</v>
      </c>
      <c r="AG585" s="201">
        <v>4.854050177050856E-2</v>
      </c>
      <c r="AH585" s="201">
        <v>4.854050177050856E-2</v>
      </c>
      <c r="AI585" s="201">
        <v>4.854050177050856E-2</v>
      </c>
      <c r="AJ585" s="201">
        <v>4.854050177050856E-2</v>
      </c>
      <c r="AK585" s="201">
        <v>4.854050177050856E-2</v>
      </c>
      <c r="AL585" s="201">
        <v>4.854050177050856E-2</v>
      </c>
      <c r="AM585" s="201">
        <v>4.854050177050856E-2</v>
      </c>
      <c r="AN585" s="201">
        <v>4.854050177050856E-2</v>
      </c>
      <c r="AO585" s="201">
        <v>4.854050177050856E-2</v>
      </c>
      <c r="AP585" s="201">
        <v>4.854050177050856E-2</v>
      </c>
      <c r="AQ585" s="201">
        <v>4.854050177050856E-2</v>
      </c>
      <c r="AR585" s="201">
        <v>4.854050177050856E-2</v>
      </c>
    </row>
    <row r="586" spans="7:44" ht="14.25" customHeight="1" x14ac:dyDescent="0.25">
      <c r="G586" s="62"/>
      <c r="H586" s="433"/>
    </row>
    <row r="587" spans="7:44" ht="14.25" customHeight="1" x14ac:dyDescent="0.25">
      <c r="G587" s="62"/>
      <c r="H587" s="433"/>
      <c r="L587" s="162">
        <v>2018</v>
      </c>
      <c r="M587" s="162">
        <v>2019</v>
      </c>
      <c r="N587" s="162">
        <v>2020</v>
      </c>
      <c r="O587" s="162">
        <v>2021</v>
      </c>
      <c r="P587" s="162">
        <v>2022</v>
      </c>
      <c r="Q587" s="162">
        <v>2023</v>
      </c>
      <c r="R587" s="162">
        <v>2024</v>
      </c>
      <c r="S587" s="162">
        <v>2025</v>
      </c>
      <c r="T587" s="162">
        <v>2026</v>
      </c>
      <c r="U587" s="162">
        <v>2027</v>
      </c>
      <c r="V587" s="162">
        <v>2028</v>
      </c>
      <c r="W587" s="162">
        <v>2029</v>
      </c>
      <c r="X587" s="162">
        <v>2030</v>
      </c>
      <c r="Y587" s="162">
        <v>2031</v>
      </c>
      <c r="Z587" s="162">
        <v>2032</v>
      </c>
      <c r="AA587" s="162">
        <v>2033</v>
      </c>
      <c r="AB587" s="162">
        <v>2034</v>
      </c>
      <c r="AC587" s="162">
        <v>2035</v>
      </c>
      <c r="AD587" s="162">
        <v>2036</v>
      </c>
      <c r="AE587" s="162">
        <v>2037</v>
      </c>
      <c r="AF587" s="162">
        <v>2038</v>
      </c>
      <c r="AG587" s="162">
        <v>2039</v>
      </c>
      <c r="AH587" s="162">
        <v>2040</v>
      </c>
      <c r="AI587" s="162">
        <v>2041</v>
      </c>
      <c r="AJ587" s="162">
        <v>2042</v>
      </c>
      <c r="AK587" s="162">
        <v>2043</v>
      </c>
      <c r="AL587" s="162">
        <v>2044</v>
      </c>
      <c r="AM587" s="162">
        <v>2045</v>
      </c>
      <c r="AN587" s="162">
        <v>2046</v>
      </c>
      <c r="AO587" s="162">
        <v>2047</v>
      </c>
      <c r="AP587" s="162">
        <v>2048</v>
      </c>
      <c r="AQ587" s="162">
        <v>2049</v>
      </c>
      <c r="AR587" s="162">
        <v>2050</v>
      </c>
    </row>
    <row r="588" spans="7:44" ht="14.25" customHeight="1" x14ac:dyDescent="0.25">
      <c r="G588" s="62"/>
      <c r="H588" s="433"/>
      <c r="J588" s="410" t="s">
        <v>92</v>
      </c>
      <c r="K588" s="164" t="s">
        <v>262</v>
      </c>
      <c r="L588" s="204">
        <f t="shared" ref="L588:AR590" si="47">L574</f>
        <v>7.2700000000000001E-2</v>
      </c>
      <c r="M588" s="204">
        <f t="shared" si="47"/>
        <v>7.2700000000000001E-2</v>
      </c>
      <c r="N588" s="204">
        <f t="shared" si="47"/>
        <v>7.2700000000000001E-2</v>
      </c>
      <c r="O588" s="204">
        <f t="shared" si="47"/>
        <v>7.2700000000000001E-2</v>
      </c>
      <c r="P588" s="204">
        <f t="shared" si="47"/>
        <v>7.2700000000000001E-2</v>
      </c>
      <c r="Q588" s="204">
        <f t="shared" si="47"/>
        <v>7.2700000000000001E-2</v>
      </c>
      <c r="R588" s="204">
        <f t="shared" si="47"/>
        <v>7.2700000000000001E-2</v>
      </c>
      <c r="S588" s="204">
        <f t="shared" si="47"/>
        <v>7.2700000000000001E-2</v>
      </c>
      <c r="T588" s="204">
        <f t="shared" si="47"/>
        <v>7.2700000000000001E-2</v>
      </c>
      <c r="U588" s="204">
        <f t="shared" si="47"/>
        <v>7.2700000000000001E-2</v>
      </c>
      <c r="V588" s="204">
        <f t="shared" si="47"/>
        <v>7.2700000000000001E-2</v>
      </c>
      <c r="W588" s="204">
        <f t="shared" si="47"/>
        <v>7.2700000000000001E-2</v>
      </c>
      <c r="X588" s="204">
        <f t="shared" si="47"/>
        <v>7.2700000000000001E-2</v>
      </c>
      <c r="Y588" s="204">
        <f t="shared" si="47"/>
        <v>7.2700000000000001E-2</v>
      </c>
      <c r="Z588" s="204">
        <f t="shared" si="47"/>
        <v>7.2700000000000001E-2</v>
      </c>
      <c r="AA588" s="204">
        <f t="shared" si="47"/>
        <v>7.2700000000000001E-2</v>
      </c>
      <c r="AB588" s="204">
        <f t="shared" si="47"/>
        <v>7.2700000000000001E-2</v>
      </c>
      <c r="AC588" s="204">
        <f t="shared" si="47"/>
        <v>7.2700000000000001E-2</v>
      </c>
      <c r="AD588" s="204">
        <f t="shared" si="47"/>
        <v>7.2700000000000001E-2</v>
      </c>
      <c r="AE588" s="204">
        <f t="shared" si="47"/>
        <v>7.2700000000000001E-2</v>
      </c>
      <c r="AF588" s="204">
        <f t="shared" si="47"/>
        <v>7.2700000000000001E-2</v>
      </c>
      <c r="AG588" s="204">
        <f t="shared" si="47"/>
        <v>7.2700000000000001E-2</v>
      </c>
      <c r="AH588" s="204">
        <f t="shared" si="47"/>
        <v>7.2700000000000001E-2</v>
      </c>
      <c r="AI588" s="204">
        <f t="shared" si="47"/>
        <v>7.2700000000000001E-2</v>
      </c>
      <c r="AJ588" s="204">
        <f t="shared" si="47"/>
        <v>7.2700000000000001E-2</v>
      </c>
      <c r="AK588" s="204">
        <f t="shared" si="47"/>
        <v>7.2700000000000001E-2</v>
      </c>
      <c r="AL588" s="204">
        <f t="shared" si="47"/>
        <v>7.2700000000000001E-2</v>
      </c>
      <c r="AM588" s="204">
        <f t="shared" si="47"/>
        <v>7.2700000000000001E-2</v>
      </c>
      <c r="AN588" s="204">
        <f t="shared" si="47"/>
        <v>7.2700000000000001E-2</v>
      </c>
      <c r="AO588" s="204">
        <f t="shared" si="47"/>
        <v>7.2700000000000001E-2</v>
      </c>
      <c r="AP588" s="204">
        <f t="shared" si="47"/>
        <v>7.2700000000000001E-2</v>
      </c>
      <c r="AQ588" s="204">
        <f t="shared" si="47"/>
        <v>7.2700000000000001E-2</v>
      </c>
      <c r="AR588" s="204">
        <f t="shared" si="47"/>
        <v>7.2700000000000001E-2</v>
      </c>
    </row>
    <row r="589" spans="7:44" ht="14.25" customHeight="1" x14ac:dyDescent="0.25">
      <c r="G589" s="62"/>
      <c r="H589" s="433"/>
      <c r="J589" s="411"/>
      <c r="K589" s="52" t="s">
        <v>263</v>
      </c>
      <c r="L589" s="205">
        <f t="shared" si="47"/>
        <v>7.2700000000000001E-2</v>
      </c>
      <c r="M589" s="205">
        <f t="shared" si="47"/>
        <v>7.2700000000000001E-2</v>
      </c>
      <c r="N589" s="205">
        <f t="shared" si="47"/>
        <v>7.2700000000000001E-2</v>
      </c>
      <c r="O589" s="205">
        <f t="shared" si="47"/>
        <v>7.2700000000000001E-2</v>
      </c>
      <c r="P589" s="205">
        <f t="shared" si="47"/>
        <v>7.2700000000000001E-2</v>
      </c>
      <c r="Q589" s="205">
        <f t="shared" si="47"/>
        <v>7.2700000000000001E-2</v>
      </c>
      <c r="R589" s="205">
        <f t="shared" si="47"/>
        <v>7.2700000000000001E-2</v>
      </c>
      <c r="S589" s="205">
        <f t="shared" si="47"/>
        <v>7.2700000000000001E-2</v>
      </c>
      <c r="T589" s="205">
        <f t="shared" si="47"/>
        <v>7.2700000000000001E-2</v>
      </c>
      <c r="U589" s="205">
        <f t="shared" si="47"/>
        <v>7.2700000000000001E-2</v>
      </c>
      <c r="V589" s="205">
        <f t="shared" si="47"/>
        <v>7.2700000000000001E-2</v>
      </c>
      <c r="W589" s="205">
        <f t="shared" si="47"/>
        <v>7.2700000000000001E-2</v>
      </c>
      <c r="X589" s="205">
        <f t="shared" si="47"/>
        <v>7.2700000000000001E-2</v>
      </c>
      <c r="Y589" s="205">
        <f t="shared" si="47"/>
        <v>7.2700000000000001E-2</v>
      </c>
      <c r="Z589" s="205">
        <f t="shared" si="47"/>
        <v>7.2700000000000001E-2</v>
      </c>
      <c r="AA589" s="205">
        <f t="shared" si="47"/>
        <v>7.2700000000000001E-2</v>
      </c>
      <c r="AB589" s="205">
        <f t="shared" si="47"/>
        <v>7.2700000000000001E-2</v>
      </c>
      <c r="AC589" s="205">
        <f t="shared" si="47"/>
        <v>7.2700000000000001E-2</v>
      </c>
      <c r="AD589" s="205">
        <f t="shared" si="47"/>
        <v>7.2700000000000001E-2</v>
      </c>
      <c r="AE589" s="205">
        <f t="shared" si="47"/>
        <v>7.2700000000000001E-2</v>
      </c>
      <c r="AF589" s="205">
        <f t="shared" si="47"/>
        <v>7.2700000000000001E-2</v>
      </c>
      <c r="AG589" s="205">
        <f t="shared" si="47"/>
        <v>7.2700000000000001E-2</v>
      </c>
      <c r="AH589" s="205">
        <f t="shared" si="47"/>
        <v>7.2700000000000001E-2</v>
      </c>
      <c r="AI589" s="205">
        <f t="shared" si="47"/>
        <v>7.2700000000000001E-2</v>
      </c>
      <c r="AJ589" s="205">
        <f t="shared" si="47"/>
        <v>7.2700000000000001E-2</v>
      </c>
      <c r="AK589" s="205">
        <f t="shared" si="47"/>
        <v>7.2700000000000001E-2</v>
      </c>
      <c r="AL589" s="205">
        <f t="shared" si="47"/>
        <v>7.2700000000000001E-2</v>
      </c>
      <c r="AM589" s="205">
        <f t="shared" si="47"/>
        <v>7.2700000000000001E-2</v>
      </c>
      <c r="AN589" s="205">
        <f t="shared" si="47"/>
        <v>7.2700000000000001E-2</v>
      </c>
      <c r="AO589" s="205">
        <f t="shared" si="47"/>
        <v>7.2700000000000001E-2</v>
      </c>
      <c r="AP589" s="205">
        <f t="shared" si="47"/>
        <v>7.2700000000000001E-2</v>
      </c>
      <c r="AQ589" s="205">
        <f t="shared" si="47"/>
        <v>7.2700000000000001E-2</v>
      </c>
      <c r="AR589" s="205">
        <f t="shared" si="47"/>
        <v>7.2700000000000001E-2</v>
      </c>
    </row>
    <row r="590" spans="7:44" ht="14.25" customHeight="1" thickBot="1" x14ac:dyDescent="0.3">
      <c r="G590" s="62"/>
      <c r="H590" s="433"/>
      <c r="J590" s="411"/>
      <c r="K590" s="167" t="s">
        <v>264</v>
      </c>
      <c r="L590" s="206">
        <f t="shared" si="47"/>
        <v>7.2700000000000001E-2</v>
      </c>
      <c r="M590" s="206">
        <f t="shared" si="47"/>
        <v>7.2700000000000001E-2</v>
      </c>
      <c r="N590" s="206">
        <f t="shared" si="47"/>
        <v>7.2700000000000001E-2</v>
      </c>
      <c r="O590" s="206">
        <f t="shared" si="47"/>
        <v>7.2700000000000001E-2</v>
      </c>
      <c r="P590" s="206">
        <f t="shared" si="47"/>
        <v>7.2700000000000001E-2</v>
      </c>
      <c r="Q590" s="206">
        <f t="shared" si="47"/>
        <v>7.2700000000000001E-2</v>
      </c>
      <c r="R590" s="206">
        <f t="shared" si="47"/>
        <v>7.2700000000000001E-2</v>
      </c>
      <c r="S590" s="206">
        <f t="shared" si="47"/>
        <v>7.2700000000000001E-2</v>
      </c>
      <c r="T590" s="206">
        <f t="shared" si="47"/>
        <v>7.2700000000000001E-2</v>
      </c>
      <c r="U590" s="206">
        <f t="shared" si="47"/>
        <v>7.2700000000000001E-2</v>
      </c>
      <c r="V590" s="206">
        <f t="shared" si="47"/>
        <v>7.2700000000000001E-2</v>
      </c>
      <c r="W590" s="206">
        <f t="shared" si="47"/>
        <v>7.2700000000000001E-2</v>
      </c>
      <c r="X590" s="206">
        <f t="shared" si="47"/>
        <v>7.2700000000000001E-2</v>
      </c>
      <c r="Y590" s="206">
        <f t="shared" si="47"/>
        <v>7.2700000000000001E-2</v>
      </c>
      <c r="Z590" s="206">
        <f t="shared" si="47"/>
        <v>7.2700000000000001E-2</v>
      </c>
      <c r="AA590" s="206">
        <f t="shared" si="47"/>
        <v>7.2700000000000001E-2</v>
      </c>
      <c r="AB590" s="206">
        <f t="shared" si="47"/>
        <v>7.2700000000000001E-2</v>
      </c>
      <c r="AC590" s="206">
        <f t="shared" si="47"/>
        <v>7.2700000000000001E-2</v>
      </c>
      <c r="AD590" s="206">
        <f t="shared" si="47"/>
        <v>7.2700000000000001E-2</v>
      </c>
      <c r="AE590" s="206">
        <f t="shared" si="47"/>
        <v>7.2700000000000001E-2</v>
      </c>
      <c r="AF590" s="206">
        <f t="shared" si="47"/>
        <v>7.2700000000000001E-2</v>
      </c>
      <c r="AG590" s="206">
        <f t="shared" si="47"/>
        <v>7.2700000000000001E-2</v>
      </c>
      <c r="AH590" s="206">
        <f t="shared" si="47"/>
        <v>7.2700000000000001E-2</v>
      </c>
      <c r="AI590" s="206">
        <f t="shared" si="47"/>
        <v>7.2700000000000001E-2</v>
      </c>
      <c r="AJ590" s="206">
        <f t="shared" si="47"/>
        <v>7.2700000000000001E-2</v>
      </c>
      <c r="AK590" s="206">
        <f t="shared" si="47"/>
        <v>7.2700000000000001E-2</v>
      </c>
      <c r="AL590" s="206">
        <f t="shared" si="47"/>
        <v>7.2700000000000001E-2</v>
      </c>
      <c r="AM590" s="206">
        <f t="shared" si="47"/>
        <v>7.2700000000000001E-2</v>
      </c>
      <c r="AN590" s="206">
        <f t="shared" si="47"/>
        <v>7.2700000000000001E-2</v>
      </c>
      <c r="AO590" s="206">
        <f t="shared" si="47"/>
        <v>7.2700000000000001E-2</v>
      </c>
      <c r="AP590" s="206">
        <f t="shared" si="47"/>
        <v>7.2700000000000001E-2</v>
      </c>
      <c r="AQ590" s="206">
        <f t="shared" si="47"/>
        <v>7.2700000000000001E-2</v>
      </c>
      <c r="AR590" s="206">
        <f t="shared" si="47"/>
        <v>7.2700000000000001E-2</v>
      </c>
    </row>
    <row r="591" spans="7:44" ht="14.25" customHeight="1" thickTop="1" x14ac:dyDescent="0.25">
      <c r="G591" s="62"/>
      <c r="H591" s="433"/>
      <c r="J591" s="411"/>
      <c r="K591" s="164" t="s">
        <v>265</v>
      </c>
      <c r="L591" s="207">
        <f t="shared" ref="L591:AR593" si="48">L574</f>
        <v>7.2700000000000001E-2</v>
      </c>
      <c r="M591" s="207">
        <f t="shared" si="48"/>
        <v>7.2700000000000001E-2</v>
      </c>
      <c r="N591" s="207">
        <f t="shared" si="48"/>
        <v>7.2700000000000001E-2</v>
      </c>
      <c r="O591" s="207">
        <f t="shared" si="48"/>
        <v>7.2700000000000001E-2</v>
      </c>
      <c r="P591" s="207">
        <f t="shared" si="48"/>
        <v>7.2700000000000001E-2</v>
      </c>
      <c r="Q591" s="207">
        <f t="shared" si="48"/>
        <v>7.2700000000000001E-2</v>
      </c>
      <c r="R591" s="207">
        <f t="shared" si="48"/>
        <v>7.2700000000000001E-2</v>
      </c>
      <c r="S591" s="207">
        <f t="shared" si="48"/>
        <v>7.2700000000000001E-2</v>
      </c>
      <c r="T591" s="207">
        <f t="shared" si="48"/>
        <v>7.2700000000000001E-2</v>
      </c>
      <c r="U591" s="207">
        <f t="shared" si="48"/>
        <v>7.2700000000000001E-2</v>
      </c>
      <c r="V591" s="207">
        <f t="shared" si="48"/>
        <v>7.2700000000000001E-2</v>
      </c>
      <c r="W591" s="207">
        <f t="shared" si="48"/>
        <v>7.2700000000000001E-2</v>
      </c>
      <c r="X591" s="207">
        <f t="shared" si="48"/>
        <v>7.2700000000000001E-2</v>
      </c>
      <c r="Y591" s="207">
        <f t="shared" si="48"/>
        <v>7.2700000000000001E-2</v>
      </c>
      <c r="Z591" s="207">
        <f t="shared" si="48"/>
        <v>7.2700000000000001E-2</v>
      </c>
      <c r="AA591" s="207">
        <f t="shared" si="48"/>
        <v>7.2700000000000001E-2</v>
      </c>
      <c r="AB591" s="207">
        <f t="shared" si="48"/>
        <v>7.2700000000000001E-2</v>
      </c>
      <c r="AC591" s="207">
        <f t="shared" si="48"/>
        <v>7.2700000000000001E-2</v>
      </c>
      <c r="AD591" s="207">
        <f t="shared" si="48"/>
        <v>7.2700000000000001E-2</v>
      </c>
      <c r="AE591" s="207">
        <f t="shared" si="48"/>
        <v>7.2700000000000001E-2</v>
      </c>
      <c r="AF591" s="207">
        <f t="shared" si="48"/>
        <v>7.2700000000000001E-2</v>
      </c>
      <c r="AG591" s="207">
        <f t="shared" si="48"/>
        <v>7.2700000000000001E-2</v>
      </c>
      <c r="AH591" s="207">
        <f t="shared" si="48"/>
        <v>7.2700000000000001E-2</v>
      </c>
      <c r="AI591" s="207">
        <f t="shared" si="48"/>
        <v>7.2700000000000001E-2</v>
      </c>
      <c r="AJ591" s="207">
        <f t="shared" si="48"/>
        <v>7.2700000000000001E-2</v>
      </c>
      <c r="AK591" s="207">
        <f t="shared" si="48"/>
        <v>7.2700000000000001E-2</v>
      </c>
      <c r="AL591" s="207">
        <f t="shared" si="48"/>
        <v>7.2700000000000001E-2</v>
      </c>
      <c r="AM591" s="207">
        <f t="shared" si="48"/>
        <v>7.2700000000000001E-2</v>
      </c>
      <c r="AN591" s="207">
        <f t="shared" si="48"/>
        <v>7.2700000000000001E-2</v>
      </c>
      <c r="AO591" s="207">
        <f t="shared" si="48"/>
        <v>7.2700000000000001E-2</v>
      </c>
      <c r="AP591" s="207">
        <f t="shared" si="48"/>
        <v>7.2700000000000001E-2</v>
      </c>
      <c r="AQ591" s="207">
        <f t="shared" si="48"/>
        <v>7.2700000000000001E-2</v>
      </c>
      <c r="AR591" s="207">
        <f t="shared" si="48"/>
        <v>7.2700000000000001E-2</v>
      </c>
    </row>
    <row r="592" spans="7:44" ht="14.25" customHeight="1" x14ac:dyDescent="0.25">
      <c r="G592" s="62"/>
      <c r="H592" s="433"/>
      <c r="J592" s="411"/>
      <c r="K592" s="52" t="s">
        <v>266</v>
      </c>
      <c r="L592" s="205">
        <f t="shared" si="48"/>
        <v>7.2700000000000001E-2</v>
      </c>
      <c r="M592" s="205">
        <f t="shared" si="48"/>
        <v>7.2700000000000001E-2</v>
      </c>
      <c r="N592" s="205">
        <f t="shared" si="48"/>
        <v>7.2700000000000001E-2</v>
      </c>
      <c r="O592" s="205">
        <f t="shared" si="48"/>
        <v>7.2700000000000001E-2</v>
      </c>
      <c r="P592" s="205">
        <f t="shared" si="48"/>
        <v>7.2700000000000001E-2</v>
      </c>
      <c r="Q592" s="205">
        <f t="shared" si="48"/>
        <v>7.2700000000000001E-2</v>
      </c>
      <c r="R592" s="205">
        <f t="shared" si="48"/>
        <v>7.2700000000000001E-2</v>
      </c>
      <c r="S592" s="205">
        <f t="shared" si="48"/>
        <v>7.2700000000000001E-2</v>
      </c>
      <c r="T592" s="205">
        <f t="shared" si="48"/>
        <v>7.2700000000000001E-2</v>
      </c>
      <c r="U592" s="205">
        <f t="shared" si="48"/>
        <v>7.2700000000000001E-2</v>
      </c>
      <c r="V592" s="205">
        <f t="shared" si="48"/>
        <v>7.2700000000000001E-2</v>
      </c>
      <c r="W592" s="205">
        <f t="shared" si="48"/>
        <v>7.2700000000000001E-2</v>
      </c>
      <c r="X592" s="205">
        <f t="shared" si="48"/>
        <v>7.2700000000000001E-2</v>
      </c>
      <c r="Y592" s="205">
        <f t="shared" si="48"/>
        <v>7.2700000000000001E-2</v>
      </c>
      <c r="Z592" s="205">
        <f t="shared" si="48"/>
        <v>7.2700000000000001E-2</v>
      </c>
      <c r="AA592" s="205">
        <f t="shared" si="48"/>
        <v>7.2700000000000001E-2</v>
      </c>
      <c r="AB592" s="205">
        <f t="shared" si="48"/>
        <v>7.2700000000000001E-2</v>
      </c>
      <c r="AC592" s="205">
        <f t="shared" si="48"/>
        <v>7.2700000000000001E-2</v>
      </c>
      <c r="AD592" s="205">
        <f t="shared" si="48"/>
        <v>7.2700000000000001E-2</v>
      </c>
      <c r="AE592" s="205">
        <f t="shared" si="48"/>
        <v>7.2700000000000001E-2</v>
      </c>
      <c r="AF592" s="205">
        <f t="shared" si="48"/>
        <v>7.2700000000000001E-2</v>
      </c>
      <c r="AG592" s="205">
        <f t="shared" si="48"/>
        <v>7.2700000000000001E-2</v>
      </c>
      <c r="AH592" s="205">
        <f t="shared" si="48"/>
        <v>7.2700000000000001E-2</v>
      </c>
      <c r="AI592" s="205">
        <f t="shared" si="48"/>
        <v>7.2700000000000001E-2</v>
      </c>
      <c r="AJ592" s="205">
        <f t="shared" si="48"/>
        <v>7.2700000000000001E-2</v>
      </c>
      <c r="AK592" s="205">
        <f t="shared" si="48"/>
        <v>7.2700000000000001E-2</v>
      </c>
      <c r="AL592" s="205">
        <f t="shared" si="48"/>
        <v>7.2700000000000001E-2</v>
      </c>
      <c r="AM592" s="205">
        <f t="shared" si="48"/>
        <v>7.2700000000000001E-2</v>
      </c>
      <c r="AN592" s="205">
        <f t="shared" si="48"/>
        <v>7.2700000000000001E-2</v>
      </c>
      <c r="AO592" s="205">
        <f t="shared" si="48"/>
        <v>7.2700000000000001E-2</v>
      </c>
      <c r="AP592" s="205">
        <f t="shared" si="48"/>
        <v>7.2700000000000001E-2</v>
      </c>
      <c r="AQ592" s="205">
        <f t="shared" si="48"/>
        <v>7.2700000000000001E-2</v>
      </c>
      <c r="AR592" s="205">
        <f t="shared" si="48"/>
        <v>7.2700000000000001E-2</v>
      </c>
    </row>
    <row r="593" spans="7:44" ht="14.25" customHeight="1" thickBot="1" x14ac:dyDescent="0.3">
      <c r="G593" s="62"/>
      <c r="H593" s="433"/>
      <c r="J593" s="411"/>
      <c r="K593" s="167" t="s">
        <v>267</v>
      </c>
      <c r="L593" s="206">
        <f t="shared" si="48"/>
        <v>7.2700000000000001E-2</v>
      </c>
      <c r="M593" s="206">
        <f t="shared" si="48"/>
        <v>7.2700000000000001E-2</v>
      </c>
      <c r="N593" s="206">
        <f t="shared" si="48"/>
        <v>7.2700000000000001E-2</v>
      </c>
      <c r="O593" s="206">
        <f t="shared" si="48"/>
        <v>7.2700000000000001E-2</v>
      </c>
      <c r="P593" s="206">
        <f t="shared" si="48"/>
        <v>7.2700000000000001E-2</v>
      </c>
      <c r="Q593" s="206">
        <f t="shared" si="48"/>
        <v>7.2700000000000001E-2</v>
      </c>
      <c r="R593" s="206">
        <f t="shared" si="48"/>
        <v>7.2700000000000001E-2</v>
      </c>
      <c r="S593" s="206">
        <f t="shared" si="48"/>
        <v>7.2700000000000001E-2</v>
      </c>
      <c r="T593" s="206">
        <f t="shared" si="48"/>
        <v>7.2700000000000001E-2</v>
      </c>
      <c r="U593" s="206">
        <f t="shared" si="48"/>
        <v>7.2700000000000001E-2</v>
      </c>
      <c r="V593" s="206">
        <f t="shared" si="48"/>
        <v>7.2700000000000001E-2</v>
      </c>
      <c r="W593" s="206">
        <f t="shared" si="48"/>
        <v>7.2700000000000001E-2</v>
      </c>
      <c r="X593" s="206">
        <f t="shared" si="48"/>
        <v>7.2700000000000001E-2</v>
      </c>
      <c r="Y593" s="206">
        <f t="shared" si="48"/>
        <v>7.2700000000000001E-2</v>
      </c>
      <c r="Z593" s="206">
        <f t="shared" si="48"/>
        <v>7.2700000000000001E-2</v>
      </c>
      <c r="AA593" s="206">
        <f t="shared" si="48"/>
        <v>7.2700000000000001E-2</v>
      </c>
      <c r="AB593" s="206">
        <f t="shared" si="48"/>
        <v>7.2700000000000001E-2</v>
      </c>
      <c r="AC593" s="206">
        <f t="shared" si="48"/>
        <v>7.2700000000000001E-2</v>
      </c>
      <c r="AD593" s="206">
        <f t="shared" si="48"/>
        <v>7.2700000000000001E-2</v>
      </c>
      <c r="AE593" s="206">
        <f t="shared" si="48"/>
        <v>7.2700000000000001E-2</v>
      </c>
      <c r="AF593" s="206">
        <f t="shared" si="48"/>
        <v>7.2700000000000001E-2</v>
      </c>
      <c r="AG593" s="206">
        <f t="shared" si="48"/>
        <v>7.2700000000000001E-2</v>
      </c>
      <c r="AH593" s="206">
        <f t="shared" si="48"/>
        <v>7.2700000000000001E-2</v>
      </c>
      <c r="AI593" s="206">
        <f t="shared" si="48"/>
        <v>7.2700000000000001E-2</v>
      </c>
      <c r="AJ593" s="206">
        <f t="shared" si="48"/>
        <v>7.2700000000000001E-2</v>
      </c>
      <c r="AK593" s="206">
        <f t="shared" si="48"/>
        <v>7.2700000000000001E-2</v>
      </c>
      <c r="AL593" s="206">
        <f t="shared" si="48"/>
        <v>7.2700000000000001E-2</v>
      </c>
      <c r="AM593" s="206">
        <f t="shared" si="48"/>
        <v>7.2700000000000001E-2</v>
      </c>
      <c r="AN593" s="206">
        <f t="shared" si="48"/>
        <v>7.2700000000000001E-2</v>
      </c>
      <c r="AO593" s="206">
        <f t="shared" si="48"/>
        <v>7.2700000000000001E-2</v>
      </c>
      <c r="AP593" s="206">
        <f t="shared" si="48"/>
        <v>7.2700000000000001E-2</v>
      </c>
      <c r="AQ593" s="206">
        <f t="shared" si="48"/>
        <v>7.2700000000000001E-2</v>
      </c>
      <c r="AR593" s="206">
        <f t="shared" si="48"/>
        <v>7.2700000000000001E-2</v>
      </c>
    </row>
    <row r="594" spans="7:44" ht="14.25" customHeight="1" thickTop="1" x14ac:dyDescent="0.25">
      <c r="G594" s="62"/>
      <c r="H594" s="433"/>
      <c r="J594" s="411"/>
      <c r="K594" s="164" t="s">
        <v>268</v>
      </c>
      <c r="L594" s="207">
        <f t="shared" ref="L594:AR596" si="49">L574</f>
        <v>7.2700000000000001E-2</v>
      </c>
      <c r="M594" s="207">
        <f t="shared" si="49"/>
        <v>7.2700000000000001E-2</v>
      </c>
      <c r="N594" s="207">
        <f t="shared" si="49"/>
        <v>7.2700000000000001E-2</v>
      </c>
      <c r="O594" s="207">
        <f t="shared" si="49"/>
        <v>7.2700000000000001E-2</v>
      </c>
      <c r="P594" s="207">
        <f t="shared" si="49"/>
        <v>7.2700000000000001E-2</v>
      </c>
      <c r="Q594" s="207">
        <f t="shared" si="49"/>
        <v>7.2700000000000001E-2</v>
      </c>
      <c r="R594" s="207">
        <f t="shared" si="49"/>
        <v>7.2700000000000001E-2</v>
      </c>
      <c r="S594" s="207">
        <f t="shared" si="49"/>
        <v>7.2700000000000001E-2</v>
      </c>
      <c r="T594" s="207">
        <f t="shared" si="49"/>
        <v>7.2700000000000001E-2</v>
      </c>
      <c r="U594" s="207">
        <f t="shared" si="49"/>
        <v>7.2700000000000001E-2</v>
      </c>
      <c r="V594" s="207">
        <f t="shared" si="49"/>
        <v>7.2700000000000001E-2</v>
      </c>
      <c r="W594" s="207">
        <f t="shared" si="49"/>
        <v>7.2700000000000001E-2</v>
      </c>
      <c r="X594" s="207">
        <f t="shared" si="49"/>
        <v>7.2700000000000001E-2</v>
      </c>
      <c r="Y594" s="207">
        <f t="shared" si="49"/>
        <v>7.2700000000000001E-2</v>
      </c>
      <c r="Z594" s="207">
        <f t="shared" si="49"/>
        <v>7.2700000000000001E-2</v>
      </c>
      <c r="AA594" s="207">
        <f t="shared" si="49"/>
        <v>7.2700000000000001E-2</v>
      </c>
      <c r="AB594" s="207">
        <f t="shared" si="49"/>
        <v>7.2700000000000001E-2</v>
      </c>
      <c r="AC594" s="207">
        <f t="shared" si="49"/>
        <v>7.2700000000000001E-2</v>
      </c>
      <c r="AD594" s="207">
        <f t="shared" si="49"/>
        <v>7.2700000000000001E-2</v>
      </c>
      <c r="AE594" s="207">
        <f t="shared" si="49"/>
        <v>7.2700000000000001E-2</v>
      </c>
      <c r="AF594" s="207">
        <f t="shared" si="49"/>
        <v>7.2700000000000001E-2</v>
      </c>
      <c r="AG594" s="207">
        <f t="shared" si="49"/>
        <v>7.2700000000000001E-2</v>
      </c>
      <c r="AH594" s="207">
        <f t="shared" si="49"/>
        <v>7.2700000000000001E-2</v>
      </c>
      <c r="AI594" s="207">
        <f t="shared" si="49"/>
        <v>7.2700000000000001E-2</v>
      </c>
      <c r="AJ594" s="207">
        <f t="shared" si="49"/>
        <v>7.2700000000000001E-2</v>
      </c>
      <c r="AK594" s="207">
        <f t="shared" si="49"/>
        <v>7.2700000000000001E-2</v>
      </c>
      <c r="AL594" s="207">
        <f t="shared" si="49"/>
        <v>7.2700000000000001E-2</v>
      </c>
      <c r="AM594" s="207">
        <f t="shared" si="49"/>
        <v>7.2700000000000001E-2</v>
      </c>
      <c r="AN594" s="207">
        <f t="shared" si="49"/>
        <v>7.2700000000000001E-2</v>
      </c>
      <c r="AO594" s="207">
        <f t="shared" si="49"/>
        <v>7.2700000000000001E-2</v>
      </c>
      <c r="AP594" s="207">
        <f t="shared" si="49"/>
        <v>7.2700000000000001E-2</v>
      </c>
      <c r="AQ594" s="207">
        <f t="shared" si="49"/>
        <v>7.2700000000000001E-2</v>
      </c>
      <c r="AR594" s="207">
        <f t="shared" si="49"/>
        <v>7.2700000000000001E-2</v>
      </c>
    </row>
    <row r="595" spans="7:44" ht="14.25" customHeight="1" x14ac:dyDescent="0.25">
      <c r="G595" s="62"/>
      <c r="H595" s="433"/>
      <c r="J595" s="411"/>
      <c r="K595" s="52" t="s">
        <v>269</v>
      </c>
      <c r="L595" s="205">
        <f t="shared" si="49"/>
        <v>7.2700000000000001E-2</v>
      </c>
      <c r="M595" s="205">
        <f t="shared" si="49"/>
        <v>7.2700000000000001E-2</v>
      </c>
      <c r="N595" s="205">
        <f t="shared" si="49"/>
        <v>7.2700000000000001E-2</v>
      </c>
      <c r="O595" s="205">
        <f t="shared" si="49"/>
        <v>7.2700000000000001E-2</v>
      </c>
      <c r="P595" s="205">
        <f t="shared" si="49"/>
        <v>7.2700000000000001E-2</v>
      </c>
      <c r="Q595" s="205">
        <f t="shared" si="49"/>
        <v>7.2700000000000001E-2</v>
      </c>
      <c r="R595" s="205">
        <f t="shared" si="49"/>
        <v>7.2700000000000001E-2</v>
      </c>
      <c r="S595" s="205">
        <f t="shared" si="49"/>
        <v>7.2700000000000001E-2</v>
      </c>
      <c r="T595" s="205">
        <f t="shared" si="49"/>
        <v>7.2700000000000001E-2</v>
      </c>
      <c r="U595" s="205">
        <f t="shared" si="49"/>
        <v>7.2700000000000001E-2</v>
      </c>
      <c r="V595" s="205">
        <f t="shared" si="49"/>
        <v>7.2700000000000001E-2</v>
      </c>
      <c r="W595" s="205">
        <f t="shared" si="49"/>
        <v>7.2700000000000001E-2</v>
      </c>
      <c r="X595" s="205">
        <f t="shared" si="49"/>
        <v>7.2700000000000001E-2</v>
      </c>
      <c r="Y595" s="205">
        <f t="shared" si="49"/>
        <v>7.2700000000000001E-2</v>
      </c>
      <c r="Z595" s="205">
        <f t="shared" si="49"/>
        <v>7.2700000000000001E-2</v>
      </c>
      <c r="AA595" s="205">
        <f t="shared" si="49"/>
        <v>7.2700000000000001E-2</v>
      </c>
      <c r="AB595" s="205">
        <f t="shared" si="49"/>
        <v>7.2700000000000001E-2</v>
      </c>
      <c r="AC595" s="205">
        <f t="shared" si="49"/>
        <v>7.2700000000000001E-2</v>
      </c>
      <c r="AD595" s="205">
        <f t="shared" si="49"/>
        <v>7.2700000000000001E-2</v>
      </c>
      <c r="AE595" s="205">
        <f t="shared" si="49"/>
        <v>7.2700000000000001E-2</v>
      </c>
      <c r="AF595" s="205">
        <f t="shared" si="49"/>
        <v>7.2700000000000001E-2</v>
      </c>
      <c r="AG595" s="205">
        <f t="shared" si="49"/>
        <v>7.2700000000000001E-2</v>
      </c>
      <c r="AH595" s="205">
        <f t="shared" si="49"/>
        <v>7.2700000000000001E-2</v>
      </c>
      <c r="AI595" s="205">
        <f t="shared" si="49"/>
        <v>7.2700000000000001E-2</v>
      </c>
      <c r="AJ595" s="205">
        <f t="shared" si="49"/>
        <v>7.2700000000000001E-2</v>
      </c>
      <c r="AK595" s="205">
        <f t="shared" si="49"/>
        <v>7.2700000000000001E-2</v>
      </c>
      <c r="AL595" s="205">
        <f t="shared" si="49"/>
        <v>7.2700000000000001E-2</v>
      </c>
      <c r="AM595" s="205">
        <f t="shared" si="49"/>
        <v>7.2700000000000001E-2</v>
      </c>
      <c r="AN595" s="205">
        <f t="shared" si="49"/>
        <v>7.2700000000000001E-2</v>
      </c>
      <c r="AO595" s="205">
        <f t="shared" si="49"/>
        <v>7.2700000000000001E-2</v>
      </c>
      <c r="AP595" s="205">
        <f t="shared" si="49"/>
        <v>7.2700000000000001E-2</v>
      </c>
      <c r="AQ595" s="205">
        <f t="shared" si="49"/>
        <v>7.2700000000000001E-2</v>
      </c>
      <c r="AR595" s="205">
        <f t="shared" si="49"/>
        <v>7.2700000000000001E-2</v>
      </c>
    </row>
    <row r="596" spans="7:44" ht="14.25" customHeight="1" thickBot="1" x14ac:dyDescent="0.3">
      <c r="G596" s="62"/>
      <c r="H596" s="433"/>
      <c r="J596" s="411"/>
      <c r="K596" s="167" t="s">
        <v>270</v>
      </c>
      <c r="L596" s="206">
        <f t="shared" si="49"/>
        <v>7.2700000000000001E-2</v>
      </c>
      <c r="M596" s="206">
        <f t="shared" si="49"/>
        <v>7.2700000000000001E-2</v>
      </c>
      <c r="N596" s="206">
        <f t="shared" si="49"/>
        <v>7.2700000000000001E-2</v>
      </c>
      <c r="O596" s="206">
        <f t="shared" si="49"/>
        <v>7.2700000000000001E-2</v>
      </c>
      <c r="P596" s="206">
        <f t="shared" si="49"/>
        <v>7.2700000000000001E-2</v>
      </c>
      <c r="Q596" s="206">
        <f t="shared" si="49"/>
        <v>7.2700000000000001E-2</v>
      </c>
      <c r="R596" s="206">
        <f t="shared" si="49"/>
        <v>7.2700000000000001E-2</v>
      </c>
      <c r="S596" s="206">
        <f t="shared" si="49"/>
        <v>7.2700000000000001E-2</v>
      </c>
      <c r="T596" s="206">
        <f t="shared" si="49"/>
        <v>7.2700000000000001E-2</v>
      </c>
      <c r="U596" s="206">
        <f t="shared" si="49"/>
        <v>7.2700000000000001E-2</v>
      </c>
      <c r="V596" s="206">
        <f t="shared" si="49"/>
        <v>7.2700000000000001E-2</v>
      </c>
      <c r="W596" s="206">
        <f t="shared" si="49"/>
        <v>7.2700000000000001E-2</v>
      </c>
      <c r="X596" s="206">
        <f t="shared" si="49"/>
        <v>7.2700000000000001E-2</v>
      </c>
      <c r="Y596" s="206">
        <f t="shared" si="49"/>
        <v>7.2700000000000001E-2</v>
      </c>
      <c r="Z596" s="206">
        <f t="shared" si="49"/>
        <v>7.2700000000000001E-2</v>
      </c>
      <c r="AA596" s="206">
        <f t="shared" si="49"/>
        <v>7.2700000000000001E-2</v>
      </c>
      <c r="AB596" s="206">
        <f t="shared" si="49"/>
        <v>7.2700000000000001E-2</v>
      </c>
      <c r="AC596" s="206">
        <f t="shared" si="49"/>
        <v>7.2700000000000001E-2</v>
      </c>
      <c r="AD596" s="206">
        <f t="shared" si="49"/>
        <v>7.2700000000000001E-2</v>
      </c>
      <c r="AE596" s="206">
        <f t="shared" si="49"/>
        <v>7.2700000000000001E-2</v>
      </c>
      <c r="AF596" s="206">
        <f t="shared" si="49"/>
        <v>7.2700000000000001E-2</v>
      </c>
      <c r="AG596" s="206">
        <f t="shared" si="49"/>
        <v>7.2700000000000001E-2</v>
      </c>
      <c r="AH596" s="206">
        <f t="shared" si="49"/>
        <v>7.2700000000000001E-2</v>
      </c>
      <c r="AI596" s="206">
        <f t="shared" si="49"/>
        <v>7.2700000000000001E-2</v>
      </c>
      <c r="AJ596" s="206">
        <f t="shared" si="49"/>
        <v>7.2700000000000001E-2</v>
      </c>
      <c r="AK596" s="206">
        <f t="shared" si="49"/>
        <v>7.2700000000000001E-2</v>
      </c>
      <c r="AL596" s="206">
        <f t="shared" si="49"/>
        <v>7.2700000000000001E-2</v>
      </c>
      <c r="AM596" s="206">
        <f t="shared" si="49"/>
        <v>7.2700000000000001E-2</v>
      </c>
      <c r="AN596" s="206">
        <f t="shared" si="49"/>
        <v>7.2700000000000001E-2</v>
      </c>
      <c r="AO596" s="206">
        <f t="shared" si="49"/>
        <v>7.2700000000000001E-2</v>
      </c>
      <c r="AP596" s="206">
        <f t="shared" si="49"/>
        <v>7.2700000000000001E-2</v>
      </c>
      <c r="AQ596" s="206">
        <f t="shared" si="49"/>
        <v>7.2700000000000001E-2</v>
      </c>
      <c r="AR596" s="206">
        <f t="shared" si="49"/>
        <v>7.2700000000000001E-2</v>
      </c>
    </row>
    <row r="597" spans="7:44" ht="14.25" customHeight="1" thickTop="1" x14ac:dyDescent="0.25">
      <c r="G597" s="62"/>
      <c r="H597" s="433"/>
      <c r="J597" s="411"/>
      <c r="K597" s="164" t="s">
        <v>271</v>
      </c>
      <c r="L597" s="207">
        <f t="shared" ref="L597:AR599" si="50">L574</f>
        <v>7.2700000000000001E-2</v>
      </c>
      <c r="M597" s="207">
        <f t="shared" si="50"/>
        <v>7.2700000000000001E-2</v>
      </c>
      <c r="N597" s="207">
        <f t="shared" si="50"/>
        <v>7.2700000000000001E-2</v>
      </c>
      <c r="O597" s="207">
        <f t="shared" si="50"/>
        <v>7.2700000000000001E-2</v>
      </c>
      <c r="P597" s="207">
        <f t="shared" si="50"/>
        <v>7.2700000000000001E-2</v>
      </c>
      <c r="Q597" s="207">
        <f t="shared" si="50"/>
        <v>7.2700000000000001E-2</v>
      </c>
      <c r="R597" s="207">
        <f t="shared" si="50"/>
        <v>7.2700000000000001E-2</v>
      </c>
      <c r="S597" s="207">
        <f t="shared" si="50"/>
        <v>7.2700000000000001E-2</v>
      </c>
      <c r="T597" s="207">
        <f t="shared" si="50"/>
        <v>7.2700000000000001E-2</v>
      </c>
      <c r="U597" s="207">
        <f t="shared" si="50"/>
        <v>7.2700000000000001E-2</v>
      </c>
      <c r="V597" s="207">
        <f t="shared" si="50"/>
        <v>7.2700000000000001E-2</v>
      </c>
      <c r="W597" s="207">
        <f t="shared" si="50"/>
        <v>7.2700000000000001E-2</v>
      </c>
      <c r="X597" s="207">
        <f t="shared" si="50"/>
        <v>7.2700000000000001E-2</v>
      </c>
      <c r="Y597" s="207">
        <f t="shared" si="50"/>
        <v>7.2700000000000001E-2</v>
      </c>
      <c r="Z597" s="207">
        <f t="shared" si="50"/>
        <v>7.2700000000000001E-2</v>
      </c>
      <c r="AA597" s="207">
        <f t="shared" si="50"/>
        <v>7.2700000000000001E-2</v>
      </c>
      <c r="AB597" s="207">
        <f t="shared" si="50"/>
        <v>7.2700000000000001E-2</v>
      </c>
      <c r="AC597" s="207">
        <f t="shared" si="50"/>
        <v>7.2700000000000001E-2</v>
      </c>
      <c r="AD597" s="207">
        <f t="shared" si="50"/>
        <v>7.2700000000000001E-2</v>
      </c>
      <c r="AE597" s="207">
        <f t="shared" si="50"/>
        <v>7.2700000000000001E-2</v>
      </c>
      <c r="AF597" s="207">
        <f t="shared" si="50"/>
        <v>7.2700000000000001E-2</v>
      </c>
      <c r="AG597" s="207">
        <f t="shared" si="50"/>
        <v>7.2700000000000001E-2</v>
      </c>
      <c r="AH597" s="207">
        <f t="shared" si="50"/>
        <v>7.2700000000000001E-2</v>
      </c>
      <c r="AI597" s="207">
        <f t="shared" si="50"/>
        <v>7.2700000000000001E-2</v>
      </c>
      <c r="AJ597" s="207">
        <f t="shared" si="50"/>
        <v>7.2700000000000001E-2</v>
      </c>
      <c r="AK597" s="207">
        <f t="shared" si="50"/>
        <v>7.2700000000000001E-2</v>
      </c>
      <c r="AL597" s="207">
        <f t="shared" si="50"/>
        <v>7.2700000000000001E-2</v>
      </c>
      <c r="AM597" s="207">
        <f t="shared" si="50"/>
        <v>7.2700000000000001E-2</v>
      </c>
      <c r="AN597" s="207">
        <f t="shared" si="50"/>
        <v>7.2700000000000001E-2</v>
      </c>
      <c r="AO597" s="207">
        <f t="shared" si="50"/>
        <v>7.2700000000000001E-2</v>
      </c>
      <c r="AP597" s="207">
        <f t="shared" si="50"/>
        <v>7.2700000000000001E-2</v>
      </c>
      <c r="AQ597" s="207">
        <f t="shared" si="50"/>
        <v>7.2700000000000001E-2</v>
      </c>
      <c r="AR597" s="207">
        <f t="shared" si="50"/>
        <v>7.2700000000000001E-2</v>
      </c>
    </row>
    <row r="598" spans="7:44" ht="14.25" customHeight="1" x14ac:dyDescent="0.25">
      <c r="G598" s="62"/>
      <c r="H598" s="433"/>
      <c r="J598" s="411"/>
      <c r="K598" s="52" t="s">
        <v>272</v>
      </c>
      <c r="L598" s="205">
        <f t="shared" si="50"/>
        <v>7.2700000000000001E-2</v>
      </c>
      <c r="M598" s="205">
        <f t="shared" si="50"/>
        <v>7.2700000000000001E-2</v>
      </c>
      <c r="N598" s="205">
        <f t="shared" si="50"/>
        <v>7.2700000000000001E-2</v>
      </c>
      <c r="O598" s="205">
        <f t="shared" si="50"/>
        <v>7.2700000000000001E-2</v>
      </c>
      <c r="P598" s="205">
        <f t="shared" si="50"/>
        <v>7.2700000000000001E-2</v>
      </c>
      <c r="Q598" s="205">
        <f t="shared" si="50"/>
        <v>7.2700000000000001E-2</v>
      </c>
      <c r="R598" s="205">
        <f t="shared" si="50"/>
        <v>7.2700000000000001E-2</v>
      </c>
      <c r="S598" s="205">
        <f t="shared" si="50"/>
        <v>7.2700000000000001E-2</v>
      </c>
      <c r="T598" s="205">
        <f t="shared" si="50"/>
        <v>7.2700000000000001E-2</v>
      </c>
      <c r="U598" s="205">
        <f t="shared" si="50"/>
        <v>7.2700000000000001E-2</v>
      </c>
      <c r="V598" s="205">
        <f t="shared" si="50"/>
        <v>7.2700000000000001E-2</v>
      </c>
      <c r="W598" s="205">
        <f t="shared" si="50"/>
        <v>7.2700000000000001E-2</v>
      </c>
      <c r="X598" s="205">
        <f t="shared" si="50"/>
        <v>7.2700000000000001E-2</v>
      </c>
      <c r="Y598" s="205">
        <f t="shared" si="50"/>
        <v>7.2700000000000001E-2</v>
      </c>
      <c r="Z598" s="205">
        <f t="shared" si="50"/>
        <v>7.2700000000000001E-2</v>
      </c>
      <c r="AA598" s="205">
        <f t="shared" si="50"/>
        <v>7.2700000000000001E-2</v>
      </c>
      <c r="AB598" s="205">
        <f t="shared" si="50"/>
        <v>7.2700000000000001E-2</v>
      </c>
      <c r="AC598" s="205">
        <f t="shared" si="50"/>
        <v>7.2700000000000001E-2</v>
      </c>
      <c r="AD598" s="205">
        <f t="shared" si="50"/>
        <v>7.2700000000000001E-2</v>
      </c>
      <c r="AE598" s="205">
        <f t="shared" si="50"/>
        <v>7.2700000000000001E-2</v>
      </c>
      <c r="AF598" s="205">
        <f t="shared" si="50"/>
        <v>7.2700000000000001E-2</v>
      </c>
      <c r="AG598" s="205">
        <f t="shared" si="50"/>
        <v>7.2700000000000001E-2</v>
      </c>
      <c r="AH598" s="205">
        <f t="shared" si="50"/>
        <v>7.2700000000000001E-2</v>
      </c>
      <c r="AI598" s="205">
        <f t="shared" si="50"/>
        <v>7.2700000000000001E-2</v>
      </c>
      <c r="AJ598" s="205">
        <f t="shared" si="50"/>
        <v>7.2700000000000001E-2</v>
      </c>
      <c r="AK598" s="205">
        <f t="shared" si="50"/>
        <v>7.2700000000000001E-2</v>
      </c>
      <c r="AL598" s="205">
        <f t="shared" si="50"/>
        <v>7.2700000000000001E-2</v>
      </c>
      <c r="AM598" s="205">
        <f t="shared" si="50"/>
        <v>7.2700000000000001E-2</v>
      </c>
      <c r="AN598" s="205">
        <f t="shared" si="50"/>
        <v>7.2700000000000001E-2</v>
      </c>
      <c r="AO598" s="205">
        <f t="shared" si="50"/>
        <v>7.2700000000000001E-2</v>
      </c>
      <c r="AP598" s="205">
        <f t="shared" si="50"/>
        <v>7.2700000000000001E-2</v>
      </c>
      <c r="AQ598" s="205">
        <f t="shared" si="50"/>
        <v>7.2700000000000001E-2</v>
      </c>
      <c r="AR598" s="205">
        <f t="shared" si="50"/>
        <v>7.2700000000000001E-2</v>
      </c>
    </row>
    <row r="599" spans="7:44" ht="14.25" customHeight="1" thickBot="1" x14ac:dyDescent="0.3">
      <c r="G599" s="62"/>
      <c r="H599" s="433"/>
      <c r="J599" s="411"/>
      <c r="K599" s="167" t="s">
        <v>273</v>
      </c>
      <c r="L599" s="206">
        <f t="shared" si="50"/>
        <v>7.2700000000000001E-2</v>
      </c>
      <c r="M599" s="206">
        <f t="shared" si="50"/>
        <v>7.2700000000000001E-2</v>
      </c>
      <c r="N599" s="206">
        <f t="shared" si="50"/>
        <v>7.2700000000000001E-2</v>
      </c>
      <c r="O599" s="206">
        <f t="shared" si="50"/>
        <v>7.2700000000000001E-2</v>
      </c>
      <c r="P599" s="206">
        <f t="shared" si="50"/>
        <v>7.2700000000000001E-2</v>
      </c>
      <c r="Q599" s="206">
        <f t="shared" si="50"/>
        <v>7.2700000000000001E-2</v>
      </c>
      <c r="R599" s="206">
        <f t="shared" si="50"/>
        <v>7.2700000000000001E-2</v>
      </c>
      <c r="S599" s="206">
        <f t="shared" si="50"/>
        <v>7.2700000000000001E-2</v>
      </c>
      <c r="T599" s="206">
        <f t="shared" si="50"/>
        <v>7.2700000000000001E-2</v>
      </c>
      <c r="U599" s="206">
        <f t="shared" si="50"/>
        <v>7.2700000000000001E-2</v>
      </c>
      <c r="V599" s="206">
        <f t="shared" si="50"/>
        <v>7.2700000000000001E-2</v>
      </c>
      <c r="W599" s="206">
        <f t="shared" si="50"/>
        <v>7.2700000000000001E-2</v>
      </c>
      <c r="X599" s="206">
        <f t="shared" si="50"/>
        <v>7.2700000000000001E-2</v>
      </c>
      <c r="Y599" s="206">
        <f t="shared" si="50"/>
        <v>7.2700000000000001E-2</v>
      </c>
      <c r="Z599" s="206">
        <f t="shared" si="50"/>
        <v>7.2700000000000001E-2</v>
      </c>
      <c r="AA599" s="206">
        <f t="shared" si="50"/>
        <v>7.2700000000000001E-2</v>
      </c>
      <c r="AB599" s="206">
        <f t="shared" si="50"/>
        <v>7.2700000000000001E-2</v>
      </c>
      <c r="AC599" s="206">
        <f t="shared" si="50"/>
        <v>7.2700000000000001E-2</v>
      </c>
      <c r="AD599" s="206">
        <f t="shared" si="50"/>
        <v>7.2700000000000001E-2</v>
      </c>
      <c r="AE599" s="206">
        <f t="shared" si="50"/>
        <v>7.2700000000000001E-2</v>
      </c>
      <c r="AF599" s="206">
        <f t="shared" si="50"/>
        <v>7.2700000000000001E-2</v>
      </c>
      <c r="AG599" s="206">
        <f t="shared" si="50"/>
        <v>7.2700000000000001E-2</v>
      </c>
      <c r="AH599" s="206">
        <f t="shared" si="50"/>
        <v>7.2700000000000001E-2</v>
      </c>
      <c r="AI599" s="206">
        <f t="shared" si="50"/>
        <v>7.2700000000000001E-2</v>
      </c>
      <c r="AJ599" s="206">
        <f t="shared" si="50"/>
        <v>7.2700000000000001E-2</v>
      </c>
      <c r="AK599" s="206">
        <f t="shared" si="50"/>
        <v>7.2700000000000001E-2</v>
      </c>
      <c r="AL599" s="206">
        <f t="shared" si="50"/>
        <v>7.2700000000000001E-2</v>
      </c>
      <c r="AM599" s="206">
        <f t="shared" si="50"/>
        <v>7.2700000000000001E-2</v>
      </c>
      <c r="AN599" s="206">
        <f t="shared" si="50"/>
        <v>7.2700000000000001E-2</v>
      </c>
      <c r="AO599" s="206">
        <f t="shared" si="50"/>
        <v>7.2700000000000001E-2</v>
      </c>
      <c r="AP599" s="206">
        <f t="shared" si="50"/>
        <v>7.2700000000000001E-2</v>
      </c>
      <c r="AQ599" s="206">
        <f t="shared" si="50"/>
        <v>7.2700000000000001E-2</v>
      </c>
      <c r="AR599" s="206">
        <f t="shared" si="50"/>
        <v>7.2700000000000001E-2</v>
      </c>
    </row>
    <row r="600" spans="7:44" ht="14.25" customHeight="1" thickTop="1" x14ac:dyDescent="0.25">
      <c r="G600" s="62"/>
      <c r="H600" s="433"/>
      <c r="J600" s="411"/>
      <c r="K600" s="164" t="s">
        <v>274</v>
      </c>
      <c r="L600" s="207">
        <f t="shared" ref="L600:AR602" si="51">L574</f>
        <v>7.2700000000000001E-2</v>
      </c>
      <c r="M600" s="207">
        <f t="shared" si="51"/>
        <v>7.2700000000000001E-2</v>
      </c>
      <c r="N600" s="207">
        <f t="shared" si="51"/>
        <v>7.2700000000000001E-2</v>
      </c>
      <c r="O600" s="207">
        <f t="shared" si="51"/>
        <v>7.2700000000000001E-2</v>
      </c>
      <c r="P600" s="207">
        <f t="shared" si="51"/>
        <v>7.2700000000000001E-2</v>
      </c>
      <c r="Q600" s="207">
        <f t="shared" si="51"/>
        <v>7.2700000000000001E-2</v>
      </c>
      <c r="R600" s="207">
        <f t="shared" si="51"/>
        <v>7.2700000000000001E-2</v>
      </c>
      <c r="S600" s="207">
        <f t="shared" si="51"/>
        <v>7.2700000000000001E-2</v>
      </c>
      <c r="T600" s="207">
        <f t="shared" si="51"/>
        <v>7.2700000000000001E-2</v>
      </c>
      <c r="U600" s="207">
        <f t="shared" si="51"/>
        <v>7.2700000000000001E-2</v>
      </c>
      <c r="V600" s="207">
        <f t="shared" si="51"/>
        <v>7.2700000000000001E-2</v>
      </c>
      <c r="W600" s="207">
        <f t="shared" si="51"/>
        <v>7.2700000000000001E-2</v>
      </c>
      <c r="X600" s="207">
        <f t="shared" si="51"/>
        <v>7.2700000000000001E-2</v>
      </c>
      <c r="Y600" s="207">
        <f t="shared" si="51"/>
        <v>7.2700000000000001E-2</v>
      </c>
      <c r="Z600" s="207">
        <f t="shared" si="51"/>
        <v>7.2700000000000001E-2</v>
      </c>
      <c r="AA600" s="207">
        <f t="shared" si="51"/>
        <v>7.2700000000000001E-2</v>
      </c>
      <c r="AB600" s="207">
        <f t="shared" si="51"/>
        <v>7.2700000000000001E-2</v>
      </c>
      <c r="AC600" s="207">
        <f t="shared" si="51"/>
        <v>7.2700000000000001E-2</v>
      </c>
      <c r="AD600" s="207">
        <f t="shared" si="51"/>
        <v>7.2700000000000001E-2</v>
      </c>
      <c r="AE600" s="207">
        <f t="shared" si="51"/>
        <v>7.2700000000000001E-2</v>
      </c>
      <c r="AF600" s="207">
        <f t="shared" si="51"/>
        <v>7.2700000000000001E-2</v>
      </c>
      <c r="AG600" s="207">
        <f t="shared" si="51"/>
        <v>7.2700000000000001E-2</v>
      </c>
      <c r="AH600" s="207">
        <f t="shared" si="51"/>
        <v>7.2700000000000001E-2</v>
      </c>
      <c r="AI600" s="207">
        <f t="shared" si="51"/>
        <v>7.2700000000000001E-2</v>
      </c>
      <c r="AJ600" s="207">
        <f t="shared" si="51"/>
        <v>7.2700000000000001E-2</v>
      </c>
      <c r="AK600" s="207">
        <f t="shared" si="51"/>
        <v>7.2700000000000001E-2</v>
      </c>
      <c r="AL600" s="207">
        <f t="shared" si="51"/>
        <v>7.2700000000000001E-2</v>
      </c>
      <c r="AM600" s="207">
        <f t="shared" si="51"/>
        <v>7.2700000000000001E-2</v>
      </c>
      <c r="AN600" s="207">
        <f t="shared" si="51"/>
        <v>7.2700000000000001E-2</v>
      </c>
      <c r="AO600" s="207">
        <f t="shared" si="51"/>
        <v>7.2700000000000001E-2</v>
      </c>
      <c r="AP600" s="207">
        <f t="shared" si="51"/>
        <v>7.2700000000000001E-2</v>
      </c>
      <c r="AQ600" s="207">
        <f t="shared" si="51"/>
        <v>7.2700000000000001E-2</v>
      </c>
      <c r="AR600" s="207">
        <f t="shared" si="51"/>
        <v>7.2700000000000001E-2</v>
      </c>
    </row>
    <row r="601" spans="7:44" ht="14.25" customHeight="1" x14ac:dyDescent="0.25">
      <c r="G601" s="62"/>
      <c r="H601" s="433"/>
      <c r="J601" s="411"/>
      <c r="K601" s="52" t="s">
        <v>275</v>
      </c>
      <c r="L601" s="205">
        <f t="shared" si="51"/>
        <v>7.2700000000000001E-2</v>
      </c>
      <c r="M601" s="205">
        <f t="shared" si="51"/>
        <v>7.2700000000000001E-2</v>
      </c>
      <c r="N601" s="205">
        <f t="shared" si="51"/>
        <v>7.2700000000000001E-2</v>
      </c>
      <c r="O601" s="205">
        <f t="shared" si="51"/>
        <v>7.2700000000000001E-2</v>
      </c>
      <c r="P601" s="205">
        <f t="shared" si="51"/>
        <v>7.2700000000000001E-2</v>
      </c>
      <c r="Q601" s="205">
        <f t="shared" si="51"/>
        <v>7.2700000000000001E-2</v>
      </c>
      <c r="R601" s="205">
        <f t="shared" si="51"/>
        <v>7.2700000000000001E-2</v>
      </c>
      <c r="S601" s="205">
        <f t="shared" si="51"/>
        <v>7.2700000000000001E-2</v>
      </c>
      <c r="T601" s="205">
        <f t="shared" si="51"/>
        <v>7.2700000000000001E-2</v>
      </c>
      <c r="U601" s="205">
        <f t="shared" si="51"/>
        <v>7.2700000000000001E-2</v>
      </c>
      <c r="V601" s="205">
        <f t="shared" si="51"/>
        <v>7.2700000000000001E-2</v>
      </c>
      <c r="W601" s="205">
        <f t="shared" si="51"/>
        <v>7.2700000000000001E-2</v>
      </c>
      <c r="X601" s="205">
        <f t="shared" si="51"/>
        <v>7.2700000000000001E-2</v>
      </c>
      <c r="Y601" s="205">
        <f t="shared" si="51"/>
        <v>7.2700000000000001E-2</v>
      </c>
      <c r="Z601" s="205">
        <f t="shared" si="51"/>
        <v>7.2700000000000001E-2</v>
      </c>
      <c r="AA601" s="205">
        <f t="shared" si="51"/>
        <v>7.2700000000000001E-2</v>
      </c>
      <c r="AB601" s="205">
        <f t="shared" si="51"/>
        <v>7.2700000000000001E-2</v>
      </c>
      <c r="AC601" s="205">
        <f t="shared" si="51"/>
        <v>7.2700000000000001E-2</v>
      </c>
      <c r="AD601" s="205">
        <f t="shared" si="51"/>
        <v>7.2700000000000001E-2</v>
      </c>
      <c r="AE601" s="205">
        <f t="shared" si="51"/>
        <v>7.2700000000000001E-2</v>
      </c>
      <c r="AF601" s="205">
        <f t="shared" si="51"/>
        <v>7.2700000000000001E-2</v>
      </c>
      <c r="AG601" s="205">
        <f t="shared" si="51"/>
        <v>7.2700000000000001E-2</v>
      </c>
      <c r="AH601" s="205">
        <f t="shared" si="51"/>
        <v>7.2700000000000001E-2</v>
      </c>
      <c r="AI601" s="205">
        <f t="shared" si="51"/>
        <v>7.2700000000000001E-2</v>
      </c>
      <c r="AJ601" s="205">
        <f t="shared" si="51"/>
        <v>7.2700000000000001E-2</v>
      </c>
      <c r="AK601" s="205">
        <f t="shared" si="51"/>
        <v>7.2700000000000001E-2</v>
      </c>
      <c r="AL601" s="205">
        <f t="shared" si="51"/>
        <v>7.2700000000000001E-2</v>
      </c>
      <c r="AM601" s="205">
        <f t="shared" si="51"/>
        <v>7.2700000000000001E-2</v>
      </c>
      <c r="AN601" s="205">
        <f t="shared" si="51"/>
        <v>7.2700000000000001E-2</v>
      </c>
      <c r="AO601" s="205">
        <f t="shared" si="51"/>
        <v>7.2700000000000001E-2</v>
      </c>
      <c r="AP601" s="205">
        <f t="shared" si="51"/>
        <v>7.2700000000000001E-2</v>
      </c>
      <c r="AQ601" s="205">
        <f t="shared" si="51"/>
        <v>7.2700000000000001E-2</v>
      </c>
      <c r="AR601" s="205">
        <f t="shared" si="51"/>
        <v>7.2700000000000001E-2</v>
      </c>
    </row>
    <row r="602" spans="7:44" ht="14.25" customHeight="1" thickBot="1" x14ac:dyDescent="0.3">
      <c r="G602" s="62"/>
      <c r="H602" s="433"/>
      <c r="J602" s="411"/>
      <c r="K602" s="167" t="s">
        <v>276</v>
      </c>
      <c r="L602" s="206">
        <f t="shared" si="51"/>
        <v>7.2700000000000001E-2</v>
      </c>
      <c r="M602" s="206">
        <f t="shared" si="51"/>
        <v>7.2700000000000001E-2</v>
      </c>
      <c r="N602" s="206">
        <f t="shared" si="51"/>
        <v>7.2700000000000001E-2</v>
      </c>
      <c r="O602" s="206">
        <f t="shared" si="51"/>
        <v>7.2700000000000001E-2</v>
      </c>
      <c r="P602" s="206">
        <f t="shared" si="51"/>
        <v>7.2700000000000001E-2</v>
      </c>
      <c r="Q602" s="206">
        <f t="shared" si="51"/>
        <v>7.2700000000000001E-2</v>
      </c>
      <c r="R602" s="206">
        <f t="shared" si="51"/>
        <v>7.2700000000000001E-2</v>
      </c>
      <c r="S602" s="206">
        <f t="shared" si="51"/>
        <v>7.2700000000000001E-2</v>
      </c>
      <c r="T602" s="206">
        <f t="shared" si="51"/>
        <v>7.2700000000000001E-2</v>
      </c>
      <c r="U602" s="206">
        <f t="shared" si="51"/>
        <v>7.2700000000000001E-2</v>
      </c>
      <c r="V602" s="206">
        <f t="shared" si="51"/>
        <v>7.2700000000000001E-2</v>
      </c>
      <c r="W602" s="206">
        <f t="shared" si="51"/>
        <v>7.2700000000000001E-2</v>
      </c>
      <c r="X602" s="206">
        <f t="shared" si="51"/>
        <v>7.2700000000000001E-2</v>
      </c>
      <c r="Y602" s="206">
        <f t="shared" si="51"/>
        <v>7.2700000000000001E-2</v>
      </c>
      <c r="Z602" s="206">
        <f t="shared" si="51"/>
        <v>7.2700000000000001E-2</v>
      </c>
      <c r="AA602" s="206">
        <f t="shared" si="51"/>
        <v>7.2700000000000001E-2</v>
      </c>
      <c r="AB602" s="206">
        <f t="shared" si="51"/>
        <v>7.2700000000000001E-2</v>
      </c>
      <c r="AC602" s="206">
        <f t="shared" si="51"/>
        <v>7.2700000000000001E-2</v>
      </c>
      <c r="AD602" s="206">
        <f t="shared" si="51"/>
        <v>7.2700000000000001E-2</v>
      </c>
      <c r="AE602" s="206">
        <f t="shared" si="51"/>
        <v>7.2700000000000001E-2</v>
      </c>
      <c r="AF602" s="206">
        <f t="shared" si="51"/>
        <v>7.2700000000000001E-2</v>
      </c>
      <c r="AG602" s="206">
        <f t="shared" si="51"/>
        <v>7.2700000000000001E-2</v>
      </c>
      <c r="AH602" s="206">
        <f t="shared" si="51"/>
        <v>7.2700000000000001E-2</v>
      </c>
      <c r="AI602" s="206">
        <f t="shared" si="51"/>
        <v>7.2700000000000001E-2</v>
      </c>
      <c r="AJ602" s="206">
        <f t="shared" si="51"/>
        <v>7.2700000000000001E-2</v>
      </c>
      <c r="AK602" s="206">
        <f t="shared" si="51"/>
        <v>7.2700000000000001E-2</v>
      </c>
      <c r="AL602" s="206">
        <f t="shared" si="51"/>
        <v>7.2700000000000001E-2</v>
      </c>
      <c r="AM602" s="206">
        <f t="shared" si="51"/>
        <v>7.2700000000000001E-2</v>
      </c>
      <c r="AN602" s="206">
        <f t="shared" si="51"/>
        <v>7.2700000000000001E-2</v>
      </c>
      <c r="AO602" s="206">
        <f t="shared" si="51"/>
        <v>7.2700000000000001E-2</v>
      </c>
      <c r="AP602" s="206">
        <f t="shared" si="51"/>
        <v>7.2700000000000001E-2</v>
      </c>
      <c r="AQ602" s="206">
        <f t="shared" si="51"/>
        <v>7.2700000000000001E-2</v>
      </c>
      <c r="AR602" s="206">
        <f t="shared" si="51"/>
        <v>7.2700000000000001E-2</v>
      </c>
    </row>
    <row r="603" spans="7:44" ht="14.25" customHeight="1" thickTop="1" x14ac:dyDescent="0.25">
      <c r="G603" s="62"/>
      <c r="H603" s="433"/>
      <c r="J603" s="411"/>
      <c r="K603" s="164" t="s">
        <v>277</v>
      </c>
      <c r="L603" s="207">
        <f t="shared" ref="L603:AR605" si="52">L574</f>
        <v>7.2700000000000001E-2</v>
      </c>
      <c r="M603" s="207">
        <f t="shared" si="52"/>
        <v>7.2700000000000001E-2</v>
      </c>
      <c r="N603" s="207">
        <f t="shared" si="52"/>
        <v>7.2700000000000001E-2</v>
      </c>
      <c r="O603" s="207">
        <f t="shared" si="52"/>
        <v>7.2700000000000001E-2</v>
      </c>
      <c r="P603" s="207">
        <f t="shared" si="52"/>
        <v>7.2700000000000001E-2</v>
      </c>
      <c r="Q603" s="207">
        <f t="shared" si="52"/>
        <v>7.2700000000000001E-2</v>
      </c>
      <c r="R603" s="207">
        <f t="shared" si="52"/>
        <v>7.2700000000000001E-2</v>
      </c>
      <c r="S603" s="207">
        <f t="shared" si="52"/>
        <v>7.2700000000000001E-2</v>
      </c>
      <c r="T603" s="207">
        <f t="shared" si="52"/>
        <v>7.2700000000000001E-2</v>
      </c>
      <c r="U603" s="207">
        <f t="shared" si="52"/>
        <v>7.2700000000000001E-2</v>
      </c>
      <c r="V603" s="207">
        <f t="shared" si="52"/>
        <v>7.2700000000000001E-2</v>
      </c>
      <c r="W603" s="207">
        <f t="shared" si="52"/>
        <v>7.2700000000000001E-2</v>
      </c>
      <c r="X603" s="207">
        <f t="shared" si="52"/>
        <v>7.2700000000000001E-2</v>
      </c>
      <c r="Y603" s="207">
        <f t="shared" si="52"/>
        <v>7.2700000000000001E-2</v>
      </c>
      <c r="Z603" s="207">
        <f t="shared" si="52"/>
        <v>7.2700000000000001E-2</v>
      </c>
      <c r="AA603" s="207">
        <f t="shared" si="52"/>
        <v>7.2700000000000001E-2</v>
      </c>
      <c r="AB603" s="207">
        <f t="shared" si="52"/>
        <v>7.2700000000000001E-2</v>
      </c>
      <c r="AC603" s="207">
        <f t="shared" si="52"/>
        <v>7.2700000000000001E-2</v>
      </c>
      <c r="AD603" s="207">
        <f t="shared" si="52"/>
        <v>7.2700000000000001E-2</v>
      </c>
      <c r="AE603" s="207">
        <f t="shared" si="52"/>
        <v>7.2700000000000001E-2</v>
      </c>
      <c r="AF603" s="207">
        <f t="shared" si="52"/>
        <v>7.2700000000000001E-2</v>
      </c>
      <c r="AG603" s="207">
        <f t="shared" si="52"/>
        <v>7.2700000000000001E-2</v>
      </c>
      <c r="AH603" s="207">
        <f t="shared" si="52"/>
        <v>7.2700000000000001E-2</v>
      </c>
      <c r="AI603" s="207">
        <f t="shared" si="52"/>
        <v>7.2700000000000001E-2</v>
      </c>
      <c r="AJ603" s="207">
        <f t="shared" si="52"/>
        <v>7.2700000000000001E-2</v>
      </c>
      <c r="AK603" s="207">
        <f t="shared" si="52"/>
        <v>7.2700000000000001E-2</v>
      </c>
      <c r="AL603" s="207">
        <f t="shared" si="52"/>
        <v>7.2700000000000001E-2</v>
      </c>
      <c r="AM603" s="207">
        <f t="shared" si="52"/>
        <v>7.2700000000000001E-2</v>
      </c>
      <c r="AN603" s="207">
        <f t="shared" si="52"/>
        <v>7.2700000000000001E-2</v>
      </c>
      <c r="AO603" s="207">
        <f t="shared" si="52"/>
        <v>7.2700000000000001E-2</v>
      </c>
      <c r="AP603" s="207">
        <f t="shared" si="52"/>
        <v>7.2700000000000001E-2</v>
      </c>
      <c r="AQ603" s="207">
        <f t="shared" si="52"/>
        <v>7.2700000000000001E-2</v>
      </c>
      <c r="AR603" s="207">
        <f t="shared" si="52"/>
        <v>7.2700000000000001E-2</v>
      </c>
    </row>
    <row r="604" spans="7:44" ht="14.25" customHeight="1" x14ac:dyDescent="0.25">
      <c r="G604" s="62"/>
      <c r="H604" s="433"/>
      <c r="J604" s="411"/>
      <c r="K604" s="52" t="s">
        <v>278</v>
      </c>
      <c r="L604" s="205">
        <f t="shared" si="52"/>
        <v>7.2700000000000001E-2</v>
      </c>
      <c r="M604" s="205">
        <f t="shared" si="52"/>
        <v>7.2700000000000001E-2</v>
      </c>
      <c r="N604" s="205">
        <f t="shared" si="52"/>
        <v>7.2700000000000001E-2</v>
      </c>
      <c r="O604" s="205">
        <f t="shared" si="52"/>
        <v>7.2700000000000001E-2</v>
      </c>
      <c r="P604" s="205">
        <f t="shared" si="52"/>
        <v>7.2700000000000001E-2</v>
      </c>
      <c r="Q604" s="205">
        <f t="shared" si="52"/>
        <v>7.2700000000000001E-2</v>
      </c>
      <c r="R604" s="205">
        <f t="shared" si="52"/>
        <v>7.2700000000000001E-2</v>
      </c>
      <c r="S604" s="205">
        <f t="shared" si="52"/>
        <v>7.2700000000000001E-2</v>
      </c>
      <c r="T604" s="205">
        <f t="shared" si="52"/>
        <v>7.2700000000000001E-2</v>
      </c>
      <c r="U604" s="205">
        <f t="shared" si="52"/>
        <v>7.2700000000000001E-2</v>
      </c>
      <c r="V604" s="205">
        <f t="shared" si="52"/>
        <v>7.2700000000000001E-2</v>
      </c>
      <c r="W604" s="205">
        <f t="shared" si="52"/>
        <v>7.2700000000000001E-2</v>
      </c>
      <c r="X604" s="205">
        <f t="shared" si="52"/>
        <v>7.2700000000000001E-2</v>
      </c>
      <c r="Y604" s="205">
        <f t="shared" si="52"/>
        <v>7.2700000000000001E-2</v>
      </c>
      <c r="Z604" s="205">
        <f t="shared" si="52"/>
        <v>7.2700000000000001E-2</v>
      </c>
      <c r="AA604" s="205">
        <f t="shared" si="52"/>
        <v>7.2700000000000001E-2</v>
      </c>
      <c r="AB604" s="205">
        <f t="shared" si="52"/>
        <v>7.2700000000000001E-2</v>
      </c>
      <c r="AC604" s="205">
        <f t="shared" si="52"/>
        <v>7.2700000000000001E-2</v>
      </c>
      <c r="AD604" s="205">
        <f t="shared" si="52"/>
        <v>7.2700000000000001E-2</v>
      </c>
      <c r="AE604" s="205">
        <f t="shared" si="52"/>
        <v>7.2700000000000001E-2</v>
      </c>
      <c r="AF604" s="205">
        <f t="shared" si="52"/>
        <v>7.2700000000000001E-2</v>
      </c>
      <c r="AG604" s="205">
        <f t="shared" si="52"/>
        <v>7.2700000000000001E-2</v>
      </c>
      <c r="AH604" s="205">
        <f t="shared" si="52"/>
        <v>7.2700000000000001E-2</v>
      </c>
      <c r="AI604" s="205">
        <f t="shared" si="52"/>
        <v>7.2700000000000001E-2</v>
      </c>
      <c r="AJ604" s="205">
        <f t="shared" si="52"/>
        <v>7.2700000000000001E-2</v>
      </c>
      <c r="AK604" s="205">
        <f t="shared" si="52"/>
        <v>7.2700000000000001E-2</v>
      </c>
      <c r="AL604" s="205">
        <f t="shared" si="52"/>
        <v>7.2700000000000001E-2</v>
      </c>
      <c r="AM604" s="205">
        <f t="shared" si="52"/>
        <v>7.2700000000000001E-2</v>
      </c>
      <c r="AN604" s="205">
        <f t="shared" si="52"/>
        <v>7.2700000000000001E-2</v>
      </c>
      <c r="AO604" s="205">
        <f t="shared" si="52"/>
        <v>7.2700000000000001E-2</v>
      </c>
      <c r="AP604" s="205">
        <f t="shared" si="52"/>
        <v>7.2700000000000001E-2</v>
      </c>
      <c r="AQ604" s="205">
        <f t="shared" si="52"/>
        <v>7.2700000000000001E-2</v>
      </c>
      <c r="AR604" s="205">
        <f t="shared" si="52"/>
        <v>7.2700000000000001E-2</v>
      </c>
    </row>
    <row r="605" spans="7:44" ht="14.25" customHeight="1" thickBot="1" x14ac:dyDescent="0.3">
      <c r="G605" s="62"/>
      <c r="H605" s="433"/>
      <c r="J605" s="411"/>
      <c r="K605" s="167" t="s">
        <v>279</v>
      </c>
      <c r="L605" s="206">
        <f t="shared" si="52"/>
        <v>7.2700000000000001E-2</v>
      </c>
      <c r="M605" s="206">
        <f t="shared" si="52"/>
        <v>7.2700000000000001E-2</v>
      </c>
      <c r="N605" s="206">
        <f t="shared" si="52"/>
        <v>7.2700000000000001E-2</v>
      </c>
      <c r="O605" s="206">
        <f t="shared" si="52"/>
        <v>7.2700000000000001E-2</v>
      </c>
      <c r="P605" s="206">
        <f t="shared" si="52"/>
        <v>7.2700000000000001E-2</v>
      </c>
      <c r="Q605" s="206">
        <f t="shared" si="52"/>
        <v>7.2700000000000001E-2</v>
      </c>
      <c r="R605" s="206">
        <f t="shared" si="52"/>
        <v>7.2700000000000001E-2</v>
      </c>
      <c r="S605" s="206">
        <f t="shared" si="52"/>
        <v>7.2700000000000001E-2</v>
      </c>
      <c r="T605" s="206">
        <f t="shared" si="52"/>
        <v>7.2700000000000001E-2</v>
      </c>
      <c r="U605" s="206">
        <f t="shared" si="52"/>
        <v>7.2700000000000001E-2</v>
      </c>
      <c r="V605" s="206">
        <f t="shared" si="52"/>
        <v>7.2700000000000001E-2</v>
      </c>
      <c r="W605" s="206">
        <f t="shared" si="52"/>
        <v>7.2700000000000001E-2</v>
      </c>
      <c r="X605" s="206">
        <f t="shared" si="52"/>
        <v>7.2700000000000001E-2</v>
      </c>
      <c r="Y605" s="206">
        <f t="shared" si="52"/>
        <v>7.2700000000000001E-2</v>
      </c>
      <c r="Z605" s="206">
        <f t="shared" si="52"/>
        <v>7.2700000000000001E-2</v>
      </c>
      <c r="AA605" s="206">
        <f t="shared" si="52"/>
        <v>7.2700000000000001E-2</v>
      </c>
      <c r="AB605" s="206">
        <f t="shared" si="52"/>
        <v>7.2700000000000001E-2</v>
      </c>
      <c r="AC605" s="206">
        <f t="shared" si="52"/>
        <v>7.2700000000000001E-2</v>
      </c>
      <c r="AD605" s="206">
        <f t="shared" si="52"/>
        <v>7.2700000000000001E-2</v>
      </c>
      <c r="AE605" s="206">
        <f t="shared" si="52"/>
        <v>7.2700000000000001E-2</v>
      </c>
      <c r="AF605" s="206">
        <f t="shared" si="52"/>
        <v>7.2700000000000001E-2</v>
      </c>
      <c r="AG605" s="206">
        <f t="shared" si="52"/>
        <v>7.2700000000000001E-2</v>
      </c>
      <c r="AH605" s="206">
        <f t="shared" si="52"/>
        <v>7.2700000000000001E-2</v>
      </c>
      <c r="AI605" s="206">
        <f t="shared" si="52"/>
        <v>7.2700000000000001E-2</v>
      </c>
      <c r="AJ605" s="206">
        <f t="shared" si="52"/>
        <v>7.2700000000000001E-2</v>
      </c>
      <c r="AK605" s="206">
        <f t="shared" si="52"/>
        <v>7.2700000000000001E-2</v>
      </c>
      <c r="AL605" s="206">
        <f t="shared" si="52"/>
        <v>7.2700000000000001E-2</v>
      </c>
      <c r="AM605" s="206">
        <f t="shared" si="52"/>
        <v>7.2700000000000001E-2</v>
      </c>
      <c r="AN605" s="206">
        <f t="shared" si="52"/>
        <v>7.2700000000000001E-2</v>
      </c>
      <c r="AO605" s="206">
        <f t="shared" si="52"/>
        <v>7.2700000000000001E-2</v>
      </c>
      <c r="AP605" s="206">
        <f t="shared" si="52"/>
        <v>7.2700000000000001E-2</v>
      </c>
      <c r="AQ605" s="206">
        <f t="shared" si="52"/>
        <v>7.2700000000000001E-2</v>
      </c>
      <c r="AR605" s="206">
        <f t="shared" si="52"/>
        <v>7.2700000000000001E-2</v>
      </c>
    </row>
    <row r="606" spans="7:44" ht="14.25" customHeight="1" thickTop="1" x14ac:dyDescent="0.25">
      <c r="G606" s="62"/>
      <c r="H606" s="433"/>
      <c r="J606" s="411"/>
      <c r="K606" s="164" t="s">
        <v>280</v>
      </c>
      <c r="L606" s="207">
        <f t="shared" ref="L606:AR608" si="53">L574</f>
        <v>7.2700000000000001E-2</v>
      </c>
      <c r="M606" s="207">
        <f t="shared" si="53"/>
        <v>7.2700000000000001E-2</v>
      </c>
      <c r="N606" s="207">
        <f t="shared" si="53"/>
        <v>7.2700000000000001E-2</v>
      </c>
      <c r="O606" s="207">
        <f t="shared" si="53"/>
        <v>7.2700000000000001E-2</v>
      </c>
      <c r="P606" s="207">
        <f t="shared" si="53"/>
        <v>7.2700000000000001E-2</v>
      </c>
      <c r="Q606" s="207">
        <f t="shared" si="53"/>
        <v>7.2700000000000001E-2</v>
      </c>
      <c r="R606" s="207">
        <f t="shared" si="53"/>
        <v>7.2700000000000001E-2</v>
      </c>
      <c r="S606" s="207">
        <f t="shared" si="53"/>
        <v>7.2700000000000001E-2</v>
      </c>
      <c r="T606" s="207">
        <f t="shared" si="53"/>
        <v>7.2700000000000001E-2</v>
      </c>
      <c r="U606" s="207">
        <f t="shared" si="53"/>
        <v>7.2700000000000001E-2</v>
      </c>
      <c r="V606" s="207">
        <f t="shared" si="53"/>
        <v>7.2700000000000001E-2</v>
      </c>
      <c r="W606" s="207">
        <f t="shared" si="53"/>
        <v>7.2700000000000001E-2</v>
      </c>
      <c r="X606" s="207">
        <f t="shared" si="53"/>
        <v>7.2700000000000001E-2</v>
      </c>
      <c r="Y606" s="207">
        <f t="shared" si="53"/>
        <v>7.2700000000000001E-2</v>
      </c>
      <c r="Z606" s="207">
        <f t="shared" si="53"/>
        <v>7.2700000000000001E-2</v>
      </c>
      <c r="AA606" s="207">
        <f t="shared" si="53"/>
        <v>7.2700000000000001E-2</v>
      </c>
      <c r="AB606" s="207">
        <f t="shared" si="53"/>
        <v>7.2700000000000001E-2</v>
      </c>
      <c r="AC606" s="207">
        <f t="shared" si="53"/>
        <v>7.2700000000000001E-2</v>
      </c>
      <c r="AD606" s="207">
        <f t="shared" si="53"/>
        <v>7.2700000000000001E-2</v>
      </c>
      <c r="AE606" s="207">
        <f t="shared" si="53"/>
        <v>7.2700000000000001E-2</v>
      </c>
      <c r="AF606" s="207">
        <f t="shared" si="53"/>
        <v>7.2700000000000001E-2</v>
      </c>
      <c r="AG606" s="207">
        <f t="shared" si="53"/>
        <v>7.2700000000000001E-2</v>
      </c>
      <c r="AH606" s="207">
        <f t="shared" si="53"/>
        <v>7.2700000000000001E-2</v>
      </c>
      <c r="AI606" s="207">
        <f t="shared" si="53"/>
        <v>7.2700000000000001E-2</v>
      </c>
      <c r="AJ606" s="207">
        <f t="shared" si="53"/>
        <v>7.2700000000000001E-2</v>
      </c>
      <c r="AK606" s="207">
        <f t="shared" si="53"/>
        <v>7.2700000000000001E-2</v>
      </c>
      <c r="AL606" s="207">
        <f t="shared" si="53"/>
        <v>7.2700000000000001E-2</v>
      </c>
      <c r="AM606" s="207">
        <f t="shared" si="53"/>
        <v>7.2700000000000001E-2</v>
      </c>
      <c r="AN606" s="207">
        <f t="shared" si="53"/>
        <v>7.2700000000000001E-2</v>
      </c>
      <c r="AO606" s="207">
        <f t="shared" si="53"/>
        <v>7.2700000000000001E-2</v>
      </c>
      <c r="AP606" s="207">
        <f t="shared" si="53"/>
        <v>7.2700000000000001E-2</v>
      </c>
      <c r="AQ606" s="207">
        <f t="shared" si="53"/>
        <v>7.2700000000000001E-2</v>
      </c>
      <c r="AR606" s="207">
        <f t="shared" si="53"/>
        <v>7.2700000000000001E-2</v>
      </c>
    </row>
    <row r="607" spans="7:44" ht="14.25" customHeight="1" x14ac:dyDescent="0.25">
      <c r="G607" s="62"/>
      <c r="H607" s="433"/>
      <c r="J607" s="411"/>
      <c r="K607" s="52" t="s">
        <v>281</v>
      </c>
      <c r="L607" s="205">
        <f t="shared" si="53"/>
        <v>7.2700000000000001E-2</v>
      </c>
      <c r="M607" s="205">
        <f t="shared" si="53"/>
        <v>7.2700000000000001E-2</v>
      </c>
      <c r="N607" s="205">
        <f t="shared" si="53"/>
        <v>7.2700000000000001E-2</v>
      </c>
      <c r="O607" s="205">
        <f t="shared" si="53"/>
        <v>7.2700000000000001E-2</v>
      </c>
      <c r="P607" s="205">
        <f t="shared" si="53"/>
        <v>7.2700000000000001E-2</v>
      </c>
      <c r="Q607" s="205">
        <f t="shared" si="53"/>
        <v>7.2700000000000001E-2</v>
      </c>
      <c r="R607" s="205">
        <f t="shared" si="53"/>
        <v>7.2700000000000001E-2</v>
      </c>
      <c r="S607" s="205">
        <f t="shared" si="53"/>
        <v>7.2700000000000001E-2</v>
      </c>
      <c r="T607" s="205">
        <f t="shared" si="53"/>
        <v>7.2700000000000001E-2</v>
      </c>
      <c r="U607" s="205">
        <f t="shared" si="53"/>
        <v>7.2700000000000001E-2</v>
      </c>
      <c r="V607" s="205">
        <f t="shared" si="53"/>
        <v>7.2700000000000001E-2</v>
      </c>
      <c r="W607" s="205">
        <f t="shared" si="53"/>
        <v>7.2700000000000001E-2</v>
      </c>
      <c r="X607" s="205">
        <f t="shared" si="53"/>
        <v>7.2700000000000001E-2</v>
      </c>
      <c r="Y607" s="205">
        <f t="shared" si="53"/>
        <v>7.2700000000000001E-2</v>
      </c>
      <c r="Z607" s="205">
        <f t="shared" si="53"/>
        <v>7.2700000000000001E-2</v>
      </c>
      <c r="AA607" s="205">
        <f t="shared" si="53"/>
        <v>7.2700000000000001E-2</v>
      </c>
      <c r="AB607" s="205">
        <f t="shared" si="53"/>
        <v>7.2700000000000001E-2</v>
      </c>
      <c r="AC607" s="205">
        <f t="shared" si="53"/>
        <v>7.2700000000000001E-2</v>
      </c>
      <c r="AD607" s="205">
        <f t="shared" si="53"/>
        <v>7.2700000000000001E-2</v>
      </c>
      <c r="AE607" s="205">
        <f t="shared" si="53"/>
        <v>7.2700000000000001E-2</v>
      </c>
      <c r="AF607" s="205">
        <f t="shared" si="53"/>
        <v>7.2700000000000001E-2</v>
      </c>
      <c r="AG607" s="205">
        <f t="shared" si="53"/>
        <v>7.2700000000000001E-2</v>
      </c>
      <c r="AH607" s="205">
        <f t="shared" si="53"/>
        <v>7.2700000000000001E-2</v>
      </c>
      <c r="AI607" s="205">
        <f t="shared" si="53"/>
        <v>7.2700000000000001E-2</v>
      </c>
      <c r="AJ607" s="205">
        <f t="shared" si="53"/>
        <v>7.2700000000000001E-2</v>
      </c>
      <c r="AK607" s="205">
        <f t="shared" si="53"/>
        <v>7.2700000000000001E-2</v>
      </c>
      <c r="AL607" s="205">
        <f t="shared" si="53"/>
        <v>7.2700000000000001E-2</v>
      </c>
      <c r="AM607" s="205">
        <f t="shared" si="53"/>
        <v>7.2700000000000001E-2</v>
      </c>
      <c r="AN607" s="205">
        <f t="shared" si="53"/>
        <v>7.2700000000000001E-2</v>
      </c>
      <c r="AO607" s="205">
        <f t="shared" si="53"/>
        <v>7.2700000000000001E-2</v>
      </c>
      <c r="AP607" s="205">
        <f t="shared" si="53"/>
        <v>7.2700000000000001E-2</v>
      </c>
      <c r="AQ607" s="205">
        <f t="shared" si="53"/>
        <v>7.2700000000000001E-2</v>
      </c>
      <c r="AR607" s="205">
        <f t="shared" si="53"/>
        <v>7.2700000000000001E-2</v>
      </c>
    </row>
    <row r="608" spans="7:44" ht="14.25" customHeight="1" thickBot="1" x14ac:dyDescent="0.3">
      <c r="G608" s="62"/>
      <c r="H608" s="433"/>
      <c r="J608" s="411"/>
      <c r="K608" s="167" t="s">
        <v>282</v>
      </c>
      <c r="L608" s="206">
        <f t="shared" si="53"/>
        <v>7.2700000000000001E-2</v>
      </c>
      <c r="M608" s="206">
        <f t="shared" si="53"/>
        <v>7.2700000000000001E-2</v>
      </c>
      <c r="N608" s="206">
        <f t="shared" si="53"/>
        <v>7.2700000000000001E-2</v>
      </c>
      <c r="O608" s="206">
        <f t="shared" si="53"/>
        <v>7.2700000000000001E-2</v>
      </c>
      <c r="P608" s="206">
        <f t="shared" si="53"/>
        <v>7.2700000000000001E-2</v>
      </c>
      <c r="Q608" s="206">
        <f t="shared" si="53"/>
        <v>7.2700000000000001E-2</v>
      </c>
      <c r="R608" s="206">
        <f t="shared" si="53"/>
        <v>7.2700000000000001E-2</v>
      </c>
      <c r="S608" s="206">
        <f t="shared" si="53"/>
        <v>7.2700000000000001E-2</v>
      </c>
      <c r="T608" s="206">
        <f t="shared" si="53"/>
        <v>7.2700000000000001E-2</v>
      </c>
      <c r="U608" s="206">
        <f t="shared" si="53"/>
        <v>7.2700000000000001E-2</v>
      </c>
      <c r="V608" s="206">
        <f t="shared" si="53"/>
        <v>7.2700000000000001E-2</v>
      </c>
      <c r="W608" s="206">
        <f t="shared" si="53"/>
        <v>7.2700000000000001E-2</v>
      </c>
      <c r="X608" s="206">
        <f t="shared" si="53"/>
        <v>7.2700000000000001E-2</v>
      </c>
      <c r="Y608" s="206">
        <f t="shared" si="53"/>
        <v>7.2700000000000001E-2</v>
      </c>
      <c r="Z608" s="206">
        <f t="shared" si="53"/>
        <v>7.2700000000000001E-2</v>
      </c>
      <c r="AA608" s="206">
        <f t="shared" si="53"/>
        <v>7.2700000000000001E-2</v>
      </c>
      <c r="AB608" s="206">
        <f t="shared" si="53"/>
        <v>7.2700000000000001E-2</v>
      </c>
      <c r="AC608" s="206">
        <f t="shared" si="53"/>
        <v>7.2700000000000001E-2</v>
      </c>
      <c r="AD608" s="206">
        <f t="shared" si="53"/>
        <v>7.2700000000000001E-2</v>
      </c>
      <c r="AE608" s="206">
        <f t="shared" si="53"/>
        <v>7.2700000000000001E-2</v>
      </c>
      <c r="AF608" s="206">
        <f t="shared" si="53"/>
        <v>7.2700000000000001E-2</v>
      </c>
      <c r="AG608" s="206">
        <f t="shared" si="53"/>
        <v>7.2700000000000001E-2</v>
      </c>
      <c r="AH608" s="206">
        <f t="shared" si="53"/>
        <v>7.2700000000000001E-2</v>
      </c>
      <c r="AI608" s="206">
        <f t="shared" si="53"/>
        <v>7.2700000000000001E-2</v>
      </c>
      <c r="AJ608" s="206">
        <f t="shared" si="53"/>
        <v>7.2700000000000001E-2</v>
      </c>
      <c r="AK608" s="206">
        <f t="shared" si="53"/>
        <v>7.2700000000000001E-2</v>
      </c>
      <c r="AL608" s="206">
        <f t="shared" si="53"/>
        <v>7.2700000000000001E-2</v>
      </c>
      <c r="AM608" s="206">
        <f t="shared" si="53"/>
        <v>7.2700000000000001E-2</v>
      </c>
      <c r="AN608" s="206">
        <f t="shared" si="53"/>
        <v>7.2700000000000001E-2</v>
      </c>
      <c r="AO608" s="206">
        <f t="shared" si="53"/>
        <v>7.2700000000000001E-2</v>
      </c>
      <c r="AP608" s="206">
        <f t="shared" si="53"/>
        <v>7.2700000000000001E-2</v>
      </c>
      <c r="AQ608" s="206">
        <f t="shared" si="53"/>
        <v>7.2700000000000001E-2</v>
      </c>
      <c r="AR608" s="206">
        <f t="shared" si="53"/>
        <v>7.2700000000000001E-2</v>
      </c>
    </row>
    <row r="609" spans="7:44" ht="14.25" customHeight="1" thickTop="1" x14ac:dyDescent="0.25">
      <c r="G609" s="62"/>
      <c r="H609" s="433"/>
      <c r="J609" s="411"/>
      <c r="K609" s="164" t="s">
        <v>283</v>
      </c>
      <c r="L609" s="207">
        <f t="shared" ref="L609:AR611" si="54">L574</f>
        <v>7.2700000000000001E-2</v>
      </c>
      <c r="M609" s="207">
        <f t="shared" si="54"/>
        <v>7.2700000000000001E-2</v>
      </c>
      <c r="N609" s="207">
        <f t="shared" si="54"/>
        <v>7.2700000000000001E-2</v>
      </c>
      <c r="O609" s="207">
        <f t="shared" si="54"/>
        <v>7.2700000000000001E-2</v>
      </c>
      <c r="P609" s="207">
        <f t="shared" si="54"/>
        <v>7.2700000000000001E-2</v>
      </c>
      <c r="Q609" s="207">
        <f t="shared" si="54"/>
        <v>7.2700000000000001E-2</v>
      </c>
      <c r="R609" s="207">
        <f t="shared" si="54"/>
        <v>7.2700000000000001E-2</v>
      </c>
      <c r="S609" s="207">
        <f t="shared" si="54"/>
        <v>7.2700000000000001E-2</v>
      </c>
      <c r="T609" s="207">
        <f t="shared" si="54"/>
        <v>7.2700000000000001E-2</v>
      </c>
      <c r="U609" s="207">
        <f t="shared" si="54"/>
        <v>7.2700000000000001E-2</v>
      </c>
      <c r="V609" s="207">
        <f t="shared" si="54"/>
        <v>7.2700000000000001E-2</v>
      </c>
      <c r="W609" s="207">
        <f t="shared" si="54"/>
        <v>7.2700000000000001E-2</v>
      </c>
      <c r="X609" s="207">
        <f t="shared" si="54"/>
        <v>7.2700000000000001E-2</v>
      </c>
      <c r="Y609" s="207">
        <f t="shared" si="54"/>
        <v>7.2700000000000001E-2</v>
      </c>
      <c r="Z609" s="207">
        <f t="shared" si="54"/>
        <v>7.2700000000000001E-2</v>
      </c>
      <c r="AA609" s="207">
        <f t="shared" si="54"/>
        <v>7.2700000000000001E-2</v>
      </c>
      <c r="AB609" s="207">
        <f t="shared" si="54"/>
        <v>7.2700000000000001E-2</v>
      </c>
      <c r="AC609" s="207">
        <f t="shared" si="54"/>
        <v>7.2700000000000001E-2</v>
      </c>
      <c r="AD609" s="207">
        <f t="shared" si="54"/>
        <v>7.2700000000000001E-2</v>
      </c>
      <c r="AE609" s="207">
        <f t="shared" si="54"/>
        <v>7.2700000000000001E-2</v>
      </c>
      <c r="AF609" s="207">
        <f t="shared" si="54"/>
        <v>7.2700000000000001E-2</v>
      </c>
      <c r="AG609" s="207">
        <f t="shared" si="54"/>
        <v>7.2700000000000001E-2</v>
      </c>
      <c r="AH609" s="207">
        <f t="shared" si="54"/>
        <v>7.2700000000000001E-2</v>
      </c>
      <c r="AI609" s="207">
        <f t="shared" si="54"/>
        <v>7.2700000000000001E-2</v>
      </c>
      <c r="AJ609" s="207">
        <f t="shared" si="54"/>
        <v>7.2700000000000001E-2</v>
      </c>
      <c r="AK609" s="207">
        <f t="shared" si="54"/>
        <v>7.2700000000000001E-2</v>
      </c>
      <c r="AL609" s="207">
        <f t="shared" si="54"/>
        <v>7.2700000000000001E-2</v>
      </c>
      <c r="AM609" s="207">
        <f t="shared" si="54"/>
        <v>7.2700000000000001E-2</v>
      </c>
      <c r="AN609" s="207">
        <f t="shared" si="54"/>
        <v>7.2700000000000001E-2</v>
      </c>
      <c r="AO609" s="207">
        <f t="shared" si="54"/>
        <v>7.2700000000000001E-2</v>
      </c>
      <c r="AP609" s="207">
        <f t="shared" si="54"/>
        <v>7.2700000000000001E-2</v>
      </c>
      <c r="AQ609" s="207">
        <f t="shared" si="54"/>
        <v>7.2700000000000001E-2</v>
      </c>
      <c r="AR609" s="207">
        <f t="shared" si="54"/>
        <v>7.2700000000000001E-2</v>
      </c>
    </row>
    <row r="610" spans="7:44" ht="14.25" customHeight="1" x14ac:dyDescent="0.25">
      <c r="G610" s="62"/>
      <c r="H610" s="433"/>
      <c r="J610" s="411"/>
      <c r="K610" s="52" t="s">
        <v>284</v>
      </c>
      <c r="L610" s="205">
        <f t="shared" si="54"/>
        <v>7.2700000000000001E-2</v>
      </c>
      <c r="M610" s="205">
        <f t="shared" si="54"/>
        <v>7.2700000000000001E-2</v>
      </c>
      <c r="N610" s="205">
        <f t="shared" si="54"/>
        <v>7.2700000000000001E-2</v>
      </c>
      <c r="O610" s="205">
        <f t="shared" si="54"/>
        <v>7.2700000000000001E-2</v>
      </c>
      <c r="P610" s="205">
        <f t="shared" si="54"/>
        <v>7.2700000000000001E-2</v>
      </c>
      <c r="Q610" s="205">
        <f t="shared" si="54"/>
        <v>7.2700000000000001E-2</v>
      </c>
      <c r="R610" s="205">
        <f t="shared" si="54"/>
        <v>7.2700000000000001E-2</v>
      </c>
      <c r="S610" s="205">
        <f t="shared" si="54"/>
        <v>7.2700000000000001E-2</v>
      </c>
      <c r="T610" s="205">
        <f t="shared" si="54"/>
        <v>7.2700000000000001E-2</v>
      </c>
      <c r="U610" s="205">
        <f t="shared" si="54"/>
        <v>7.2700000000000001E-2</v>
      </c>
      <c r="V610" s="205">
        <f t="shared" si="54"/>
        <v>7.2700000000000001E-2</v>
      </c>
      <c r="W610" s="205">
        <f t="shared" si="54"/>
        <v>7.2700000000000001E-2</v>
      </c>
      <c r="X610" s="205">
        <f t="shared" si="54"/>
        <v>7.2700000000000001E-2</v>
      </c>
      <c r="Y610" s="205">
        <f t="shared" si="54"/>
        <v>7.2700000000000001E-2</v>
      </c>
      <c r="Z610" s="205">
        <f t="shared" si="54"/>
        <v>7.2700000000000001E-2</v>
      </c>
      <c r="AA610" s="205">
        <f t="shared" si="54"/>
        <v>7.2700000000000001E-2</v>
      </c>
      <c r="AB610" s="205">
        <f t="shared" si="54"/>
        <v>7.2700000000000001E-2</v>
      </c>
      <c r="AC610" s="205">
        <f t="shared" si="54"/>
        <v>7.2700000000000001E-2</v>
      </c>
      <c r="AD610" s="205">
        <f t="shared" si="54"/>
        <v>7.2700000000000001E-2</v>
      </c>
      <c r="AE610" s="205">
        <f t="shared" si="54"/>
        <v>7.2700000000000001E-2</v>
      </c>
      <c r="AF610" s="205">
        <f t="shared" si="54"/>
        <v>7.2700000000000001E-2</v>
      </c>
      <c r="AG610" s="205">
        <f t="shared" si="54"/>
        <v>7.2700000000000001E-2</v>
      </c>
      <c r="AH610" s="205">
        <f t="shared" si="54"/>
        <v>7.2700000000000001E-2</v>
      </c>
      <c r="AI610" s="205">
        <f t="shared" si="54"/>
        <v>7.2700000000000001E-2</v>
      </c>
      <c r="AJ610" s="205">
        <f t="shared" si="54"/>
        <v>7.2700000000000001E-2</v>
      </c>
      <c r="AK610" s="205">
        <f t="shared" si="54"/>
        <v>7.2700000000000001E-2</v>
      </c>
      <c r="AL610" s="205">
        <f t="shared" si="54"/>
        <v>7.2700000000000001E-2</v>
      </c>
      <c r="AM610" s="205">
        <f t="shared" si="54"/>
        <v>7.2700000000000001E-2</v>
      </c>
      <c r="AN610" s="205">
        <f t="shared" si="54"/>
        <v>7.2700000000000001E-2</v>
      </c>
      <c r="AO610" s="205">
        <f t="shared" si="54"/>
        <v>7.2700000000000001E-2</v>
      </c>
      <c r="AP610" s="205">
        <f t="shared" si="54"/>
        <v>7.2700000000000001E-2</v>
      </c>
      <c r="AQ610" s="205">
        <f t="shared" si="54"/>
        <v>7.2700000000000001E-2</v>
      </c>
      <c r="AR610" s="205">
        <f t="shared" si="54"/>
        <v>7.2700000000000001E-2</v>
      </c>
    </row>
    <row r="611" spans="7:44" ht="14.25" customHeight="1" thickBot="1" x14ac:dyDescent="0.3">
      <c r="G611" s="62"/>
      <c r="H611" s="433"/>
      <c r="J611" s="411"/>
      <c r="K611" s="167" t="s">
        <v>285</v>
      </c>
      <c r="L611" s="206">
        <f t="shared" si="54"/>
        <v>7.2700000000000001E-2</v>
      </c>
      <c r="M611" s="206">
        <f t="shared" si="54"/>
        <v>7.2700000000000001E-2</v>
      </c>
      <c r="N611" s="206">
        <f t="shared" si="54"/>
        <v>7.2700000000000001E-2</v>
      </c>
      <c r="O611" s="206">
        <f t="shared" si="54"/>
        <v>7.2700000000000001E-2</v>
      </c>
      <c r="P611" s="206">
        <f t="shared" si="54"/>
        <v>7.2700000000000001E-2</v>
      </c>
      <c r="Q611" s="206">
        <f t="shared" si="54"/>
        <v>7.2700000000000001E-2</v>
      </c>
      <c r="R611" s="206">
        <f t="shared" si="54"/>
        <v>7.2700000000000001E-2</v>
      </c>
      <c r="S611" s="206">
        <f t="shared" si="54"/>
        <v>7.2700000000000001E-2</v>
      </c>
      <c r="T611" s="206">
        <f t="shared" si="54"/>
        <v>7.2700000000000001E-2</v>
      </c>
      <c r="U611" s="206">
        <f t="shared" si="54"/>
        <v>7.2700000000000001E-2</v>
      </c>
      <c r="V611" s="206">
        <f t="shared" si="54"/>
        <v>7.2700000000000001E-2</v>
      </c>
      <c r="W611" s="206">
        <f t="shared" si="54"/>
        <v>7.2700000000000001E-2</v>
      </c>
      <c r="X611" s="206">
        <f t="shared" si="54"/>
        <v>7.2700000000000001E-2</v>
      </c>
      <c r="Y611" s="206">
        <f t="shared" si="54"/>
        <v>7.2700000000000001E-2</v>
      </c>
      <c r="Z611" s="206">
        <f t="shared" si="54"/>
        <v>7.2700000000000001E-2</v>
      </c>
      <c r="AA611" s="206">
        <f t="shared" si="54"/>
        <v>7.2700000000000001E-2</v>
      </c>
      <c r="AB611" s="206">
        <f t="shared" si="54"/>
        <v>7.2700000000000001E-2</v>
      </c>
      <c r="AC611" s="206">
        <f t="shared" si="54"/>
        <v>7.2700000000000001E-2</v>
      </c>
      <c r="AD611" s="206">
        <f t="shared" si="54"/>
        <v>7.2700000000000001E-2</v>
      </c>
      <c r="AE611" s="206">
        <f t="shared" si="54"/>
        <v>7.2700000000000001E-2</v>
      </c>
      <c r="AF611" s="206">
        <f t="shared" si="54"/>
        <v>7.2700000000000001E-2</v>
      </c>
      <c r="AG611" s="206">
        <f t="shared" si="54"/>
        <v>7.2700000000000001E-2</v>
      </c>
      <c r="AH611" s="206">
        <f t="shared" si="54"/>
        <v>7.2700000000000001E-2</v>
      </c>
      <c r="AI611" s="206">
        <f t="shared" si="54"/>
        <v>7.2700000000000001E-2</v>
      </c>
      <c r="AJ611" s="206">
        <f t="shared" si="54"/>
        <v>7.2700000000000001E-2</v>
      </c>
      <c r="AK611" s="206">
        <f t="shared" si="54"/>
        <v>7.2700000000000001E-2</v>
      </c>
      <c r="AL611" s="206">
        <f t="shared" si="54"/>
        <v>7.2700000000000001E-2</v>
      </c>
      <c r="AM611" s="206">
        <f t="shared" si="54"/>
        <v>7.2700000000000001E-2</v>
      </c>
      <c r="AN611" s="206">
        <f t="shared" si="54"/>
        <v>7.2700000000000001E-2</v>
      </c>
      <c r="AO611" s="206">
        <f t="shared" si="54"/>
        <v>7.2700000000000001E-2</v>
      </c>
      <c r="AP611" s="206">
        <f t="shared" si="54"/>
        <v>7.2700000000000001E-2</v>
      </c>
      <c r="AQ611" s="206">
        <f t="shared" si="54"/>
        <v>7.2700000000000001E-2</v>
      </c>
      <c r="AR611" s="206">
        <f t="shared" si="54"/>
        <v>7.2700000000000001E-2</v>
      </c>
    </row>
    <row r="612" spans="7:44" ht="14.25" customHeight="1" thickTop="1" x14ac:dyDescent="0.25">
      <c r="G612" s="62"/>
      <c r="H612" s="433"/>
      <c r="J612" s="411"/>
      <c r="K612" s="164" t="s">
        <v>286</v>
      </c>
      <c r="L612" s="207">
        <f t="shared" ref="L612:AR614" si="55">L574</f>
        <v>7.2700000000000001E-2</v>
      </c>
      <c r="M612" s="207">
        <f t="shared" si="55"/>
        <v>7.2700000000000001E-2</v>
      </c>
      <c r="N612" s="207">
        <f t="shared" si="55"/>
        <v>7.2700000000000001E-2</v>
      </c>
      <c r="O612" s="207">
        <f t="shared" si="55"/>
        <v>7.2700000000000001E-2</v>
      </c>
      <c r="P612" s="207">
        <f t="shared" si="55"/>
        <v>7.2700000000000001E-2</v>
      </c>
      <c r="Q612" s="207">
        <f t="shared" si="55"/>
        <v>7.2700000000000001E-2</v>
      </c>
      <c r="R612" s="207">
        <f t="shared" si="55"/>
        <v>7.2700000000000001E-2</v>
      </c>
      <c r="S612" s="207">
        <f t="shared" si="55"/>
        <v>7.2700000000000001E-2</v>
      </c>
      <c r="T612" s="207">
        <f t="shared" si="55"/>
        <v>7.2700000000000001E-2</v>
      </c>
      <c r="U612" s="207">
        <f t="shared" si="55"/>
        <v>7.2700000000000001E-2</v>
      </c>
      <c r="V612" s="207">
        <f t="shared" si="55"/>
        <v>7.2700000000000001E-2</v>
      </c>
      <c r="W612" s="207">
        <f t="shared" si="55"/>
        <v>7.2700000000000001E-2</v>
      </c>
      <c r="X612" s="207">
        <f t="shared" si="55"/>
        <v>7.2700000000000001E-2</v>
      </c>
      <c r="Y612" s="207">
        <f t="shared" si="55"/>
        <v>7.2700000000000001E-2</v>
      </c>
      <c r="Z612" s="207">
        <f t="shared" si="55"/>
        <v>7.2700000000000001E-2</v>
      </c>
      <c r="AA612" s="207">
        <f t="shared" si="55"/>
        <v>7.2700000000000001E-2</v>
      </c>
      <c r="AB612" s="207">
        <f t="shared" si="55"/>
        <v>7.2700000000000001E-2</v>
      </c>
      <c r="AC612" s="207">
        <f t="shared" si="55"/>
        <v>7.2700000000000001E-2</v>
      </c>
      <c r="AD612" s="207">
        <f t="shared" si="55"/>
        <v>7.2700000000000001E-2</v>
      </c>
      <c r="AE612" s="207">
        <f t="shared" si="55"/>
        <v>7.2700000000000001E-2</v>
      </c>
      <c r="AF612" s="207">
        <f t="shared" si="55"/>
        <v>7.2700000000000001E-2</v>
      </c>
      <c r="AG612" s="207">
        <f t="shared" si="55"/>
        <v>7.2700000000000001E-2</v>
      </c>
      <c r="AH612" s="207">
        <f t="shared" si="55"/>
        <v>7.2700000000000001E-2</v>
      </c>
      <c r="AI612" s="207">
        <f t="shared" si="55"/>
        <v>7.2700000000000001E-2</v>
      </c>
      <c r="AJ612" s="207">
        <f t="shared" si="55"/>
        <v>7.2700000000000001E-2</v>
      </c>
      <c r="AK612" s="207">
        <f t="shared" si="55"/>
        <v>7.2700000000000001E-2</v>
      </c>
      <c r="AL612" s="207">
        <f t="shared" si="55"/>
        <v>7.2700000000000001E-2</v>
      </c>
      <c r="AM612" s="207">
        <f t="shared" si="55"/>
        <v>7.2700000000000001E-2</v>
      </c>
      <c r="AN612" s="207">
        <f t="shared" si="55"/>
        <v>7.2700000000000001E-2</v>
      </c>
      <c r="AO612" s="207">
        <f t="shared" si="55"/>
        <v>7.2700000000000001E-2</v>
      </c>
      <c r="AP612" s="207">
        <f t="shared" si="55"/>
        <v>7.2700000000000001E-2</v>
      </c>
      <c r="AQ612" s="207">
        <f t="shared" si="55"/>
        <v>7.2700000000000001E-2</v>
      </c>
      <c r="AR612" s="207">
        <f t="shared" si="55"/>
        <v>7.2700000000000001E-2</v>
      </c>
    </row>
    <row r="613" spans="7:44" ht="14.25" customHeight="1" x14ac:dyDescent="0.25">
      <c r="G613" s="62"/>
      <c r="H613" s="433"/>
      <c r="J613" s="411"/>
      <c r="K613" s="52" t="s">
        <v>287</v>
      </c>
      <c r="L613" s="205">
        <f t="shared" si="55"/>
        <v>7.2700000000000001E-2</v>
      </c>
      <c r="M613" s="205">
        <f t="shared" si="55"/>
        <v>7.2700000000000001E-2</v>
      </c>
      <c r="N613" s="205">
        <f t="shared" si="55"/>
        <v>7.2700000000000001E-2</v>
      </c>
      <c r="O613" s="205">
        <f t="shared" si="55"/>
        <v>7.2700000000000001E-2</v>
      </c>
      <c r="P613" s="205">
        <f t="shared" si="55"/>
        <v>7.2700000000000001E-2</v>
      </c>
      <c r="Q613" s="205">
        <f t="shared" si="55"/>
        <v>7.2700000000000001E-2</v>
      </c>
      <c r="R613" s="205">
        <f t="shared" si="55"/>
        <v>7.2700000000000001E-2</v>
      </c>
      <c r="S613" s="205">
        <f t="shared" si="55"/>
        <v>7.2700000000000001E-2</v>
      </c>
      <c r="T613" s="205">
        <f t="shared" si="55"/>
        <v>7.2700000000000001E-2</v>
      </c>
      <c r="U613" s="205">
        <f t="shared" si="55"/>
        <v>7.2700000000000001E-2</v>
      </c>
      <c r="V613" s="205">
        <f t="shared" si="55"/>
        <v>7.2700000000000001E-2</v>
      </c>
      <c r="W613" s="205">
        <f t="shared" si="55"/>
        <v>7.2700000000000001E-2</v>
      </c>
      <c r="X613" s="205">
        <f t="shared" si="55"/>
        <v>7.2700000000000001E-2</v>
      </c>
      <c r="Y613" s="205">
        <f t="shared" si="55"/>
        <v>7.2700000000000001E-2</v>
      </c>
      <c r="Z613" s="205">
        <f t="shared" si="55"/>
        <v>7.2700000000000001E-2</v>
      </c>
      <c r="AA613" s="205">
        <f t="shared" si="55"/>
        <v>7.2700000000000001E-2</v>
      </c>
      <c r="AB613" s="205">
        <f t="shared" si="55"/>
        <v>7.2700000000000001E-2</v>
      </c>
      <c r="AC613" s="205">
        <f t="shared" si="55"/>
        <v>7.2700000000000001E-2</v>
      </c>
      <c r="AD613" s="205">
        <f t="shared" si="55"/>
        <v>7.2700000000000001E-2</v>
      </c>
      <c r="AE613" s="205">
        <f t="shared" si="55"/>
        <v>7.2700000000000001E-2</v>
      </c>
      <c r="AF613" s="205">
        <f t="shared" si="55"/>
        <v>7.2700000000000001E-2</v>
      </c>
      <c r="AG613" s="205">
        <f t="shared" si="55"/>
        <v>7.2700000000000001E-2</v>
      </c>
      <c r="AH613" s="205">
        <f t="shared" si="55"/>
        <v>7.2700000000000001E-2</v>
      </c>
      <c r="AI613" s="205">
        <f t="shared" si="55"/>
        <v>7.2700000000000001E-2</v>
      </c>
      <c r="AJ613" s="205">
        <f t="shared" si="55"/>
        <v>7.2700000000000001E-2</v>
      </c>
      <c r="AK613" s="205">
        <f t="shared" si="55"/>
        <v>7.2700000000000001E-2</v>
      </c>
      <c r="AL613" s="205">
        <f t="shared" si="55"/>
        <v>7.2700000000000001E-2</v>
      </c>
      <c r="AM613" s="205">
        <f t="shared" si="55"/>
        <v>7.2700000000000001E-2</v>
      </c>
      <c r="AN613" s="205">
        <f t="shared" si="55"/>
        <v>7.2700000000000001E-2</v>
      </c>
      <c r="AO613" s="205">
        <f t="shared" si="55"/>
        <v>7.2700000000000001E-2</v>
      </c>
      <c r="AP613" s="205">
        <f t="shared" si="55"/>
        <v>7.2700000000000001E-2</v>
      </c>
      <c r="AQ613" s="205">
        <f t="shared" si="55"/>
        <v>7.2700000000000001E-2</v>
      </c>
      <c r="AR613" s="205">
        <f t="shared" si="55"/>
        <v>7.2700000000000001E-2</v>
      </c>
    </row>
    <row r="614" spans="7:44" ht="14.25" customHeight="1" thickBot="1" x14ac:dyDescent="0.3">
      <c r="G614" s="62"/>
      <c r="H614" s="433"/>
      <c r="J614" s="411"/>
      <c r="K614" s="167" t="s">
        <v>288</v>
      </c>
      <c r="L614" s="206">
        <f t="shared" si="55"/>
        <v>7.2700000000000001E-2</v>
      </c>
      <c r="M614" s="206">
        <f t="shared" si="55"/>
        <v>7.2700000000000001E-2</v>
      </c>
      <c r="N614" s="206">
        <f t="shared" si="55"/>
        <v>7.2700000000000001E-2</v>
      </c>
      <c r="O614" s="206">
        <f t="shared" si="55"/>
        <v>7.2700000000000001E-2</v>
      </c>
      <c r="P614" s="206">
        <f t="shared" si="55"/>
        <v>7.2700000000000001E-2</v>
      </c>
      <c r="Q614" s="206">
        <f t="shared" si="55"/>
        <v>7.2700000000000001E-2</v>
      </c>
      <c r="R614" s="206">
        <f t="shared" si="55"/>
        <v>7.2700000000000001E-2</v>
      </c>
      <c r="S614" s="206">
        <f t="shared" si="55"/>
        <v>7.2700000000000001E-2</v>
      </c>
      <c r="T614" s="206">
        <f t="shared" si="55"/>
        <v>7.2700000000000001E-2</v>
      </c>
      <c r="U614" s="206">
        <f t="shared" si="55"/>
        <v>7.2700000000000001E-2</v>
      </c>
      <c r="V614" s="206">
        <f t="shared" si="55"/>
        <v>7.2700000000000001E-2</v>
      </c>
      <c r="W614" s="206">
        <f t="shared" si="55"/>
        <v>7.2700000000000001E-2</v>
      </c>
      <c r="X614" s="206">
        <f t="shared" si="55"/>
        <v>7.2700000000000001E-2</v>
      </c>
      <c r="Y614" s="206">
        <f t="shared" si="55"/>
        <v>7.2700000000000001E-2</v>
      </c>
      <c r="Z614" s="206">
        <f t="shared" si="55"/>
        <v>7.2700000000000001E-2</v>
      </c>
      <c r="AA614" s="206">
        <f t="shared" si="55"/>
        <v>7.2700000000000001E-2</v>
      </c>
      <c r="AB614" s="206">
        <f t="shared" si="55"/>
        <v>7.2700000000000001E-2</v>
      </c>
      <c r="AC614" s="206">
        <f t="shared" si="55"/>
        <v>7.2700000000000001E-2</v>
      </c>
      <c r="AD614" s="206">
        <f t="shared" si="55"/>
        <v>7.2700000000000001E-2</v>
      </c>
      <c r="AE614" s="206">
        <f t="shared" si="55"/>
        <v>7.2700000000000001E-2</v>
      </c>
      <c r="AF614" s="206">
        <f t="shared" si="55"/>
        <v>7.2700000000000001E-2</v>
      </c>
      <c r="AG614" s="206">
        <f t="shared" si="55"/>
        <v>7.2700000000000001E-2</v>
      </c>
      <c r="AH614" s="206">
        <f t="shared" si="55"/>
        <v>7.2700000000000001E-2</v>
      </c>
      <c r="AI614" s="206">
        <f t="shared" si="55"/>
        <v>7.2700000000000001E-2</v>
      </c>
      <c r="AJ614" s="206">
        <f t="shared" si="55"/>
        <v>7.2700000000000001E-2</v>
      </c>
      <c r="AK614" s="206">
        <f t="shared" si="55"/>
        <v>7.2700000000000001E-2</v>
      </c>
      <c r="AL614" s="206">
        <f t="shared" si="55"/>
        <v>7.2700000000000001E-2</v>
      </c>
      <c r="AM614" s="206">
        <f t="shared" si="55"/>
        <v>7.2700000000000001E-2</v>
      </c>
      <c r="AN614" s="206">
        <f t="shared" si="55"/>
        <v>7.2700000000000001E-2</v>
      </c>
      <c r="AO614" s="206">
        <f t="shared" si="55"/>
        <v>7.2700000000000001E-2</v>
      </c>
      <c r="AP614" s="206">
        <f t="shared" si="55"/>
        <v>7.2700000000000001E-2</v>
      </c>
      <c r="AQ614" s="206">
        <f t="shared" si="55"/>
        <v>7.2700000000000001E-2</v>
      </c>
      <c r="AR614" s="206">
        <f t="shared" si="55"/>
        <v>7.2700000000000001E-2</v>
      </c>
    </row>
    <row r="615" spans="7:44" ht="14.25" customHeight="1" thickTop="1" x14ac:dyDescent="0.25">
      <c r="G615" s="62"/>
      <c r="H615" s="433"/>
      <c r="J615" s="411"/>
      <c r="K615" s="164" t="s">
        <v>289</v>
      </c>
      <c r="L615" s="207">
        <f t="shared" ref="L615:AR617" si="56">L574</f>
        <v>7.2700000000000001E-2</v>
      </c>
      <c r="M615" s="207">
        <f t="shared" si="56"/>
        <v>7.2700000000000001E-2</v>
      </c>
      <c r="N615" s="207">
        <f t="shared" si="56"/>
        <v>7.2700000000000001E-2</v>
      </c>
      <c r="O615" s="207">
        <f t="shared" si="56"/>
        <v>7.2700000000000001E-2</v>
      </c>
      <c r="P615" s="207">
        <f t="shared" si="56"/>
        <v>7.2700000000000001E-2</v>
      </c>
      <c r="Q615" s="207">
        <f t="shared" si="56"/>
        <v>7.2700000000000001E-2</v>
      </c>
      <c r="R615" s="207">
        <f t="shared" si="56"/>
        <v>7.2700000000000001E-2</v>
      </c>
      <c r="S615" s="207">
        <f t="shared" si="56"/>
        <v>7.2700000000000001E-2</v>
      </c>
      <c r="T615" s="207">
        <f t="shared" si="56"/>
        <v>7.2700000000000001E-2</v>
      </c>
      <c r="U615" s="207">
        <f t="shared" si="56"/>
        <v>7.2700000000000001E-2</v>
      </c>
      <c r="V615" s="207">
        <f t="shared" si="56"/>
        <v>7.2700000000000001E-2</v>
      </c>
      <c r="W615" s="207">
        <f t="shared" si="56"/>
        <v>7.2700000000000001E-2</v>
      </c>
      <c r="X615" s="207">
        <f t="shared" si="56"/>
        <v>7.2700000000000001E-2</v>
      </c>
      <c r="Y615" s="207">
        <f t="shared" si="56"/>
        <v>7.2700000000000001E-2</v>
      </c>
      <c r="Z615" s="207">
        <f t="shared" si="56"/>
        <v>7.2700000000000001E-2</v>
      </c>
      <c r="AA615" s="207">
        <f t="shared" si="56"/>
        <v>7.2700000000000001E-2</v>
      </c>
      <c r="AB615" s="207">
        <f t="shared" si="56"/>
        <v>7.2700000000000001E-2</v>
      </c>
      <c r="AC615" s="207">
        <f t="shared" si="56"/>
        <v>7.2700000000000001E-2</v>
      </c>
      <c r="AD615" s="207">
        <f t="shared" si="56"/>
        <v>7.2700000000000001E-2</v>
      </c>
      <c r="AE615" s="207">
        <f t="shared" si="56"/>
        <v>7.2700000000000001E-2</v>
      </c>
      <c r="AF615" s="207">
        <f t="shared" si="56"/>
        <v>7.2700000000000001E-2</v>
      </c>
      <c r="AG615" s="207">
        <f t="shared" si="56"/>
        <v>7.2700000000000001E-2</v>
      </c>
      <c r="AH615" s="207">
        <f t="shared" si="56"/>
        <v>7.2700000000000001E-2</v>
      </c>
      <c r="AI615" s="207">
        <f t="shared" si="56"/>
        <v>7.2700000000000001E-2</v>
      </c>
      <c r="AJ615" s="207">
        <f t="shared" si="56"/>
        <v>7.2700000000000001E-2</v>
      </c>
      <c r="AK615" s="207">
        <f t="shared" si="56"/>
        <v>7.2700000000000001E-2</v>
      </c>
      <c r="AL615" s="207">
        <f t="shared" si="56"/>
        <v>7.2700000000000001E-2</v>
      </c>
      <c r="AM615" s="207">
        <f t="shared" si="56"/>
        <v>7.2700000000000001E-2</v>
      </c>
      <c r="AN615" s="207">
        <f t="shared" si="56"/>
        <v>7.2700000000000001E-2</v>
      </c>
      <c r="AO615" s="207">
        <f t="shared" si="56"/>
        <v>7.2700000000000001E-2</v>
      </c>
      <c r="AP615" s="207">
        <f t="shared" si="56"/>
        <v>7.2700000000000001E-2</v>
      </c>
      <c r="AQ615" s="207">
        <f t="shared" si="56"/>
        <v>7.2700000000000001E-2</v>
      </c>
      <c r="AR615" s="207">
        <f t="shared" si="56"/>
        <v>7.2700000000000001E-2</v>
      </c>
    </row>
    <row r="616" spans="7:44" ht="14.25" customHeight="1" x14ac:dyDescent="0.25">
      <c r="G616" s="62"/>
      <c r="H616" s="433"/>
      <c r="J616" s="411"/>
      <c r="K616" s="52" t="s">
        <v>290</v>
      </c>
      <c r="L616" s="205">
        <f t="shared" si="56"/>
        <v>7.2700000000000001E-2</v>
      </c>
      <c r="M616" s="205">
        <f t="shared" si="56"/>
        <v>7.2700000000000001E-2</v>
      </c>
      <c r="N616" s="205">
        <f t="shared" si="56"/>
        <v>7.2700000000000001E-2</v>
      </c>
      <c r="O616" s="205">
        <f t="shared" si="56"/>
        <v>7.2700000000000001E-2</v>
      </c>
      <c r="P616" s="205">
        <f t="shared" si="56"/>
        <v>7.2700000000000001E-2</v>
      </c>
      <c r="Q616" s="205">
        <f t="shared" si="56"/>
        <v>7.2700000000000001E-2</v>
      </c>
      <c r="R616" s="205">
        <f t="shared" si="56"/>
        <v>7.2700000000000001E-2</v>
      </c>
      <c r="S616" s="205">
        <f t="shared" si="56"/>
        <v>7.2700000000000001E-2</v>
      </c>
      <c r="T616" s="205">
        <f t="shared" si="56"/>
        <v>7.2700000000000001E-2</v>
      </c>
      <c r="U616" s="205">
        <f t="shared" si="56"/>
        <v>7.2700000000000001E-2</v>
      </c>
      <c r="V616" s="205">
        <f t="shared" si="56"/>
        <v>7.2700000000000001E-2</v>
      </c>
      <c r="W616" s="205">
        <f t="shared" si="56"/>
        <v>7.2700000000000001E-2</v>
      </c>
      <c r="X616" s="205">
        <f t="shared" si="56"/>
        <v>7.2700000000000001E-2</v>
      </c>
      <c r="Y616" s="205">
        <f t="shared" si="56"/>
        <v>7.2700000000000001E-2</v>
      </c>
      <c r="Z616" s="205">
        <f t="shared" si="56"/>
        <v>7.2700000000000001E-2</v>
      </c>
      <c r="AA616" s="205">
        <f t="shared" si="56"/>
        <v>7.2700000000000001E-2</v>
      </c>
      <c r="AB616" s="205">
        <f t="shared" si="56"/>
        <v>7.2700000000000001E-2</v>
      </c>
      <c r="AC616" s="205">
        <f t="shared" si="56"/>
        <v>7.2700000000000001E-2</v>
      </c>
      <c r="AD616" s="205">
        <f t="shared" si="56"/>
        <v>7.2700000000000001E-2</v>
      </c>
      <c r="AE616" s="205">
        <f t="shared" si="56"/>
        <v>7.2700000000000001E-2</v>
      </c>
      <c r="AF616" s="205">
        <f t="shared" si="56"/>
        <v>7.2700000000000001E-2</v>
      </c>
      <c r="AG616" s="205">
        <f t="shared" si="56"/>
        <v>7.2700000000000001E-2</v>
      </c>
      <c r="AH616" s="205">
        <f t="shared" si="56"/>
        <v>7.2700000000000001E-2</v>
      </c>
      <c r="AI616" s="205">
        <f t="shared" si="56"/>
        <v>7.2700000000000001E-2</v>
      </c>
      <c r="AJ616" s="205">
        <f t="shared" si="56"/>
        <v>7.2700000000000001E-2</v>
      </c>
      <c r="AK616" s="205">
        <f t="shared" si="56"/>
        <v>7.2700000000000001E-2</v>
      </c>
      <c r="AL616" s="205">
        <f t="shared" si="56"/>
        <v>7.2700000000000001E-2</v>
      </c>
      <c r="AM616" s="205">
        <f t="shared" si="56"/>
        <v>7.2700000000000001E-2</v>
      </c>
      <c r="AN616" s="205">
        <f t="shared" si="56"/>
        <v>7.2700000000000001E-2</v>
      </c>
      <c r="AO616" s="205">
        <f t="shared" si="56"/>
        <v>7.2700000000000001E-2</v>
      </c>
      <c r="AP616" s="205">
        <f t="shared" si="56"/>
        <v>7.2700000000000001E-2</v>
      </c>
      <c r="AQ616" s="205">
        <f t="shared" si="56"/>
        <v>7.2700000000000001E-2</v>
      </c>
      <c r="AR616" s="205">
        <f t="shared" si="56"/>
        <v>7.2700000000000001E-2</v>
      </c>
    </row>
    <row r="617" spans="7:44" ht="14.25" customHeight="1" thickBot="1" x14ac:dyDescent="0.3">
      <c r="G617" s="62"/>
      <c r="H617" s="433"/>
      <c r="J617" s="411"/>
      <c r="K617" s="167" t="s">
        <v>291</v>
      </c>
      <c r="L617" s="208">
        <f t="shared" si="56"/>
        <v>7.2700000000000001E-2</v>
      </c>
      <c r="M617" s="208">
        <f t="shared" si="56"/>
        <v>7.2700000000000001E-2</v>
      </c>
      <c r="N617" s="208">
        <f t="shared" si="56"/>
        <v>7.2700000000000001E-2</v>
      </c>
      <c r="O617" s="208">
        <f t="shared" si="56"/>
        <v>7.2700000000000001E-2</v>
      </c>
      <c r="P617" s="208">
        <f t="shared" si="56"/>
        <v>7.2700000000000001E-2</v>
      </c>
      <c r="Q617" s="208">
        <f t="shared" si="56"/>
        <v>7.2700000000000001E-2</v>
      </c>
      <c r="R617" s="208">
        <f t="shared" si="56"/>
        <v>7.2700000000000001E-2</v>
      </c>
      <c r="S617" s="208">
        <f t="shared" si="56"/>
        <v>7.2700000000000001E-2</v>
      </c>
      <c r="T617" s="208">
        <f t="shared" si="56"/>
        <v>7.2700000000000001E-2</v>
      </c>
      <c r="U617" s="208">
        <f t="shared" si="56"/>
        <v>7.2700000000000001E-2</v>
      </c>
      <c r="V617" s="208">
        <f t="shared" si="56"/>
        <v>7.2700000000000001E-2</v>
      </c>
      <c r="W617" s="208">
        <f t="shared" si="56"/>
        <v>7.2700000000000001E-2</v>
      </c>
      <c r="X617" s="208">
        <f t="shared" si="56"/>
        <v>7.2700000000000001E-2</v>
      </c>
      <c r="Y617" s="208">
        <f t="shared" si="56"/>
        <v>7.2700000000000001E-2</v>
      </c>
      <c r="Z617" s="208">
        <f t="shared" si="56"/>
        <v>7.2700000000000001E-2</v>
      </c>
      <c r="AA617" s="208">
        <f t="shared" si="56"/>
        <v>7.2700000000000001E-2</v>
      </c>
      <c r="AB617" s="208">
        <f t="shared" si="56"/>
        <v>7.2700000000000001E-2</v>
      </c>
      <c r="AC617" s="208">
        <f t="shared" si="56"/>
        <v>7.2700000000000001E-2</v>
      </c>
      <c r="AD617" s="208">
        <f t="shared" si="56"/>
        <v>7.2700000000000001E-2</v>
      </c>
      <c r="AE617" s="208">
        <f t="shared" si="56"/>
        <v>7.2700000000000001E-2</v>
      </c>
      <c r="AF617" s="208">
        <f t="shared" si="56"/>
        <v>7.2700000000000001E-2</v>
      </c>
      <c r="AG617" s="208">
        <f t="shared" si="56"/>
        <v>7.2700000000000001E-2</v>
      </c>
      <c r="AH617" s="208">
        <f t="shared" si="56"/>
        <v>7.2700000000000001E-2</v>
      </c>
      <c r="AI617" s="208">
        <f t="shared" si="56"/>
        <v>7.2700000000000001E-2</v>
      </c>
      <c r="AJ617" s="208">
        <f t="shared" si="56"/>
        <v>7.2700000000000001E-2</v>
      </c>
      <c r="AK617" s="208">
        <f t="shared" si="56"/>
        <v>7.2700000000000001E-2</v>
      </c>
      <c r="AL617" s="208">
        <f t="shared" si="56"/>
        <v>7.2700000000000001E-2</v>
      </c>
      <c r="AM617" s="208">
        <f t="shared" si="56"/>
        <v>7.2700000000000001E-2</v>
      </c>
      <c r="AN617" s="208">
        <f t="shared" si="56"/>
        <v>7.2700000000000001E-2</v>
      </c>
      <c r="AO617" s="208">
        <f t="shared" si="56"/>
        <v>7.2700000000000001E-2</v>
      </c>
      <c r="AP617" s="208">
        <f t="shared" si="56"/>
        <v>7.2700000000000001E-2</v>
      </c>
      <c r="AQ617" s="208">
        <f t="shared" si="56"/>
        <v>7.2700000000000001E-2</v>
      </c>
      <c r="AR617" s="208">
        <f t="shared" si="56"/>
        <v>7.2700000000000001E-2</v>
      </c>
    </row>
    <row r="618" spans="7:44" ht="14.25" customHeight="1" thickTop="1" x14ac:dyDescent="0.25">
      <c r="G618" s="62"/>
      <c r="H618" s="117"/>
      <c r="J618" s="412"/>
      <c r="K618" s="164" t="s">
        <v>348</v>
      </c>
      <c r="L618" s="207">
        <f t="shared" ref="L618:AR620" si="57">L574</f>
        <v>7.2700000000000001E-2</v>
      </c>
      <c r="M618" s="207">
        <f t="shared" si="57"/>
        <v>7.2700000000000001E-2</v>
      </c>
      <c r="N618" s="207">
        <f t="shared" si="57"/>
        <v>7.2700000000000001E-2</v>
      </c>
      <c r="O618" s="207">
        <f t="shared" si="57"/>
        <v>7.2700000000000001E-2</v>
      </c>
      <c r="P618" s="207">
        <f t="shared" si="57"/>
        <v>7.2700000000000001E-2</v>
      </c>
      <c r="Q618" s="207">
        <f t="shared" si="57"/>
        <v>7.2700000000000001E-2</v>
      </c>
      <c r="R618" s="207">
        <f t="shared" si="57"/>
        <v>7.2700000000000001E-2</v>
      </c>
      <c r="S618" s="207">
        <f t="shared" si="57"/>
        <v>7.2700000000000001E-2</v>
      </c>
      <c r="T618" s="207">
        <f t="shared" si="57"/>
        <v>7.2700000000000001E-2</v>
      </c>
      <c r="U618" s="207">
        <f t="shared" si="57"/>
        <v>7.2700000000000001E-2</v>
      </c>
      <c r="V618" s="207">
        <f t="shared" si="57"/>
        <v>7.2700000000000001E-2</v>
      </c>
      <c r="W618" s="207">
        <f t="shared" si="57"/>
        <v>7.2700000000000001E-2</v>
      </c>
      <c r="X618" s="207">
        <f t="shared" si="57"/>
        <v>7.2700000000000001E-2</v>
      </c>
      <c r="Y618" s="207">
        <f t="shared" si="57"/>
        <v>7.2700000000000001E-2</v>
      </c>
      <c r="Z618" s="207">
        <f t="shared" si="57"/>
        <v>7.2700000000000001E-2</v>
      </c>
      <c r="AA618" s="207">
        <f t="shared" si="57"/>
        <v>7.2700000000000001E-2</v>
      </c>
      <c r="AB618" s="207">
        <f t="shared" si="57"/>
        <v>7.2700000000000001E-2</v>
      </c>
      <c r="AC618" s="207">
        <f t="shared" si="57"/>
        <v>7.2700000000000001E-2</v>
      </c>
      <c r="AD618" s="207">
        <f t="shared" si="57"/>
        <v>7.2700000000000001E-2</v>
      </c>
      <c r="AE618" s="207">
        <f t="shared" si="57"/>
        <v>7.2700000000000001E-2</v>
      </c>
      <c r="AF618" s="207">
        <f t="shared" si="57"/>
        <v>7.2700000000000001E-2</v>
      </c>
      <c r="AG618" s="207">
        <f t="shared" si="57"/>
        <v>7.2700000000000001E-2</v>
      </c>
      <c r="AH618" s="207">
        <f t="shared" si="57"/>
        <v>7.2700000000000001E-2</v>
      </c>
      <c r="AI618" s="207">
        <f t="shared" si="57"/>
        <v>7.2700000000000001E-2</v>
      </c>
      <c r="AJ618" s="207">
        <f t="shared" si="57"/>
        <v>7.2700000000000001E-2</v>
      </c>
      <c r="AK618" s="207">
        <f t="shared" si="57"/>
        <v>7.2700000000000001E-2</v>
      </c>
      <c r="AL618" s="207">
        <f t="shared" si="57"/>
        <v>7.2700000000000001E-2</v>
      </c>
      <c r="AM618" s="207">
        <f t="shared" si="57"/>
        <v>7.2700000000000001E-2</v>
      </c>
      <c r="AN618" s="207">
        <f t="shared" si="57"/>
        <v>7.2700000000000001E-2</v>
      </c>
      <c r="AO618" s="207">
        <f t="shared" si="57"/>
        <v>7.2700000000000001E-2</v>
      </c>
      <c r="AP618" s="207">
        <f t="shared" si="57"/>
        <v>7.2700000000000001E-2</v>
      </c>
      <c r="AQ618" s="207">
        <f t="shared" si="57"/>
        <v>7.2700000000000001E-2</v>
      </c>
      <c r="AR618" s="207">
        <f t="shared" si="57"/>
        <v>7.2700000000000001E-2</v>
      </c>
    </row>
    <row r="619" spans="7:44" ht="14.25" customHeight="1" x14ac:dyDescent="0.25">
      <c r="G619" s="62"/>
      <c r="H619" s="117"/>
      <c r="J619" s="412"/>
      <c r="K619" s="52" t="s">
        <v>349</v>
      </c>
      <c r="L619" s="205">
        <f t="shared" si="57"/>
        <v>7.2700000000000001E-2</v>
      </c>
      <c r="M619" s="205">
        <f t="shared" si="57"/>
        <v>7.2700000000000001E-2</v>
      </c>
      <c r="N619" s="205">
        <f t="shared" si="57"/>
        <v>7.2700000000000001E-2</v>
      </c>
      <c r="O619" s="205">
        <f t="shared" si="57"/>
        <v>7.2700000000000001E-2</v>
      </c>
      <c r="P619" s="205">
        <f t="shared" si="57"/>
        <v>7.2700000000000001E-2</v>
      </c>
      <c r="Q619" s="205">
        <f t="shared" si="57"/>
        <v>7.2700000000000001E-2</v>
      </c>
      <c r="R619" s="205">
        <f t="shared" si="57"/>
        <v>7.2700000000000001E-2</v>
      </c>
      <c r="S619" s="205">
        <f t="shared" si="57"/>
        <v>7.2700000000000001E-2</v>
      </c>
      <c r="T619" s="205">
        <f t="shared" si="57"/>
        <v>7.2700000000000001E-2</v>
      </c>
      <c r="U619" s="205">
        <f t="shared" si="57"/>
        <v>7.2700000000000001E-2</v>
      </c>
      <c r="V619" s="205">
        <f t="shared" si="57"/>
        <v>7.2700000000000001E-2</v>
      </c>
      <c r="W619" s="205">
        <f t="shared" si="57"/>
        <v>7.2700000000000001E-2</v>
      </c>
      <c r="X619" s="205">
        <f t="shared" si="57"/>
        <v>7.2700000000000001E-2</v>
      </c>
      <c r="Y619" s="205">
        <f t="shared" si="57"/>
        <v>7.2700000000000001E-2</v>
      </c>
      <c r="Z619" s="205">
        <f t="shared" si="57"/>
        <v>7.2700000000000001E-2</v>
      </c>
      <c r="AA619" s="205">
        <f t="shared" si="57"/>
        <v>7.2700000000000001E-2</v>
      </c>
      <c r="AB619" s="205">
        <f t="shared" si="57"/>
        <v>7.2700000000000001E-2</v>
      </c>
      <c r="AC619" s="205">
        <f t="shared" si="57"/>
        <v>7.2700000000000001E-2</v>
      </c>
      <c r="AD619" s="205">
        <f t="shared" si="57"/>
        <v>7.2700000000000001E-2</v>
      </c>
      <c r="AE619" s="205">
        <f t="shared" si="57"/>
        <v>7.2700000000000001E-2</v>
      </c>
      <c r="AF619" s="205">
        <f t="shared" si="57"/>
        <v>7.2700000000000001E-2</v>
      </c>
      <c r="AG619" s="205">
        <f t="shared" si="57"/>
        <v>7.2700000000000001E-2</v>
      </c>
      <c r="AH619" s="205">
        <f t="shared" si="57"/>
        <v>7.2700000000000001E-2</v>
      </c>
      <c r="AI619" s="205">
        <f t="shared" si="57"/>
        <v>7.2700000000000001E-2</v>
      </c>
      <c r="AJ619" s="205">
        <f t="shared" si="57"/>
        <v>7.2700000000000001E-2</v>
      </c>
      <c r="AK619" s="205">
        <f t="shared" si="57"/>
        <v>7.2700000000000001E-2</v>
      </c>
      <c r="AL619" s="205">
        <f t="shared" si="57"/>
        <v>7.2700000000000001E-2</v>
      </c>
      <c r="AM619" s="205">
        <f t="shared" si="57"/>
        <v>7.2700000000000001E-2</v>
      </c>
      <c r="AN619" s="205">
        <f t="shared" si="57"/>
        <v>7.2700000000000001E-2</v>
      </c>
      <c r="AO619" s="205">
        <f t="shared" si="57"/>
        <v>7.2700000000000001E-2</v>
      </c>
      <c r="AP619" s="205">
        <f t="shared" si="57"/>
        <v>7.2700000000000001E-2</v>
      </c>
      <c r="AQ619" s="205">
        <f t="shared" si="57"/>
        <v>7.2700000000000001E-2</v>
      </c>
      <c r="AR619" s="205">
        <f t="shared" si="57"/>
        <v>7.2700000000000001E-2</v>
      </c>
    </row>
    <row r="620" spans="7:44" ht="14.25" customHeight="1" thickBot="1" x14ac:dyDescent="0.3">
      <c r="G620" s="62"/>
      <c r="H620" s="117"/>
      <c r="J620" s="412"/>
      <c r="K620" s="167" t="s">
        <v>350</v>
      </c>
      <c r="L620" s="206">
        <f t="shared" si="57"/>
        <v>7.2700000000000001E-2</v>
      </c>
      <c r="M620" s="206">
        <f t="shared" si="57"/>
        <v>7.2700000000000001E-2</v>
      </c>
      <c r="N620" s="206">
        <f t="shared" si="57"/>
        <v>7.2700000000000001E-2</v>
      </c>
      <c r="O620" s="206">
        <f t="shared" si="57"/>
        <v>7.2700000000000001E-2</v>
      </c>
      <c r="P620" s="206">
        <f t="shared" si="57"/>
        <v>7.2700000000000001E-2</v>
      </c>
      <c r="Q620" s="206">
        <f t="shared" si="57"/>
        <v>7.2700000000000001E-2</v>
      </c>
      <c r="R620" s="206">
        <f t="shared" si="57"/>
        <v>7.2700000000000001E-2</v>
      </c>
      <c r="S620" s="206">
        <f t="shared" si="57"/>
        <v>7.2700000000000001E-2</v>
      </c>
      <c r="T620" s="206">
        <f t="shared" si="57"/>
        <v>7.2700000000000001E-2</v>
      </c>
      <c r="U620" s="206">
        <f t="shared" si="57"/>
        <v>7.2700000000000001E-2</v>
      </c>
      <c r="V620" s="206">
        <f t="shared" si="57"/>
        <v>7.2700000000000001E-2</v>
      </c>
      <c r="W620" s="206">
        <f t="shared" si="57"/>
        <v>7.2700000000000001E-2</v>
      </c>
      <c r="X620" s="206">
        <f t="shared" si="57"/>
        <v>7.2700000000000001E-2</v>
      </c>
      <c r="Y620" s="206">
        <f t="shared" si="57"/>
        <v>7.2700000000000001E-2</v>
      </c>
      <c r="Z620" s="206">
        <f t="shared" si="57"/>
        <v>7.2700000000000001E-2</v>
      </c>
      <c r="AA620" s="206">
        <f t="shared" si="57"/>
        <v>7.2700000000000001E-2</v>
      </c>
      <c r="AB620" s="206">
        <f t="shared" si="57"/>
        <v>7.2700000000000001E-2</v>
      </c>
      <c r="AC620" s="206">
        <f t="shared" si="57"/>
        <v>7.2700000000000001E-2</v>
      </c>
      <c r="AD620" s="206">
        <f t="shared" si="57"/>
        <v>7.2700000000000001E-2</v>
      </c>
      <c r="AE620" s="206">
        <f t="shared" si="57"/>
        <v>7.2700000000000001E-2</v>
      </c>
      <c r="AF620" s="206">
        <f t="shared" si="57"/>
        <v>7.2700000000000001E-2</v>
      </c>
      <c r="AG620" s="206">
        <f t="shared" si="57"/>
        <v>7.2700000000000001E-2</v>
      </c>
      <c r="AH620" s="206">
        <f t="shared" si="57"/>
        <v>7.2700000000000001E-2</v>
      </c>
      <c r="AI620" s="206">
        <f t="shared" si="57"/>
        <v>7.2700000000000001E-2</v>
      </c>
      <c r="AJ620" s="206">
        <f t="shared" si="57"/>
        <v>7.2700000000000001E-2</v>
      </c>
      <c r="AK620" s="206">
        <f t="shared" si="57"/>
        <v>7.2700000000000001E-2</v>
      </c>
      <c r="AL620" s="206">
        <f t="shared" si="57"/>
        <v>7.2700000000000001E-2</v>
      </c>
      <c r="AM620" s="206">
        <f t="shared" si="57"/>
        <v>7.2700000000000001E-2</v>
      </c>
      <c r="AN620" s="206">
        <f t="shared" si="57"/>
        <v>7.2700000000000001E-2</v>
      </c>
      <c r="AO620" s="206">
        <f t="shared" si="57"/>
        <v>7.2700000000000001E-2</v>
      </c>
      <c r="AP620" s="206">
        <f t="shared" si="57"/>
        <v>7.2700000000000001E-2</v>
      </c>
      <c r="AQ620" s="206">
        <f t="shared" si="57"/>
        <v>7.2700000000000001E-2</v>
      </c>
      <c r="AR620" s="206">
        <f t="shared" si="57"/>
        <v>7.2700000000000001E-2</v>
      </c>
    </row>
    <row r="621" spans="7:44" ht="14.25" customHeight="1" thickTop="1" thickBot="1" x14ac:dyDescent="0.3">
      <c r="G621" s="62"/>
      <c r="H621" s="117"/>
      <c r="J621" s="412"/>
      <c r="K621" s="164" t="s">
        <v>351</v>
      </c>
      <c r="L621" s="207">
        <f t="shared" ref="L621:AR623" si="58">L574</f>
        <v>7.2700000000000001E-2</v>
      </c>
      <c r="M621" s="207">
        <f t="shared" si="58"/>
        <v>7.2700000000000001E-2</v>
      </c>
      <c r="N621" s="207">
        <f t="shared" si="58"/>
        <v>7.2700000000000001E-2</v>
      </c>
      <c r="O621" s="207">
        <f t="shared" si="58"/>
        <v>7.2700000000000001E-2</v>
      </c>
      <c r="P621" s="207">
        <f t="shared" si="58"/>
        <v>7.2700000000000001E-2</v>
      </c>
      <c r="Q621" s="207">
        <f t="shared" si="58"/>
        <v>7.2700000000000001E-2</v>
      </c>
      <c r="R621" s="207">
        <f t="shared" si="58"/>
        <v>7.2700000000000001E-2</v>
      </c>
      <c r="S621" s="207">
        <f t="shared" si="58"/>
        <v>7.2700000000000001E-2</v>
      </c>
      <c r="T621" s="207">
        <f t="shared" si="58"/>
        <v>7.2700000000000001E-2</v>
      </c>
      <c r="U621" s="207">
        <f t="shared" si="58"/>
        <v>7.2700000000000001E-2</v>
      </c>
      <c r="V621" s="207">
        <f t="shared" si="58"/>
        <v>7.2700000000000001E-2</v>
      </c>
      <c r="W621" s="207">
        <f t="shared" si="58"/>
        <v>7.2700000000000001E-2</v>
      </c>
      <c r="X621" s="207">
        <f t="shared" si="58"/>
        <v>7.2700000000000001E-2</v>
      </c>
      <c r="Y621" s="207">
        <f t="shared" si="58"/>
        <v>7.2700000000000001E-2</v>
      </c>
      <c r="Z621" s="207">
        <f t="shared" si="58"/>
        <v>7.2700000000000001E-2</v>
      </c>
      <c r="AA621" s="207">
        <f t="shared" si="58"/>
        <v>7.2700000000000001E-2</v>
      </c>
      <c r="AB621" s="207">
        <f t="shared" si="58"/>
        <v>7.2700000000000001E-2</v>
      </c>
      <c r="AC621" s="207">
        <f t="shared" si="58"/>
        <v>7.2700000000000001E-2</v>
      </c>
      <c r="AD621" s="207">
        <f t="shared" si="58"/>
        <v>7.2700000000000001E-2</v>
      </c>
      <c r="AE621" s="207">
        <f t="shared" si="58"/>
        <v>7.2700000000000001E-2</v>
      </c>
      <c r="AF621" s="207">
        <f t="shared" si="58"/>
        <v>7.2700000000000001E-2</v>
      </c>
      <c r="AG621" s="207">
        <f t="shared" si="58"/>
        <v>7.2700000000000001E-2</v>
      </c>
      <c r="AH621" s="207">
        <f t="shared" si="58"/>
        <v>7.2700000000000001E-2</v>
      </c>
      <c r="AI621" s="207">
        <f t="shared" si="58"/>
        <v>7.2700000000000001E-2</v>
      </c>
      <c r="AJ621" s="207">
        <f t="shared" si="58"/>
        <v>7.2700000000000001E-2</v>
      </c>
      <c r="AK621" s="207">
        <f t="shared" si="58"/>
        <v>7.2700000000000001E-2</v>
      </c>
      <c r="AL621" s="207">
        <f t="shared" si="58"/>
        <v>7.2700000000000001E-2</v>
      </c>
      <c r="AM621" s="207">
        <f t="shared" si="58"/>
        <v>7.2700000000000001E-2</v>
      </c>
      <c r="AN621" s="207">
        <f t="shared" si="58"/>
        <v>7.2700000000000001E-2</v>
      </c>
      <c r="AO621" s="207">
        <f t="shared" si="58"/>
        <v>7.2700000000000001E-2</v>
      </c>
      <c r="AP621" s="207">
        <f t="shared" si="58"/>
        <v>7.2700000000000001E-2</v>
      </c>
      <c r="AQ621" s="207">
        <f t="shared" si="58"/>
        <v>7.2700000000000001E-2</v>
      </c>
      <c r="AR621" s="207">
        <f t="shared" si="58"/>
        <v>7.2700000000000001E-2</v>
      </c>
    </row>
    <row r="622" spans="7:44" ht="14.25" customHeight="1" thickTop="1" x14ac:dyDescent="0.25">
      <c r="G622" s="62"/>
      <c r="H622" s="117"/>
      <c r="J622" s="412"/>
      <c r="K622" s="52" t="s">
        <v>352</v>
      </c>
      <c r="L622" s="207">
        <f t="shared" si="58"/>
        <v>7.2700000000000001E-2</v>
      </c>
      <c r="M622" s="207">
        <f t="shared" si="58"/>
        <v>7.2700000000000001E-2</v>
      </c>
      <c r="N622" s="207">
        <f t="shared" si="58"/>
        <v>7.2700000000000001E-2</v>
      </c>
      <c r="O622" s="207">
        <f t="shared" si="58"/>
        <v>7.2700000000000001E-2</v>
      </c>
      <c r="P622" s="207">
        <f t="shared" si="58"/>
        <v>7.2700000000000001E-2</v>
      </c>
      <c r="Q622" s="207">
        <f t="shared" si="58"/>
        <v>7.2700000000000001E-2</v>
      </c>
      <c r="R622" s="207">
        <f t="shared" si="58"/>
        <v>7.2700000000000001E-2</v>
      </c>
      <c r="S622" s="207">
        <f t="shared" si="58"/>
        <v>7.2700000000000001E-2</v>
      </c>
      <c r="T622" s="207">
        <f t="shared" si="58"/>
        <v>7.2700000000000001E-2</v>
      </c>
      <c r="U622" s="207">
        <f t="shared" si="58"/>
        <v>7.2700000000000001E-2</v>
      </c>
      <c r="V622" s="207">
        <f t="shared" si="58"/>
        <v>7.2700000000000001E-2</v>
      </c>
      <c r="W622" s="207">
        <f t="shared" si="58"/>
        <v>7.2700000000000001E-2</v>
      </c>
      <c r="X622" s="207">
        <f t="shared" si="58"/>
        <v>7.2700000000000001E-2</v>
      </c>
      <c r="Y622" s="207">
        <f t="shared" si="58"/>
        <v>7.2700000000000001E-2</v>
      </c>
      <c r="Z622" s="207">
        <f t="shared" si="58"/>
        <v>7.2700000000000001E-2</v>
      </c>
      <c r="AA622" s="207">
        <f t="shared" si="58"/>
        <v>7.2700000000000001E-2</v>
      </c>
      <c r="AB622" s="207">
        <f t="shared" si="58"/>
        <v>7.2700000000000001E-2</v>
      </c>
      <c r="AC622" s="207">
        <f t="shared" si="58"/>
        <v>7.2700000000000001E-2</v>
      </c>
      <c r="AD622" s="207">
        <f t="shared" si="58"/>
        <v>7.2700000000000001E-2</v>
      </c>
      <c r="AE622" s="207">
        <f t="shared" si="58"/>
        <v>7.2700000000000001E-2</v>
      </c>
      <c r="AF622" s="207">
        <f t="shared" si="58"/>
        <v>7.2700000000000001E-2</v>
      </c>
      <c r="AG622" s="207">
        <f t="shared" si="58"/>
        <v>7.2700000000000001E-2</v>
      </c>
      <c r="AH622" s="207">
        <f t="shared" si="58"/>
        <v>7.2700000000000001E-2</v>
      </c>
      <c r="AI622" s="207">
        <f t="shared" si="58"/>
        <v>7.2700000000000001E-2</v>
      </c>
      <c r="AJ622" s="207">
        <f t="shared" si="58"/>
        <v>7.2700000000000001E-2</v>
      </c>
      <c r="AK622" s="207">
        <f t="shared" si="58"/>
        <v>7.2700000000000001E-2</v>
      </c>
      <c r="AL622" s="207">
        <f t="shared" si="58"/>
        <v>7.2700000000000001E-2</v>
      </c>
      <c r="AM622" s="207">
        <f t="shared" si="58"/>
        <v>7.2700000000000001E-2</v>
      </c>
      <c r="AN622" s="207">
        <f t="shared" si="58"/>
        <v>7.2700000000000001E-2</v>
      </c>
      <c r="AO622" s="207">
        <f t="shared" si="58"/>
        <v>7.2700000000000001E-2</v>
      </c>
      <c r="AP622" s="207">
        <f t="shared" si="58"/>
        <v>7.2700000000000001E-2</v>
      </c>
      <c r="AQ622" s="207">
        <f t="shared" si="58"/>
        <v>7.2700000000000001E-2</v>
      </c>
      <c r="AR622" s="207">
        <f t="shared" si="58"/>
        <v>7.2700000000000001E-2</v>
      </c>
    </row>
    <row r="623" spans="7:44" ht="14.25" customHeight="1" thickBot="1" x14ac:dyDescent="0.3">
      <c r="G623" s="62"/>
      <c r="H623" s="117"/>
      <c r="J623" s="412"/>
      <c r="K623" s="167" t="s">
        <v>353</v>
      </c>
      <c r="L623" s="206">
        <f t="shared" si="58"/>
        <v>7.2700000000000001E-2</v>
      </c>
      <c r="M623" s="206">
        <f t="shared" si="58"/>
        <v>7.2700000000000001E-2</v>
      </c>
      <c r="N623" s="206">
        <f t="shared" si="58"/>
        <v>7.2700000000000001E-2</v>
      </c>
      <c r="O623" s="206">
        <f t="shared" si="58"/>
        <v>7.2700000000000001E-2</v>
      </c>
      <c r="P623" s="206">
        <f t="shared" si="58"/>
        <v>7.2700000000000001E-2</v>
      </c>
      <c r="Q623" s="206">
        <f t="shared" si="58"/>
        <v>7.2700000000000001E-2</v>
      </c>
      <c r="R623" s="206">
        <f t="shared" si="58"/>
        <v>7.2700000000000001E-2</v>
      </c>
      <c r="S623" s="206">
        <f t="shared" si="58"/>
        <v>7.2700000000000001E-2</v>
      </c>
      <c r="T623" s="206">
        <f t="shared" si="58"/>
        <v>7.2700000000000001E-2</v>
      </c>
      <c r="U623" s="206">
        <f t="shared" si="58"/>
        <v>7.2700000000000001E-2</v>
      </c>
      <c r="V623" s="206">
        <f t="shared" si="58"/>
        <v>7.2700000000000001E-2</v>
      </c>
      <c r="W623" s="206">
        <f t="shared" si="58"/>
        <v>7.2700000000000001E-2</v>
      </c>
      <c r="X623" s="206">
        <f t="shared" si="58"/>
        <v>7.2700000000000001E-2</v>
      </c>
      <c r="Y623" s="206">
        <f t="shared" si="58"/>
        <v>7.2700000000000001E-2</v>
      </c>
      <c r="Z623" s="206">
        <f t="shared" si="58"/>
        <v>7.2700000000000001E-2</v>
      </c>
      <c r="AA623" s="206">
        <f t="shared" si="58"/>
        <v>7.2700000000000001E-2</v>
      </c>
      <c r="AB623" s="206">
        <f t="shared" si="58"/>
        <v>7.2700000000000001E-2</v>
      </c>
      <c r="AC623" s="206">
        <f t="shared" si="58"/>
        <v>7.2700000000000001E-2</v>
      </c>
      <c r="AD623" s="206">
        <f t="shared" si="58"/>
        <v>7.2700000000000001E-2</v>
      </c>
      <c r="AE623" s="206">
        <f t="shared" si="58"/>
        <v>7.2700000000000001E-2</v>
      </c>
      <c r="AF623" s="206">
        <f t="shared" si="58"/>
        <v>7.2700000000000001E-2</v>
      </c>
      <c r="AG623" s="206">
        <f t="shared" si="58"/>
        <v>7.2700000000000001E-2</v>
      </c>
      <c r="AH623" s="206">
        <f t="shared" si="58"/>
        <v>7.2700000000000001E-2</v>
      </c>
      <c r="AI623" s="206">
        <f t="shared" si="58"/>
        <v>7.2700000000000001E-2</v>
      </c>
      <c r="AJ623" s="206">
        <f t="shared" si="58"/>
        <v>7.2700000000000001E-2</v>
      </c>
      <c r="AK623" s="206">
        <f t="shared" si="58"/>
        <v>7.2700000000000001E-2</v>
      </c>
      <c r="AL623" s="206">
        <f t="shared" si="58"/>
        <v>7.2700000000000001E-2</v>
      </c>
      <c r="AM623" s="206">
        <f t="shared" si="58"/>
        <v>7.2700000000000001E-2</v>
      </c>
      <c r="AN623" s="206">
        <f t="shared" si="58"/>
        <v>7.2700000000000001E-2</v>
      </c>
      <c r="AO623" s="206">
        <f t="shared" si="58"/>
        <v>7.2700000000000001E-2</v>
      </c>
      <c r="AP623" s="206">
        <f t="shared" si="58"/>
        <v>7.2700000000000001E-2</v>
      </c>
      <c r="AQ623" s="206">
        <f t="shared" si="58"/>
        <v>7.2700000000000001E-2</v>
      </c>
      <c r="AR623" s="206">
        <f t="shared" si="58"/>
        <v>7.2700000000000001E-2</v>
      </c>
    </row>
    <row r="624" spans="7:44" ht="14.25" customHeight="1" thickTop="1" x14ac:dyDescent="0.25">
      <c r="G624" s="62"/>
      <c r="H624" s="117"/>
      <c r="J624" s="412"/>
      <c r="K624" s="164" t="s">
        <v>354</v>
      </c>
      <c r="L624" s="207">
        <f t="shared" ref="L624:AR626" si="59">L574</f>
        <v>7.2700000000000001E-2</v>
      </c>
      <c r="M624" s="207">
        <f t="shared" si="59"/>
        <v>7.2700000000000001E-2</v>
      </c>
      <c r="N624" s="207">
        <f t="shared" si="59"/>
        <v>7.2700000000000001E-2</v>
      </c>
      <c r="O624" s="207">
        <f t="shared" si="59"/>
        <v>7.2700000000000001E-2</v>
      </c>
      <c r="P624" s="207">
        <f t="shared" si="59"/>
        <v>7.2700000000000001E-2</v>
      </c>
      <c r="Q624" s="207">
        <f t="shared" si="59"/>
        <v>7.2700000000000001E-2</v>
      </c>
      <c r="R624" s="207">
        <f t="shared" si="59"/>
        <v>7.2700000000000001E-2</v>
      </c>
      <c r="S624" s="207">
        <f t="shared" si="59"/>
        <v>7.2700000000000001E-2</v>
      </c>
      <c r="T624" s="207">
        <f t="shared" si="59"/>
        <v>7.2700000000000001E-2</v>
      </c>
      <c r="U624" s="207">
        <f t="shared" si="59"/>
        <v>7.2700000000000001E-2</v>
      </c>
      <c r="V624" s="207">
        <f t="shared" si="59"/>
        <v>7.2700000000000001E-2</v>
      </c>
      <c r="W624" s="207">
        <f t="shared" si="59"/>
        <v>7.2700000000000001E-2</v>
      </c>
      <c r="X624" s="207">
        <f t="shared" si="59"/>
        <v>7.2700000000000001E-2</v>
      </c>
      <c r="Y624" s="207">
        <f t="shared" si="59"/>
        <v>7.2700000000000001E-2</v>
      </c>
      <c r="Z624" s="207">
        <f t="shared" si="59"/>
        <v>7.2700000000000001E-2</v>
      </c>
      <c r="AA624" s="207">
        <f t="shared" si="59"/>
        <v>7.2700000000000001E-2</v>
      </c>
      <c r="AB624" s="207">
        <f t="shared" si="59"/>
        <v>7.2700000000000001E-2</v>
      </c>
      <c r="AC624" s="207">
        <f t="shared" si="59"/>
        <v>7.2700000000000001E-2</v>
      </c>
      <c r="AD624" s="207">
        <f t="shared" si="59"/>
        <v>7.2700000000000001E-2</v>
      </c>
      <c r="AE624" s="207">
        <f t="shared" si="59"/>
        <v>7.2700000000000001E-2</v>
      </c>
      <c r="AF624" s="207">
        <f t="shared" si="59"/>
        <v>7.2700000000000001E-2</v>
      </c>
      <c r="AG624" s="207">
        <f t="shared" si="59"/>
        <v>7.2700000000000001E-2</v>
      </c>
      <c r="AH624" s="207">
        <f t="shared" si="59"/>
        <v>7.2700000000000001E-2</v>
      </c>
      <c r="AI624" s="207">
        <f t="shared" si="59"/>
        <v>7.2700000000000001E-2</v>
      </c>
      <c r="AJ624" s="207">
        <f t="shared" si="59"/>
        <v>7.2700000000000001E-2</v>
      </c>
      <c r="AK624" s="207">
        <f t="shared" si="59"/>
        <v>7.2700000000000001E-2</v>
      </c>
      <c r="AL624" s="207">
        <f t="shared" si="59"/>
        <v>7.2700000000000001E-2</v>
      </c>
      <c r="AM624" s="207">
        <f t="shared" si="59"/>
        <v>7.2700000000000001E-2</v>
      </c>
      <c r="AN624" s="207">
        <f t="shared" si="59"/>
        <v>7.2700000000000001E-2</v>
      </c>
      <c r="AO624" s="207">
        <f t="shared" si="59"/>
        <v>7.2700000000000001E-2</v>
      </c>
      <c r="AP624" s="207">
        <f t="shared" si="59"/>
        <v>7.2700000000000001E-2</v>
      </c>
      <c r="AQ624" s="207">
        <f t="shared" si="59"/>
        <v>7.2700000000000001E-2</v>
      </c>
      <c r="AR624" s="207">
        <f t="shared" si="59"/>
        <v>7.2700000000000001E-2</v>
      </c>
    </row>
    <row r="625" spans="7:44" ht="14.25" customHeight="1" x14ac:dyDescent="0.25">
      <c r="G625" s="62"/>
      <c r="H625" s="117"/>
      <c r="J625" s="412"/>
      <c r="K625" s="52" t="s">
        <v>355</v>
      </c>
      <c r="L625" s="205">
        <f t="shared" si="59"/>
        <v>7.2700000000000001E-2</v>
      </c>
      <c r="M625" s="205">
        <f t="shared" si="59"/>
        <v>7.2700000000000001E-2</v>
      </c>
      <c r="N625" s="205">
        <f t="shared" si="59"/>
        <v>7.2700000000000001E-2</v>
      </c>
      <c r="O625" s="205">
        <f t="shared" si="59"/>
        <v>7.2700000000000001E-2</v>
      </c>
      <c r="P625" s="205">
        <f t="shared" si="59"/>
        <v>7.2700000000000001E-2</v>
      </c>
      <c r="Q625" s="205">
        <f t="shared" si="59"/>
        <v>7.2700000000000001E-2</v>
      </c>
      <c r="R625" s="205">
        <f t="shared" si="59"/>
        <v>7.2700000000000001E-2</v>
      </c>
      <c r="S625" s="205">
        <f t="shared" si="59"/>
        <v>7.2700000000000001E-2</v>
      </c>
      <c r="T625" s="205">
        <f t="shared" si="59"/>
        <v>7.2700000000000001E-2</v>
      </c>
      <c r="U625" s="205">
        <f t="shared" si="59"/>
        <v>7.2700000000000001E-2</v>
      </c>
      <c r="V625" s="205">
        <f t="shared" si="59"/>
        <v>7.2700000000000001E-2</v>
      </c>
      <c r="W625" s="205">
        <f t="shared" si="59"/>
        <v>7.2700000000000001E-2</v>
      </c>
      <c r="X625" s="205">
        <f t="shared" si="59"/>
        <v>7.2700000000000001E-2</v>
      </c>
      <c r="Y625" s="205">
        <f t="shared" si="59"/>
        <v>7.2700000000000001E-2</v>
      </c>
      <c r="Z625" s="205">
        <f t="shared" si="59"/>
        <v>7.2700000000000001E-2</v>
      </c>
      <c r="AA625" s="205">
        <f t="shared" si="59"/>
        <v>7.2700000000000001E-2</v>
      </c>
      <c r="AB625" s="205">
        <f t="shared" si="59"/>
        <v>7.2700000000000001E-2</v>
      </c>
      <c r="AC625" s="205">
        <f t="shared" si="59"/>
        <v>7.2700000000000001E-2</v>
      </c>
      <c r="AD625" s="205">
        <f t="shared" si="59"/>
        <v>7.2700000000000001E-2</v>
      </c>
      <c r="AE625" s="205">
        <f t="shared" si="59"/>
        <v>7.2700000000000001E-2</v>
      </c>
      <c r="AF625" s="205">
        <f t="shared" si="59"/>
        <v>7.2700000000000001E-2</v>
      </c>
      <c r="AG625" s="205">
        <f t="shared" si="59"/>
        <v>7.2700000000000001E-2</v>
      </c>
      <c r="AH625" s="205">
        <f t="shared" si="59"/>
        <v>7.2700000000000001E-2</v>
      </c>
      <c r="AI625" s="205">
        <f t="shared" si="59"/>
        <v>7.2700000000000001E-2</v>
      </c>
      <c r="AJ625" s="205">
        <f t="shared" si="59"/>
        <v>7.2700000000000001E-2</v>
      </c>
      <c r="AK625" s="205">
        <f t="shared" si="59"/>
        <v>7.2700000000000001E-2</v>
      </c>
      <c r="AL625" s="205">
        <f t="shared" si="59"/>
        <v>7.2700000000000001E-2</v>
      </c>
      <c r="AM625" s="205">
        <f t="shared" si="59"/>
        <v>7.2700000000000001E-2</v>
      </c>
      <c r="AN625" s="205">
        <f t="shared" si="59"/>
        <v>7.2700000000000001E-2</v>
      </c>
      <c r="AO625" s="205">
        <f t="shared" si="59"/>
        <v>7.2700000000000001E-2</v>
      </c>
      <c r="AP625" s="205">
        <f t="shared" si="59"/>
        <v>7.2700000000000001E-2</v>
      </c>
      <c r="AQ625" s="205">
        <f t="shared" si="59"/>
        <v>7.2700000000000001E-2</v>
      </c>
      <c r="AR625" s="205">
        <f t="shared" si="59"/>
        <v>7.2700000000000001E-2</v>
      </c>
    </row>
    <row r="626" spans="7:44" ht="14.25" customHeight="1" thickBot="1" x14ac:dyDescent="0.3">
      <c r="G626" s="62"/>
      <c r="H626" s="117"/>
      <c r="J626" s="412"/>
      <c r="K626" s="167" t="s">
        <v>356</v>
      </c>
      <c r="L626" s="206">
        <f t="shared" si="59"/>
        <v>7.2700000000000001E-2</v>
      </c>
      <c r="M626" s="206">
        <f t="shared" si="59"/>
        <v>7.2700000000000001E-2</v>
      </c>
      <c r="N626" s="206">
        <f t="shared" si="59"/>
        <v>7.2700000000000001E-2</v>
      </c>
      <c r="O626" s="206">
        <f t="shared" si="59"/>
        <v>7.2700000000000001E-2</v>
      </c>
      <c r="P626" s="206">
        <f t="shared" si="59"/>
        <v>7.2700000000000001E-2</v>
      </c>
      <c r="Q626" s="206">
        <f t="shared" si="59"/>
        <v>7.2700000000000001E-2</v>
      </c>
      <c r="R626" s="206">
        <f t="shared" si="59"/>
        <v>7.2700000000000001E-2</v>
      </c>
      <c r="S626" s="206">
        <f t="shared" si="59"/>
        <v>7.2700000000000001E-2</v>
      </c>
      <c r="T626" s="206">
        <f t="shared" si="59"/>
        <v>7.2700000000000001E-2</v>
      </c>
      <c r="U626" s="206">
        <f t="shared" si="59"/>
        <v>7.2700000000000001E-2</v>
      </c>
      <c r="V626" s="206">
        <f t="shared" si="59"/>
        <v>7.2700000000000001E-2</v>
      </c>
      <c r="W626" s="206">
        <f t="shared" si="59"/>
        <v>7.2700000000000001E-2</v>
      </c>
      <c r="X626" s="206">
        <f t="shared" si="59"/>
        <v>7.2700000000000001E-2</v>
      </c>
      <c r="Y626" s="206">
        <f t="shared" si="59"/>
        <v>7.2700000000000001E-2</v>
      </c>
      <c r="Z626" s="206">
        <f t="shared" si="59"/>
        <v>7.2700000000000001E-2</v>
      </c>
      <c r="AA626" s="206">
        <f t="shared" si="59"/>
        <v>7.2700000000000001E-2</v>
      </c>
      <c r="AB626" s="206">
        <f t="shared" si="59"/>
        <v>7.2700000000000001E-2</v>
      </c>
      <c r="AC626" s="206">
        <f t="shared" si="59"/>
        <v>7.2700000000000001E-2</v>
      </c>
      <c r="AD626" s="206">
        <f t="shared" si="59"/>
        <v>7.2700000000000001E-2</v>
      </c>
      <c r="AE626" s="206">
        <f t="shared" si="59"/>
        <v>7.2700000000000001E-2</v>
      </c>
      <c r="AF626" s="206">
        <f t="shared" si="59"/>
        <v>7.2700000000000001E-2</v>
      </c>
      <c r="AG626" s="206">
        <f t="shared" si="59"/>
        <v>7.2700000000000001E-2</v>
      </c>
      <c r="AH626" s="206">
        <f t="shared" si="59"/>
        <v>7.2700000000000001E-2</v>
      </c>
      <c r="AI626" s="206">
        <f t="shared" si="59"/>
        <v>7.2700000000000001E-2</v>
      </c>
      <c r="AJ626" s="206">
        <f t="shared" si="59"/>
        <v>7.2700000000000001E-2</v>
      </c>
      <c r="AK626" s="206">
        <f t="shared" si="59"/>
        <v>7.2700000000000001E-2</v>
      </c>
      <c r="AL626" s="206">
        <f t="shared" si="59"/>
        <v>7.2700000000000001E-2</v>
      </c>
      <c r="AM626" s="206">
        <f t="shared" si="59"/>
        <v>7.2700000000000001E-2</v>
      </c>
      <c r="AN626" s="206">
        <f t="shared" si="59"/>
        <v>7.2700000000000001E-2</v>
      </c>
      <c r="AO626" s="206">
        <f t="shared" si="59"/>
        <v>7.2700000000000001E-2</v>
      </c>
      <c r="AP626" s="206">
        <f t="shared" si="59"/>
        <v>7.2700000000000001E-2</v>
      </c>
      <c r="AQ626" s="206">
        <f t="shared" si="59"/>
        <v>7.2700000000000001E-2</v>
      </c>
      <c r="AR626" s="206">
        <f t="shared" si="59"/>
        <v>7.2700000000000001E-2</v>
      </c>
    </row>
    <row r="627" spans="7:44" ht="14.25" customHeight="1" thickTop="1" x14ac:dyDescent="0.25">
      <c r="G627" s="62"/>
      <c r="H627" s="117"/>
      <c r="J627" s="412"/>
      <c r="K627" s="164" t="s">
        <v>357</v>
      </c>
      <c r="L627" s="207">
        <f t="shared" ref="L627:AR629" si="60">L574</f>
        <v>7.2700000000000001E-2</v>
      </c>
      <c r="M627" s="207">
        <f t="shared" si="60"/>
        <v>7.2700000000000001E-2</v>
      </c>
      <c r="N627" s="207">
        <f t="shared" si="60"/>
        <v>7.2700000000000001E-2</v>
      </c>
      <c r="O627" s="207">
        <f t="shared" si="60"/>
        <v>7.2700000000000001E-2</v>
      </c>
      <c r="P627" s="207">
        <f t="shared" si="60"/>
        <v>7.2700000000000001E-2</v>
      </c>
      <c r="Q627" s="207">
        <f t="shared" si="60"/>
        <v>7.2700000000000001E-2</v>
      </c>
      <c r="R627" s="207">
        <f t="shared" si="60"/>
        <v>7.2700000000000001E-2</v>
      </c>
      <c r="S627" s="207">
        <f t="shared" si="60"/>
        <v>7.2700000000000001E-2</v>
      </c>
      <c r="T627" s="207">
        <f t="shared" si="60"/>
        <v>7.2700000000000001E-2</v>
      </c>
      <c r="U627" s="207">
        <f t="shared" si="60"/>
        <v>7.2700000000000001E-2</v>
      </c>
      <c r="V627" s="207">
        <f t="shared" si="60"/>
        <v>7.2700000000000001E-2</v>
      </c>
      <c r="W627" s="207">
        <f t="shared" si="60"/>
        <v>7.2700000000000001E-2</v>
      </c>
      <c r="X627" s="207">
        <f t="shared" si="60"/>
        <v>7.2700000000000001E-2</v>
      </c>
      <c r="Y627" s="207">
        <f t="shared" si="60"/>
        <v>7.2700000000000001E-2</v>
      </c>
      <c r="Z627" s="207">
        <f t="shared" si="60"/>
        <v>7.2700000000000001E-2</v>
      </c>
      <c r="AA627" s="207">
        <f t="shared" si="60"/>
        <v>7.2700000000000001E-2</v>
      </c>
      <c r="AB627" s="207">
        <f t="shared" si="60"/>
        <v>7.2700000000000001E-2</v>
      </c>
      <c r="AC627" s="207">
        <f t="shared" si="60"/>
        <v>7.2700000000000001E-2</v>
      </c>
      <c r="AD627" s="207">
        <f t="shared" si="60"/>
        <v>7.2700000000000001E-2</v>
      </c>
      <c r="AE627" s="207">
        <f t="shared" si="60"/>
        <v>7.2700000000000001E-2</v>
      </c>
      <c r="AF627" s="207">
        <f t="shared" si="60"/>
        <v>7.2700000000000001E-2</v>
      </c>
      <c r="AG627" s="207">
        <f t="shared" si="60"/>
        <v>7.2700000000000001E-2</v>
      </c>
      <c r="AH627" s="207">
        <f t="shared" si="60"/>
        <v>7.2700000000000001E-2</v>
      </c>
      <c r="AI627" s="207">
        <f t="shared" si="60"/>
        <v>7.2700000000000001E-2</v>
      </c>
      <c r="AJ627" s="207">
        <f t="shared" si="60"/>
        <v>7.2700000000000001E-2</v>
      </c>
      <c r="AK627" s="207">
        <f t="shared" si="60"/>
        <v>7.2700000000000001E-2</v>
      </c>
      <c r="AL627" s="207">
        <f t="shared" si="60"/>
        <v>7.2700000000000001E-2</v>
      </c>
      <c r="AM627" s="207">
        <f t="shared" si="60"/>
        <v>7.2700000000000001E-2</v>
      </c>
      <c r="AN627" s="207">
        <f t="shared" si="60"/>
        <v>7.2700000000000001E-2</v>
      </c>
      <c r="AO627" s="207">
        <f t="shared" si="60"/>
        <v>7.2700000000000001E-2</v>
      </c>
      <c r="AP627" s="207">
        <f t="shared" si="60"/>
        <v>7.2700000000000001E-2</v>
      </c>
      <c r="AQ627" s="207">
        <f t="shared" si="60"/>
        <v>7.2700000000000001E-2</v>
      </c>
      <c r="AR627" s="207">
        <f t="shared" si="60"/>
        <v>7.2700000000000001E-2</v>
      </c>
    </row>
    <row r="628" spans="7:44" ht="14.25" customHeight="1" x14ac:dyDescent="0.25">
      <c r="G628" s="62"/>
      <c r="H628" s="117"/>
      <c r="J628" s="412"/>
      <c r="K628" s="52" t="s">
        <v>358</v>
      </c>
      <c r="L628" s="205">
        <f t="shared" si="60"/>
        <v>7.2700000000000001E-2</v>
      </c>
      <c r="M628" s="205">
        <f t="shared" si="60"/>
        <v>7.2700000000000001E-2</v>
      </c>
      <c r="N628" s="205">
        <f t="shared" si="60"/>
        <v>7.2700000000000001E-2</v>
      </c>
      <c r="O628" s="205">
        <f t="shared" si="60"/>
        <v>7.2700000000000001E-2</v>
      </c>
      <c r="P628" s="205">
        <f t="shared" si="60"/>
        <v>7.2700000000000001E-2</v>
      </c>
      <c r="Q628" s="205">
        <f t="shared" si="60"/>
        <v>7.2700000000000001E-2</v>
      </c>
      <c r="R628" s="205">
        <f t="shared" si="60"/>
        <v>7.2700000000000001E-2</v>
      </c>
      <c r="S628" s="205">
        <f t="shared" si="60"/>
        <v>7.2700000000000001E-2</v>
      </c>
      <c r="T628" s="205">
        <f t="shared" si="60"/>
        <v>7.2700000000000001E-2</v>
      </c>
      <c r="U628" s="205">
        <f t="shared" si="60"/>
        <v>7.2700000000000001E-2</v>
      </c>
      <c r="V628" s="205">
        <f t="shared" si="60"/>
        <v>7.2700000000000001E-2</v>
      </c>
      <c r="W628" s="205">
        <f t="shared" si="60"/>
        <v>7.2700000000000001E-2</v>
      </c>
      <c r="X628" s="205">
        <f t="shared" si="60"/>
        <v>7.2700000000000001E-2</v>
      </c>
      <c r="Y628" s="205">
        <f t="shared" si="60"/>
        <v>7.2700000000000001E-2</v>
      </c>
      <c r="Z628" s="205">
        <f t="shared" si="60"/>
        <v>7.2700000000000001E-2</v>
      </c>
      <c r="AA628" s="205">
        <f t="shared" si="60"/>
        <v>7.2700000000000001E-2</v>
      </c>
      <c r="AB628" s="205">
        <f t="shared" si="60"/>
        <v>7.2700000000000001E-2</v>
      </c>
      <c r="AC628" s="205">
        <f t="shared" si="60"/>
        <v>7.2700000000000001E-2</v>
      </c>
      <c r="AD628" s="205">
        <f t="shared" si="60"/>
        <v>7.2700000000000001E-2</v>
      </c>
      <c r="AE628" s="205">
        <f t="shared" si="60"/>
        <v>7.2700000000000001E-2</v>
      </c>
      <c r="AF628" s="205">
        <f t="shared" si="60"/>
        <v>7.2700000000000001E-2</v>
      </c>
      <c r="AG628" s="205">
        <f t="shared" si="60"/>
        <v>7.2700000000000001E-2</v>
      </c>
      <c r="AH628" s="205">
        <f t="shared" si="60"/>
        <v>7.2700000000000001E-2</v>
      </c>
      <c r="AI628" s="205">
        <f t="shared" si="60"/>
        <v>7.2700000000000001E-2</v>
      </c>
      <c r="AJ628" s="205">
        <f t="shared" si="60"/>
        <v>7.2700000000000001E-2</v>
      </c>
      <c r="AK628" s="205">
        <f t="shared" si="60"/>
        <v>7.2700000000000001E-2</v>
      </c>
      <c r="AL628" s="205">
        <f t="shared" si="60"/>
        <v>7.2700000000000001E-2</v>
      </c>
      <c r="AM628" s="205">
        <f t="shared" si="60"/>
        <v>7.2700000000000001E-2</v>
      </c>
      <c r="AN628" s="205">
        <f t="shared" si="60"/>
        <v>7.2700000000000001E-2</v>
      </c>
      <c r="AO628" s="205">
        <f t="shared" si="60"/>
        <v>7.2700000000000001E-2</v>
      </c>
      <c r="AP628" s="205">
        <f t="shared" si="60"/>
        <v>7.2700000000000001E-2</v>
      </c>
      <c r="AQ628" s="205">
        <f t="shared" si="60"/>
        <v>7.2700000000000001E-2</v>
      </c>
      <c r="AR628" s="205">
        <f t="shared" si="60"/>
        <v>7.2700000000000001E-2</v>
      </c>
    </row>
    <row r="629" spans="7:44" ht="14.25" customHeight="1" thickBot="1" x14ac:dyDescent="0.3">
      <c r="G629" s="62"/>
      <c r="H629" s="117"/>
      <c r="J629" s="412"/>
      <c r="K629" s="167" t="s">
        <v>359</v>
      </c>
      <c r="L629" s="206">
        <f t="shared" si="60"/>
        <v>7.2700000000000001E-2</v>
      </c>
      <c r="M629" s="206">
        <f t="shared" si="60"/>
        <v>7.2700000000000001E-2</v>
      </c>
      <c r="N629" s="206">
        <f t="shared" si="60"/>
        <v>7.2700000000000001E-2</v>
      </c>
      <c r="O629" s="206">
        <f t="shared" si="60"/>
        <v>7.2700000000000001E-2</v>
      </c>
      <c r="P629" s="206">
        <f t="shared" si="60"/>
        <v>7.2700000000000001E-2</v>
      </c>
      <c r="Q629" s="206">
        <f t="shared" si="60"/>
        <v>7.2700000000000001E-2</v>
      </c>
      <c r="R629" s="206">
        <f t="shared" si="60"/>
        <v>7.2700000000000001E-2</v>
      </c>
      <c r="S629" s="206">
        <f t="shared" si="60"/>
        <v>7.2700000000000001E-2</v>
      </c>
      <c r="T629" s="206">
        <f t="shared" si="60"/>
        <v>7.2700000000000001E-2</v>
      </c>
      <c r="U629" s="206">
        <f t="shared" si="60"/>
        <v>7.2700000000000001E-2</v>
      </c>
      <c r="V629" s="206">
        <f t="shared" si="60"/>
        <v>7.2700000000000001E-2</v>
      </c>
      <c r="W629" s="206">
        <f t="shared" si="60"/>
        <v>7.2700000000000001E-2</v>
      </c>
      <c r="X629" s="206">
        <f t="shared" si="60"/>
        <v>7.2700000000000001E-2</v>
      </c>
      <c r="Y629" s="206">
        <f t="shared" si="60"/>
        <v>7.2700000000000001E-2</v>
      </c>
      <c r="Z629" s="206">
        <f t="shared" si="60"/>
        <v>7.2700000000000001E-2</v>
      </c>
      <c r="AA629" s="206">
        <f t="shared" si="60"/>
        <v>7.2700000000000001E-2</v>
      </c>
      <c r="AB629" s="206">
        <f t="shared" si="60"/>
        <v>7.2700000000000001E-2</v>
      </c>
      <c r="AC629" s="206">
        <f t="shared" si="60"/>
        <v>7.2700000000000001E-2</v>
      </c>
      <c r="AD629" s="206">
        <f t="shared" si="60"/>
        <v>7.2700000000000001E-2</v>
      </c>
      <c r="AE629" s="206">
        <f t="shared" si="60"/>
        <v>7.2700000000000001E-2</v>
      </c>
      <c r="AF629" s="206">
        <f t="shared" si="60"/>
        <v>7.2700000000000001E-2</v>
      </c>
      <c r="AG629" s="206">
        <f t="shared" si="60"/>
        <v>7.2700000000000001E-2</v>
      </c>
      <c r="AH629" s="206">
        <f t="shared" si="60"/>
        <v>7.2700000000000001E-2</v>
      </c>
      <c r="AI629" s="206">
        <f t="shared" si="60"/>
        <v>7.2700000000000001E-2</v>
      </c>
      <c r="AJ629" s="206">
        <f t="shared" si="60"/>
        <v>7.2700000000000001E-2</v>
      </c>
      <c r="AK629" s="206">
        <f t="shared" si="60"/>
        <v>7.2700000000000001E-2</v>
      </c>
      <c r="AL629" s="206">
        <f t="shared" si="60"/>
        <v>7.2700000000000001E-2</v>
      </c>
      <c r="AM629" s="206">
        <f t="shared" si="60"/>
        <v>7.2700000000000001E-2</v>
      </c>
      <c r="AN629" s="206">
        <f t="shared" si="60"/>
        <v>7.2700000000000001E-2</v>
      </c>
      <c r="AO629" s="206">
        <f t="shared" si="60"/>
        <v>7.2700000000000001E-2</v>
      </c>
      <c r="AP629" s="206">
        <f t="shared" si="60"/>
        <v>7.2700000000000001E-2</v>
      </c>
      <c r="AQ629" s="206">
        <f t="shared" si="60"/>
        <v>7.2700000000000001E-2</v>
      </c>
      <c r="AR629" s="206">
        <f t="shared" si="60"/>
        <v>7.2700000000000001E-2</v>
      </c>
    </row>
    <row r="630" spans="7:44" ht="14.25" customHeight="1" thickTop="1" thickBot="1" x14ac:dyDescent="0.3">
      <c r="G630" s="62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  <c r="Z630" s="111"/>
      <c r="AA630" s="111"/>
      <c r="AB630" s="111"/>
      <c r="AC630" s="111"/>
      <c r="AD630" s="111"/>
      <c r="AE630" s="111"/>
      <c r="AF630" s="111"/>
      <c r="AG630" s="111"/>
      <c r="AH630" s="111"/>
      <c r="AI630" s="111"/>
      <c r="AJ630" s="111"/>
      <c r="AK630" s="111"/>
      <c r="AL630" s="111"/>
      <c r="AM630" s="111"/>
      <c r="AN630" s="111"/>
      <c r="AO630" s="111"/>
      <c r="AP630" s="111"/>
      <c r="AQ630" s="111"/>
      <c r="AR630" s="111"/>
    </row>
    <row r="631" spans="7:44" ht="14.25" customHeight="1" x14ac:dyDescent="0.25">
      <c r="G631" s="62"/>
      <c r="H631" s="116"/>
      <c r="I631" s="116"/>
      <c r="J631" s="116"/>
      <c r="K631" s="116"/>
      <c r="L631" s="116"/>
      <c r="M631" s="116"/>
      <c r="N631" s="116"/>
      <c r="O631" s="116"/>
      <c r="P631" s="116"/>
      <c r="Q631" s="116"/>
      <c r="R631" s="116"/>
      <c r="S631" s="116"/>
      <c r="T631" s="116"/>
      <c r="U631" s="116"/>
      <c r="V631" s="116"/>
      <c r="W631" s="116"/>
      <c r="X631" s="116"/>
      <c r="Y631" s="116"/>
      <c r="Z631" s="116"/>
      <c r="AA631" s="116"/>
      <c r="AB631" s="116"/>
      <c r="AC631" s="116"/>
      <c r="AD631" s="116"/>
      <c r="AE631" s="116"/>
      <c r="AF631" s="116"/>
      <c r="AG631" s="116"/>
      <c r="AH631" s="116"/>
      <c r="AI631" s="116"/>
      <c r="AJ631" s="116"/>
      <c r="AK631" s="116"/>
      <c r="AL631" s="116"/>
      <c r="AM631" s="116"/>
      <c r="AN631" s="116"/>
      <c r="AO631" s="116"/>
      <c r="AP631" s="116"/>
      <c r="AQ631" s="116"/>
      <c r="AR631" s="116"/>
    </row>
    <row r="632" spans="7:44" ht="14.25" customHeight="1" x14ac:dyDescent="0.25">
      <c r="G632" s="62"/>
      <c r="L632" s="162">
        <v>2018</v>
      </c>
      <c r="M632" s="162">
        <v>2019</v>
      </c>
      <c r="N632" s="162">
        <v>2020</v>
      </c>
      <c r="O632" s="162">
        <v>2021</v>
      </c>
      <c r="P632" s="162">
        <v>2022</v>
      </c>
      <c r="Q632" s="162">
        <v>2023</v>
      </c>
      <c r="R632" s="162">
        <v>2024</v>
      </c>
      <c r="S632" s="162">
        <v>2025</v>
      </c>
      <c r="T632" s="162">
        <v>2026</v>
      </c>
      <c r="U632" s="162">
        <v>2027</v>
      </c>
      <c r="V632" s="162">
        <v>2028</v>
      </c>
      <c r="W632" s="162">
        <v>2029</v>
      </c>
      <c r="X632" s="162">
        <v>2030</v>
      </c>
      <c r="Y632" s="162">
        <v>2031</v>
      </c>
      <c r="Z632" s="162">
        <v>2032</v>
      </c>
      <c r="AA632" s="162">
        <v>2033</v>
      </c>
      <c r="AB632" s="162">
        <v>2034</v>
      </c>
      <c r="AC632" s="162">
        <v>2035</v>
      </c>
      <c r="AD632" s="162">
        <v>2036</v>
      </c>
      <c r="AE632" s="162">
        <v>2037</v>
      </c>
      <c r="AF632" s="162">
        <v>2038</v>
      </c>
      <c r="AG632" s="162">
        <v>2039</v>
      </c>
      <c r="AH632" s="162">
        <v>2040</v>
      </c>
      <c r="AI632" s="162">
        <v>2041</v>
      </c>
      <c r="AJ632" s="162">
        <v>2042</v>
      </c>
      <c r="AK632" s="162">
        <v>2043</v>
      </c>
      <c r="AL632" s="162">
        <v>2044</v>
      </c>
      <c r="AM632" s="162">
        <v>2045</v>
      </c>
      <c r="AN632" s="162">
        <v>2046</v>
      </c>
      <c r="AO632" s="162">
        <v>2047</v>
      </c>
      <c r="AP632" s="162">
        <v>2048</v>
      </c>
      <c r="AQ632" s="162">
        <v>2049</v>
      </c>
      <c r="AR632" s="162">
        <v>2050</v>
      </c>
    </row>
    <row r="633" spans="7:44" ht="14.25" customHeight="1" x14ac:dyDescent="0.25">
      <c r="G633" s="62"/>
      <c r="H633" s="438" t="s">
        <v>93</v>
      </c>
      <c r="J633" s="410" t="s">
        <v>94</v>
      </c>
      <c r="K633" s="164" t="s">
        <v>262</v>
      </c>
      <c r="L633" s="178">
        <f>L677</f>
        <v>1010.5298925724044</v>
      </c>
      <c r="M633" s="178">
        <f t="shared" ref="M633:AR641" si="61">M677</f>
        <v>930.23882637620693</v>
      </c>
      <c r="N633" s="178">
        <f t="shared" si="61"/>
        <v>882.23063074987397</v>
      </c>
      <c r="O633" s="178">
        <f t="shared" si="61"/>
        <v>846.68309787242868</v>
      </c>
      <c r="P633" s="178">
        <f t="shared" si="61"/>
        <v>817.49790794171361</v>
      </c>
      <c r="Q633" s="178">
        <f t="shared" si="61"/>
        <v>792.00533509414606</v>
      </c>
      <c r="R633" s="178">
        <f t="shared" si="61"/>
        <v>768.81036890751875</v>
      </c>
      <c r="S633" s="178">
        <f t="shared" si="61"/>
        <v>747.10242123223668</v>
      </c>
      <c r="T633" s="178">
        <f t="shared" si="61"/>
        <v>726.37717498329789</v>
      </c>
      <c r="U633" s="178">
        <f t="shared" si="61"/>
        <v>706.30662821108047</v>
      </c>
      <c r="V633" s="178">
        <f t="shared" si="61"/>
        <v>686.67164324179907</v>
      </c>
      <c r="W633" s="178">
        <f t="shared" si="61"/>
        <v>667.3240420532162</v>
      </c>
      <c r="X633" s="178">
        <f t="shared" si="61"/>
        <v>648.16392454176128</v>
      </c>
      <c r="Y633" s="178">
        <f t="shared" si="61"/>
        <v>629.125379194174</v>
      </c>
      <c r="Z633" s="178">
        <f t="shared" si="61"/>
        <v>610.16708108042621</v>
      </c>
      <c r="AA633" s="178">
        <f t="shared" si="61"/>
        <v>604.2132961176809</v>
      </c>
      <c r="AB633" s="178">
        <f t="shared" si="61"/>
        <v>598.62974466717685</v>
      </c>
      <c r="AC633" s="178">
        <f t="shared" si="61"/>
        <v>593.37360319581887</v>
      </c>
      <c r="AD633" s="178">
        <f t="shared" si="61"/>
        <v>588.40904927253177</v>
      </c>
      <c r="AE633" s="178">
        <f t="shared" si="61"/>
        <v>583.70581625664295</v>
      </c>
      <c r="AF633" s="178">
        <f t="shared" si="61"/>
        <v>579.23810240939508</v>
      </c>
      <c r="AG633" s="178">
        <f t="shared" si="61"/>
        <v>574.98373504522272</v>
      </c>
      <c r="AH633" s="178">
        <f t="shared" si="61"/>
        <v>570.9235213942319</v>
      </c>
      <c r="AI633" s="178">
        <f t="shared" si="61"/>
        <v>567.04073828707408</v>
      </c>
      <c r="AJ633" s="178">
        <f t="shared" si="61"/>
        <v>563.32072651257727</v>
      </c>
      <c r="AK633" s="178">
        <f t="shared" si="61"/>
        <v>559.75056511080641</v>
      </c>
      <c r="AL633" s="178">
        <f t="shared" si="61"/>
        <v>556.31880742449664</v>
      </c>
      <c r="AM633" s="178">
        <f t="shared" si="61"/>
        <v>553.01526537666098</v>
      </c>
      <c r="AN633" s="178">
        <f t="shared" si="61"/>
        <v>549.83083177857543</v>
      </c>
      <c r="AO633" s="178">
        <f t="shared" si="61"/>
        <v>546.75733290079961</v>
      </c>
      <c r="AP633" s="178">
        <f t="shared" si="61"/>
        <v>543.78740532917584</v>
      </c>
      <c r="AQ633" s="178">
        <f t="shared" si="61"/>
        <v>540.9143924610853</v>
      </c>
      <c r="AR633" s="178">
        <f t="shared" si="61"/>
        <v>538.13225700127782</v>
      </c>
    </row>
    <row r="634" spans="7:44" ht="14.25" customHeight="1" x14ac:dyDescent="0.25">
      <c r="G634" s="62"/>
      <c r="H634" s="438"/>
      <c r="J634" s="411"/>
      <c r="K634" s="52" t="s">
        <v>263</v>
      </c>
      <c r="L634" s="179">
        <f t="shared" ref="L634:AA649" si="62">L678</f>
        <v>1010.5298925724044</v>
      </c>
      <c r="M634" s="179">
        <f t="shared" si="62"/>
        <v>944.72968221860629</v>
      </c>
      <c r="N634" s="179">
        <f t="shared" si="62"/>
        <v>906.23902662207036</v>
      </c>
      <c r="O634" s="179">
        <f t="shared" si="62"/>
        <v>878.92947186480819</v>
      </c>
      <c r="P634" s="179">
        <f t="shared" si="62"/>
        <v>857.74653550242226</v>
      </c>
      <c r="Q634" s="179">
        <f t="shared" si="62"/>
        <v>840.43881626827238</v>
      </c>
      <c r="R634" s="179">
        <f t="shared" si="62"/>
        <v>825.80534816324359</v>
      </c>
      <c r="S634" s="179">
        <f t="shared" si="62"/>
        <v>813.12926151101021</v>
      </c>
      <c r="T634" s="179">
        <f t="shared" si="62"/>
        <v>801.94816067173645</v>
      </c>
      <c r="U634" s="179">
        <f t="shared" si="62"/>
        <v>791.94632514862428</v>
      </c>
      <c r="V634" s="179">
        <f t="shared" si="62"/>
        <v>782.89856436149</v>
      </c>
      <c r="W634" s="179">
        <f t="shared" si="62"/>
        <v>774.6386059144744</v>
      </c>
      <c r="X634" s="179">
        <f t="shared" si="62"/>
        <v>767.04018071717121</v>
      </c>
      <c r="Y634" s="179">
        <f t="shared" si="62"/>
        <v>760.00513780944561</v>
      </c>
      <c r="Z634" s="179">
        <f t="shared" si="62"/>
        <v>753.45566955208847</v>
      </c>
      <c r="AA634" s="179">
        <f t="shared" si="62"/>
        <v>747.32905115721212</v>
      </c>
      <c r="AB634" s="179">
        <f t="shared" si="61"/>
        <v>741.57397780479903</v>
      </c>
      <c r="AC634" s="179">
        <f t="shared" si="61"/>
        <v>736.14795031793858</v>
      </c>
      <c r="AD634" s="179">
        <f t="shared" si="61"/>
        <v>731.01536862013006</v>
      </c>
      <c r="AE634" s="179">
        <f t="shared" si="61"/>
        <v>726.1461147948263</v>
      </c>
      <c r="AF634" s="179">
        <f t="shared" si="61"/>
        <v>721.5144822129098</v>
      </c>
      <c r="AG634" s="179">
        <f t="shared" si="61"/>
        <v>717.09835400769202</v>
      </c>
      <c r="AH634" s="179">
        <f t="shared" si="61"/>
        <v>712.87856431541479</v>
      </c>
      <c r="AI634" s="179">
        <f t="shared" si="61"/>
        <v>708.8383955606763</v>
      </c>
      <c r="AJ634" s="179">
        <f t="shared" si="61"/>
        <v>704.96317843244037</v>
      </c>
      <c r="AK634" s="179">
        <f t="shared" si="61"/>
        <v>701.23997036337335</v>
      </c>
      <c r="AL634" s="179">
        <f t="shared" si="61"/>
        <v>697.65729472140276</v>
      </c>
      <c r="AM634" s="179">
        <f t="shared" si="61"/>
        <v>694.20492745564775</v>
      </c>
      <c r="AN634" s="179">
        <f t="shared" si="61"/>
        <v>690.87372119825704</v>
      </c>
      <c r="AO634" s="179">
        <f t="shared" si="61"/>
        <v>687.65545919829049</v>
      </c>
      <c r="AP634" s="179">
        <f t="shared" si="61"/>
        <v>684.54273321493793</v>
      </c>
      <c r="AQ634" s="179">
        <f t="shared" si="61"/>
        <v>681.52884080341437</v>
      </c>
      <c r="AR634" s="179">
        <f t="shared" si="61"/>
        <v>678.60769841115655</v>
      </c>
    </row>
    <row r="635" spans="7:44" ht="14.25" customHeight="1" thickBot="1" x14ac:dyDescent="0.3">
      <c r="G635" s="62"/>
      <c r="H635" s="438"/>
      <c r="J635" s="411"/>
      <c r="K635" s="167" t="s">
        <v>264</v>
      </c>
      <c r="L635" s="180">
        <f t="shared" si="62"/>
        <v>1010.5298925724044</v>
      </c>
      <c r="M635" s="180">
        <f t="shared" si="61"/>
        <v>974.17441537168656</v>
      </c>
      <c r="N635" s="180">
        <f t="shared" si="61"/>
        <v>963.90802880245985</v>
      </c>
      <c r="O635" s="180">
        <f t="shared" si="61"/>
        <v>956.62391161021458</v>
      </c>
      <c r="P635" s="180">
        <f t="shared" si="61"/>
        <v>950.97391136997044</v>
      </c>
      <c r="Q635" s="180">
        <f t="shared" si="61"/>
        <v>946.35752504098798</v>
      </c>
      <c r="R635" s="180">
        <f t="shared" si="61"/>
        <v>942.45442601379978</v>
      </c>
      <c r="S635" s="180">
        <f t="shared" si="61"/>
        <v>939.07340784874259</v>
      </c>
      <c r="T635" s="180">
        <f t="shared" si="61"/>
        <v>936.09113847176116</v>
      </c>
      <c r="U635" s="180">
        <f t="shared" si="61"/>
        <v>933.42340760849856</v>
      </c>
      <c r="V635" s="180">
        <f t="shared" si="61"/>
        <v>931.01015149770967</v>
      </c>
      <c r="W635" s="180">
        <f t="shared" si="61"/>
        <v>928.80702127951599</v>
      </c>
      <c r="X635" s="180">
        <f t="shared" si="61"/>
        <v>926.78033794082307</v>
      </c>
      <c r="Y635" s="180">
        <f t="shared" si="61"/>
        <v>924.90392225232779</v>
      </c>
      <c r="Z635" s="180">
        <f t="shared" si="61"/>
        <v>923.15702103927174</v>
      </c>
      <c r="AA635" s="180">
        <f t="shared" si="61"/>
        <v>921.5229040872706</v>
      </c>
      <c r="AB635" s="180">
        <f t="shared" si="61"/>
        <v>919.98788716291756</v>
      </c>
      <c r="AC635" s="180">
        <f t="shared" si="61"/>
        <v>918.54063471028928</v>
      </c>
      <c r="AD635" s="180">
        <f t="shared" si="61"/>
        <v>917.17165133000663</v>
      </c>
      <c r="AE635" s="180">
        <f t="shared" si="61"/>
        <v>915.87290384702635</v>
      </c>
      <c r="AF635" s="180">
        <f t="shared" si="61"/>
        <v>914.63753568310108</v>
      </c>
      <c r="AG635" s="180">
        <f t="shared" si="61"/>
        <v>913.45964773623746</v>
      </c>
      <c r="AH635" s="180">
        <f t="shared" si="61"/>
        <v>912.33412800812835</v>
      </c>
      <c r="AI635" s="180">
        <f t="shared" si="61"/>
        <v>911.25651751804389</v>
      </c>
      <c r="AJ635" s="180">
        <f t="shared" si="61"/>
        <v>910.22290360678244</v>
      </c>
      <c r="AK635" s="180">
        <f t="shared" si="61"/>
        <v>909.22983417935109</v>
      </c>
      <c r="AL635" s="180">
        <f t="shared" si="61"/>
        <v>908.27424814106246</v>
      </c>
      <c r="AM635" s="180">
        <f t="shared" si="61"/>
        <v>907.3534184908558</v>
      </c>
      <c r="AN635" s="180">
        <f t="shared" si="61"/>
        <v>906.46490540501293</v>
      </c>
      <c r="AO635" s="180">
        <f t="shared" si="61"/>
        <v>905.60651727779975</v>
      </c>
      <c r="AP635" s="180">
        <f t="shared" si="61"/>
        <v>904.77627815264327</v>
      </c>
      <c r="AQ635" s="180">
        <f t="shared" si="61"/>
        <v>903.97240032579884</v>
      </c>
      <c r="AR635" s="180">
        <f t="shared" si="61"/>
        <v>903.19326116701109</v>
      </c>
    </row>
    <row r="636" spans="7:44" ht="14.25" customHeight="1" thickTop="1" x14ac:dyDescent="0.25">
      <c r="G636" s="62"/>
      <c r="H636" s="438"/>
      <c r="J636" s="411"/>
      <c r="K636" s="164" t="s">
        <v>265</v>
      </c>
      <c r="L636" s="181">
        <f t="shared" si="62"/>
        <v>1046.8615921190878</v>
      </c>
      <c r="M636" s="181">
        <f t="shared" si="61"/>
        <v>963.68381181896882</v>
      </c>
      <c r="N636" s="181">
        <f t="shared" si="61"/>
        <v>913.94957191418882</v>
      </c>
      <c r="O636" s="181">
        <f t="shared" si="61"/>
        <v>877.12399442507785</v>
      </c>
      <c r="P636" s="181">
        <f t="shared" si="61"/>
        <v>846.88950594360313</v>
      </c>
      <c r="Q636" s="181">
        <f t="shared" si="61"/>
        <v>820.4803956396205</v>
      </c>
      <c r="R636" s="181">
        <f t="shared" si="61"/>
        <v>796.45149811787667</v>
      </c>
      <c r="S636" s="181">
        <f t="shared" si="61"/>
        <v>773.96308205812568</v>
      </c>
      <c r="T636" s="181">
        <f t="shared" si="61"/>
        <v>752.49269860415995</v>
      </c>
      <c r="U636" s="181">
        <f t="shared" si="61"/>
        <v>731.70055311385852</v>
      </c>
      <c r="V636" s="181">
        <f t="shared" si="61"/>
        <v>711.35962923099225</v>
      </c>
      <c r="W636" s="181">
        <f t="shared" si="61"/>
        <v>691.31642147154059</v>
      </c>
      <c r="X636" s="181">
        <f t="shared" si="61"/>
        <v>671.46743801181253</v>
      </c>
      <c r="Y636" s="181">
        <f t="shared" si="61"/>
        <v>651.74439761419387</v>
      </c>
      <c r="Z636" s="181">
        <f t="shared" si="61"/>
        <v>632.10448958860889</v>
      </c>
      <c r="AA636" s="181">
        <f t="shared" si="61"/>
        <v>625.93664749799234</v>
      </c>
      <c r="AB636" s="181">
        <f t="shared" si="61"/>
        <v>620.15234996843196</v>
      </c>
      <c r="AC636" s="181">
        <f t="shared" si="61"/>
        <v>614.70723382733308</v>
      </c>
      <c r="AD636" s="181">
        <f t="shared" si="61"/>
        <v>609.56418871556173</v>
      </c>
      <c r="AE636" s="181">
        <f t="shared" si="61"/>
        <v>604.69185981236933</v>
      </c>
      <c r="AF636" s="181">
        <f t="shared" si="61"/>
        <v>600.06351772606411</v>
      </c>
      <c r="AG636" s="181">
        <f t="shared" si="61"/>
        <v>595.6561925939202</v>
      </c>
      <c r="AH636" s="181">
        <f t="shared" si="61"/>
        <v>591.45000160614063</v>
      </c>
      <c r="AI636" s="181">
        <f t="shared" si="61"/>
        <v>587.42762034331122</v>
      </c>
      <c r="AJ636" s="181">
        <f t="shared" si="61"/>
        <v>583.57386254992412</v>
      </c>
      <c r="AK636" s="181">
        <f t="shared" si="61"/>
        <v>579.87534271725906</v>
      </c>
      <c r="AL636" s="181">
        <f t="shared" si="61"/>
        <v>576.32020264504217</v>
      </c>
      <c r="AM636" s="181">
        <f t="shared" si="61"/>
        <v>572.89788796316168</v>
      </c>
      <c r="AN636" s="181">
        <f t="shared" si="61"/>
        <v>569.59896405107122</v>
      </c>
      <c r="AO636" s="181">
        <f t="shared" si="61"/>
        <v>566.41496330827863</v>
      </c>
      <c r="AP636" s="181">
        <f t="shared" si="61"/>
        <v>563.33825758293494</v>
      </c>
      <c r="AQ636" s="181">
        <f t="shared" si="61"/>
        <v>560.36195094680784</v>
      </c>
      <c r="AR636" s="181">
        <f t="shared" si="61"/>
        <v>557.47978904506465</v>
      </c>
    </row>
    <row r="637" spans="7:44" ht="14.25" customHeight="1" x14ac:dyDescent="0.25">
      <c r="G637" s="62"/>
      <c r="H637" s="438"/>
      <c r="J637" s="411"/>
      <c r="K637" s="52" t="s">
        <v>266</v>
      </c>
      <c r="L637" s="307">
        <f t="shared" si="62"/>
        <v>1046.8615921190878</v>
      </c>
      <c r="M637" s="307">
        <f t="shared" si="61"/>
        <v>978.6956590981481</v>
      </c>
      <c r="N637" s="307">
        <f t="shared" si="61"/>
        <v>938.82114445422826</v>
      </c>
      <c r="O637" s="307">
        <f t="shared" si="61"/>
        <v>910.52972607720835</v>
      </c>
      <c r="P637" s="307">
        <f t="shared" si="61"/>
        <v>888.58519712355769</v>
      </c>
      <c r="Q637" s="307">
        <f t="shared" si="61"/>
        <v>870.65521143328874</v>
      </c>
      <c r="R637" s="307">
        <f t="shared" si="61"/>
        <v>855.49562453610372</v>
      </c>
      <c r="S637" s="307">
        <f t="shared" si="61"/>
        <v>842.36379305626872</v>
      </c>
      <c r="T637" s="307">
        <f t="shared" si="61"/>
        <v>830.78069678936879</v>
      </c>
      <c r="U637" s="307">
        <f t="shared" si="61"/>
        <v>820.41926410261794</v>
      </c>
      <c r="V637" s="307">
        <f t="shared" si="61"/>
        <v>811.04620811253653</v>
      </c>
      <c r="W637" s="307">
        <f t="shared" si="61"/>
        <v>802.48927841234888</v>
      </c>
      <c r="X637" s="307">
        <f t="shared" si="61"/>
        <v>794.61766614425699</v>
      </c>
      <c r="Y637" s="307">
        <f t="shared" si="61"/>
        <v>787.32969151516397</v>
      </c>
      <c r="Z637" s="307">
        <f t="shared" si="61"/>
        <v>780.54474945869822</v>
      </c>
      <c r="AA637" s="307">
        <f t="shared" si="61"/>
        <v>774.19786003532886</v>
      </c>
      <c r="AB637" s="307">
        <f t="shared" si="61"/>
        <v>768.2358738568372</v>
      </c>
      <c r="AC637" s="307">
        <f t="shared" si="61"/>
        <v>762.61476376842916</v>
      </c>
      <c r="AD637" s="307">
        <f t="shared" si="61"/>
        <v>757.2976497598853</v>
      </c>
      <c r="AE637" s="307">
        <f t="shared" si="61"/>
        <v>752.25333108167831</v>
      </c>
      <c r="AF637" s="307">
        <f t="shared" si="61"/>
        <v>747.45517687124436</v>
      </c>
      <c r="AG637" s="307">
        <f t="shared" si="61"/>
        <v>742.88027509159701</v>
      </c>
      <c r="AH637" s="307">
        <f t="shared" si="61"/>
        <v>738.50877080643454</v>
      </c>
      <c r="AI637" s="307">
        <f t="shared" si="61"/>
        <v>734.32334539140925</v>
      </c>
      <c r="AJ637" s="307">
        <f t="shared" si="61"/>
        <v>730.30880212802765</v>
      </c>
      <c r="AK637" s="307">
        <f t="shared" si="61"/>
        <v>726.45173312331747</v>
      </c>
      <c r="AL637" s="307">
        <f t="shared" si="61"/>
        <v>722.74024912450955</v>
      </c>
      <c r="AM637" s="307">
        <f t="shared" si="61"/>
        <v>719.16375849422445</v>
      </c>
      <c r="AN637" s="307">
        <f t="shared" si="61"/>
        <v>715.7127849882238</v>
      </c>
      <c r="AO637" s="307">
        <f t="shared" si="61"/>
        <v>712.37881643775859</v>
      </c>
      <c r="AP637" s="307">
        <f t="shared" si="61"/>
        <v>709.15417825266945</v>
      </c>
      <c r="AQ637" s="307">
        <f t="shared" si="61"/>
        <v>706.03192701438934</v>
      </c>
      <c r="AR637" s="307">
        <f t="shared" si="61"/>
        <v>703.00576044767752</v>
      </c>
    </row>
    <row r="638" spans="7:44" ht="14.25" customHeight="1" thickBot="1" x14ac:dyDescent="0.3">
      <c r="G638" s="62"/>
      <c r="H638" s="438"/>
      <c r="J638" s="411"/>
      <c r="K638" s="167" t="s">
        <v>267</v>
      </c>
      <c r="L638" s="180">
        <f t="shared" si="62"/>
        <v>1046.8615921190878</v>
      </c>
      <c r="M638" s="180">
        <f t="shared" si="61"/>
        <v>1009.1990221898508</v>
      </c>
      <c r="N638" s="180">
        <f t="shared" si="61"/>
        <v>998.56352702224922</v>
      </c>
      <c r="O638" s="180">
        <f t="shared" si="61"/>
        <v>991.01752311172208</v>
      </c>
      <c r="P638" s="180">
        <f t="shared" si="61"/>
        <v>985.16438775130382</v>
      </c>
      <c r="Q638" s="180">
        <f t="shared" si="61"/>
        <v>980.38202794412086</v>
      </c>
      <c r="R638" s="180">
        <f t="shared" si="61"/>
        <v>976.33860034060922</v>
      </c>
      <c r="S638" s="180">
        <f t="shared" si="61"/>
        <v>972.8360240335935</v>
      </c>
      <c r="T638" s="180">
        <f t="shared" si="61"/>
        <v>969.74653277651908</v>
      </c>
      <c r="U638" s="180">
        <f t="shared" si="61"/>
        <v>966.98288867317524</v>
      </c>
      <c r="V638" s="180">
        <f t="shared" si="61"/>
        <v>964.48286848287637</v>
      </c>
      <c r="W638" s="180">
        <f t="shared" si="61"/>
        <v>962.20052886599194</v>
      </c>
      <c r="X638" s="180">
        <f t="shared" si="61"/>
        <v>960.10097994392652</v>
      </c>
      <c r="Y638" s="180">
        <f t="shared" si="61"/>
        <v>958.15710126248041</v>
      </c>
      <c r="Z638" s="180">
        <f t="shared" si="61"/>
        <v>956.34739350557356</v>
      </c>
      <c r="AA638" s="180">
        <f t="shared" si="61"/>
        <v>954.65452495546469</v>
      </c>
      <c r="AB638" s="180">
        <f t="shared" si="61"/>
        <v>953.06431938790115</v>
      </c>
      <c r="AC638" s="180">
        <f t="shared" si="61"/>
        <v>951.56503369839038</v>
      </c>
      <c r="AD638" s="180">
        <f t="shared" si="61"/>
        <v>950.14683109834755</v>
      </c>
      <c r="AE638" s="180">
        <f t="shared" si="61"/>
        <v>948.80138959504643</v>
      </c>
      <c r="AF638" s="180">
        <f t="shared" si="61"/>
        <v>947.52160609487919</v>
      </c>
      <c r="AG638" s="180">
        <f t="shared" si="61"/>
        <v>946.30136940474756</v>
      </c>
      <c r="AH638" s="180">
        <f t="shared" si="61"/>
        <v>945.13538373407107</v>
      </c>
      <c r="AI638" s="180">
        <f t="shared" si="61"/>
        <v>944.01902978786325</v>
      </c>
      <c r="AJ638" s="180">
        <f t="shared" si="61"/>
        <v>942.94825423462839</v>
      </c>
      <c r="AK638" s="180">
        <f t="shared" si="61"/>
        <v>941.91948086579794</v>
      </c>
      <c r="AL638" s="180">
        <f t="shared" si="61"/>
        <v>940.92953853078893</v>
      </c>
      <c r="AM638" s="180">
        <f t="shared" si="61"/>
        <v>939.97560218435183</v>
      </c>
      <c r="AN638" s="180">
        <f t="shared" si="61"/>
        <v>939.05514428350114</v>
      </c>
      <c r="AO638" s="180">
        <f t="shared" si="61"/>
        <v>938.16589442744487</v>
      </c>
      <c r="AP638" s="180">
        <f t="shared" si="61"/>
        <v>937.3058056178121</v>
      </c>
      <c r="AQ638" s="180">
        <f t="shared" si="61"/>
        <v>936.47302587733611</v>
      </c>
      <c r="AR638" s="180">
        <f t="shared" si="61"/>
        <v>935.66587423714623</v>
      </c>
    </row>
    <row r="639" spans="7:44" ht="14.25" customHeight="1" thickTop="1" x14ac:dyDescent="0.25">
      <c r="G639" s="62"/>
      <c r="H639" s="438"/>
      <c r="J639" s="411"/>
      <c r="K639" s="164" t="s">
        <v>268</v>
      </c>
      <c r="L639" s="181">
        <f t="shared" si="62"/>
        <v>1054.8293429042023</v>
      </c>
      <c r="M639" s="181">
        <f t="shared" si="61"/>
        <v>971.01848958919811</v>
      </c>
      <c r="N639" s="181">
        <f t="shared" si="61"/>
        <v>920.90571824145422</v>
      </c>
      <c r="O639" s="181">
        <f t="shared" si="61"/>
        <v>883.79985821436492</v>
      </c>
      <c r="P639" s="181">
        <f t="shared" si="61"/>
        <v>853.33525252241145</v>
      </c>
      <c r="Q639" s="181">
        <f t="shared" si="61"/>
        <v>826.72514027992725</v>
      </c>
      <c r="R639" s="181">
        <f t="shared" si="61"/>
        <v>802.5133568174482</v>
      </c>
      <c r="S639" s="181">
        <f t="shared" si="61"/>
        <v>779.85377954969704</v>
      </c>
      <c r="T639" s="181">
        <f t="shared" si="61"/>
        <v>758.21998321869978</v>
      </c>
      <c r="U639" s="181">
        <f t="shared" si="61"/>
        <v>737.26958697700798</v>
      </c>
      <c r="V639" s="181">
        <f t="shared" si="61"/>
        <v>716.77384662799398</v>
      </c>
      <c r="W639" s="181">
        <f t="shared" si="61"/>
        <v>696.57808834461082</v>
      </c>
      <c r="X639" s="181">
        <f t="shared" si="61"/>
        <v>676.57803261827598</v>
      </c>
      <c r="Y639" s="181">
        <f t="shared" si="61"/>
        <v>656.70487851718792</v>
      </c>
      <c r="Z639" s="181">
        <f t="shared" si="61"/>
        <v>636.91548951554216</v>
      </c>
      <c r="AA639" s="181">
        <f t="shared" si="61"/>
        <v>630.70070346496959</v>
      </c>
      <c r="AB639" s="181">
        <f t="shared" si="61"/>
        <v>624.87238116505796</v>
      </c>
      <c r="AC639" s="181">
        <f t="shared" si="61"/>
        <v>619.38582179141054</v>
      </c>
      <c r="AD639" s="181">
        <f t="shared" si="61"/>
        <v>614.20363253485857</v>
      </c>
      <c r="AE639" s="181">
        <f t="shared" si="61"/>
        <v>609.29421993050073</v>
      </c>
      <c r="AF639" s="181">
        <f t="shared" si="61"/>
        <v>604.63065114701828</v>
      </c>
      <c r="AG639" s="181">
        <f t="shared" si="61"/>
        <v>600.18978149614702</v>
      </c>
      <c r="AH639" s="181">
        <f t="shared" si="61"/>
        <v>595.95157683836794</v>
      </c>
      <c r="AI639" s="181">
        <f t="shared" si="61"/>
        <v>591.89858089666768</v>
      </c>
      <c r="AJ639" s="181">
        <f t="shared" si="61"/>
        <v>588.01549183168265</v>
      </c>
      <c r="AK639" s="181">
        <f t="shared" si="61"/>
        <v>584.28882225647055</v>
      </c>
      <c r="AL639" s="181">
        <f t="shared" si="61"/>
        <v>580.70662371700757</v>
      </c>
      <c r="AM639" s="181">
        <f t="shared" si="61"/>
        <v>577.25826151299168</v>
      </c>
      <c r="AN639" s="181">
        <f t="shared" si="61"/>
        <v>573.93422921619344</v>
      </c>
      <c r="AO639" s="181">
        <f t="shared" si="61"/>
        <v>570.72599477850838</v>
      </c>
      <c r="AP639" s="181">
        <f t="shared" si="61"/>
        <v>567.62587198958795</v>
      </c>
      <c r="AQ639" s="181">
        <f t="shared" si="61"/>
        <v>564.62691243571578</v>
      </c>
      <c r="AR639" s="181">
        <f t="shared" si="61"/>
        <v>561.72281415964346</v>
      </c>
    </row>
    <row r="640" spans="7:44" ht="14.25" customHeight="1" x14ac:dyDescent="0.25">
      <c r="G640" s="62"/>
      <c r="H640" s="438"/>
      <c r="J640" s="411"/>
      <c r="K640" s="52" t="s">
        <v>269</v>
      </c>
      <c r="L640" s="308">
        <f t="shared" si="62"/>
        <v>1054.8293429042023</v>
      </c>
      <c r="M640" s="308">
        <f t="shared" si="61"/>
        <v>986.14459328856242</v>
      </c>
      <c r="N640" s="308">
        <f t="shared" si="61"/>
        <v>945.96659039199119</v>
      </c>
      <c r="O640" s="308">
        <f t="shared" si="61"/>
        <v>917.45984367292249</v>
      </c>
      <c r="P640" s="308">
        <f t="shared" si="61"/>
        <v>895.34829308134408</v>
      </c>
      <c r="Q640" s="308">
        <f t="shared" si="61"/>
        <v>877.28184077635137</v>
      </c>
      <c r="R640" s="308">
        <f t="shared" si="61"/>
        <v>862.00687300044149</v>
      </c>
      <c r="S640" s="308">
        <f t="shared" si="61"/>
        <v>848.77509405728267</v>
      </c>
      <c r="T640" s="308">
        <f t="shared" si="61"/>
        <v>837.10383787978003</v>
      </c>
      <c r="U640" s="308">
        <f t="shared" si="61"/>
        <v>826.66354346570415</v>
      </c>
      <c r="V640" s="308">
        <f t="shared" si="61"/>
        <v>817.21914836567157</v>
      </c>
      <c r="W640" s="308">
        <f t="shared" si="61"/>
        <v>808.59709116071144</v>
      </c>
      <c r="X640" s="308">
        <f t="shared" si="61"/>
        <v>800.66556739591226</v>
      </c>
      <c r="Y640" s="308">
        <f t="shared" si="61"/>
        <v>793.32212338480167</v>
      </c>
      <c r="Z640" s="308">
        <f t="shared" si="61"/>
        <v>786.48554056913304</v>
      </c>
      <c r="AA640" s="308">
        <f t="shared" si="61"/>
        <v>780.09034444164274</v>
      </c>
      <c r="AB640" s="308">
        <f t="shared" si="61"/>
        <v>774.08298108969075</v>
      </c>
      <c r="AC640" s="308">
        <f t="shared" si="61"/>
        <v>768.41908826414021</v>
      </c>
      <c r="AD640" s="308">
        <f t="shared" si="61"/>
        <v>763.0615052579418</v>
      </c>
      <c r="AE640" s="308">
        <f t="shared" si="61"/>
        <v>757.97879385006433</v>
      </c>
      <c r="AF640" s="308">
        <f t="shared" si="61"/>
        <v>753.14412048823044</v>
      </c>
      <c r="AG640" s="308">
        <f t="shared" si="61"/>
        <v>748.53439875003176</v>
      </c>
      <c r="AH640" s="308">
        <f t="shared" si="61"/>
        <v>744.12962258159223</v>
      </c>
      <c r="AI640" s="308">
        <f t="shared" si="61"/>
        <v>739.91234154507151</v>
      </c>
      <c r="AJ640" s="308">
        <f t="shared" si="61"/>
        <v>735.86724325848581</v>
      </c>
      <c r="AK640" s="308">
        <f t="shared" si="61"/>
        <v>731.98081778027245</v>
      </c>
      <c r="AL640" s="308">
        <f t="shared" si="61"/>
        <v>728.2410853675691</v>
      </c>
      <c r="AM640" s="308">
        <f t="shared" si="61"/>
        <v>724.63737376916185</v>
      </c>
      <c r="AN640" s="308">
        <f t="shared" si="61"/>
        <v>721.16013461632792</v>
      </c>
      <c r="AO640" s="308">
        <f t="shared" si="61"/>
        <v>717.80079095349311</v>
      </c>
      <c r="AP640" s="308">
        <f t="shared" si="61"/>
        <v>714.5516097785528</v>
      </c>
      <c r="AQ640" s="308">
        <f t="shared" si="61"/>
        <v>711.40559482600293</v>
      </c>
      <c r="AR640" s="308">
        <f t="shared" si="61"/>
        <v>708.35639585346075</v>
      </c>
    </row>
    <row r="641" spans="7:44" ht="14.25" customHeight="1" thickBot="1" x14ac:dyDescent="0.3">
      <c r="G641" s="62"/>
      <c r="H641" s="438"/>
      <c r="J641" s="411"/>
      <c r="K641" s="167" t="s">
        <v>270</v>
      </c>
      <c r="L641" s="180">
        <f t="shared" si="62"/>
        <v>1054.8293429042023</v>
      </c>
      <c r="M641" s="180">
        <f t="shared" si="61"/>
        <v>1016.8801200178007</v>
      </c>
      <c r="N641" s="180">
        <f t="shared" si="61"/>
        <v>1006.1636772105019</v>
      </c>
      <c r="O641" s="180">
        <f t="shared" si="61"/>
        <v>998.56024003560128</v>
      </c>
      <c r="P641" s="180">
        <f t="shared" si="61"/>
        <v>992.6625559743668</v>
      </c>
      <c r="Q641" s="180">
        <f t="shared" si="61"/>
        <v>987.84379722830261</v>
      </c>
      <c r="R641" s="180">
        <f t="shared" si="61"/>
        <v>983.76959476046807</v>
      </c>
      <c r="S641" s="180">
        <f t="shared" si="61"/>
        <v>980.24036005340201</v>
      </c>
      <c r="T641" s="180">
        <f t="shared" si="61"/>
        <v>977.12735442100382</v>
      </c>
      <c r="U641" s="180">
        <f t="shared" si="61"/>
        <v>974.34267599216741</v>
      </c>
      <c r="V641" s="180">
        <f t="shared" si="61"/>
        <v>971.82362793993912</v>
      </c>
      <c r="W641" s="180">
        <f t="shared" si="61"/>
        <v>969.52391724610322</v>
      </c>
      <c r="X641" s="180">
        <f t="shared" si="61"/>
        <v>967.40838848229168</v>
      </c>
      <c r="Y641" s="180">
        <f t="shared" si="61"/>
        <v>965.4497147782688</v>
      </c>
      <c r="Z641" s="180">
        <f t="shared" si="61"/>
        <v>963.62623318486862</v>
      </c>
      <c r="AA641" s="180">
        <f t="shared" ref="M641:AR649" si="63">AA685</f>
        <v>961.92048007120263</v>
      </c>
      <c r="AB641" s="180">
        <f t="shared" si="63"/>
        <v>960.31817131659432</v>
      </c>
      <c r="AC641" s="180">
        <f t="shared" si="63"/>
        <v>958.80747443880443</v>
      </c>
      <c r="AD641" s="180">
        <f t="shared" si="63"/>
        <v>957.37847778063099</v>
      </c>
      <c r="AE641" s="180">
        <f t="shared" si="63"/>
        <v>956.02279600996803</v>
      </c>
      <c r="AF641" s="180">
        <f t="shared" si="63"/>
        <v>954.73327197097001</v>
      </c>
      <c r="AG641" s="180">
        <f t="shared" si="63"/>
        <v>953.50374795773973</v>
      </c>
      <c r="AH641" s="180">
        <f t="shared" si="63"/>
        <v>952.3288878729926</v>
      </c>
      <c r="AI641" s="180">
        <f t="shared" si="63"/>
        <v>951.20403726390384</v>
      </c>
      <c r="AJ641" s="180">
        <f t="shared" si="63"/>
        <v>950.12511194873355</v>
      </c>
      <c r="AK641" s="180">
        <f t="shared" si="63"/>
        <v>949.0885085000923</v>
      </c>
      <c r="AL641" s="180">
        <f t="shared" si="63"/>
        <v>948.09103163150564</v>
      </c>
      <c r="AM641" s="180">
        <f t="shared" si="63"/>
        <v>947.12983479606942</v>
      </c>
      <c r="AN641" s="180">
        <f t="shared" si="63"/>
        <v>946.20237121345758</v>
      </c>
      <c r="AO641" s="180">
        <f t="shared" si="63"/>
        <v>945.30635320266924</v>
      </c>
      <c r="AP641" s="180">
        <f t="shared" si="63"/>
        <v>944.43971818545765</v>
      </c>
      <c r="AQ641" s="180">
        <f t="shared" si="63"/>
        <v>943.60060008900325</v>
      </c>
      <c r="AR641" s="180">
        <f t="shared" si="63"/>
        <v>942.78730515044094</v>
      </c>
    </row>
    <row r="642" spans="7:44" ht="14.25" customHeight="1" thickTop="1" x14ac:dyDescent="0.25">
      <c r="G642" s="62"/>
      <c r="H642" s="438"/>
      <c r="J642" s="411"/>
      <c r="K642" s="164" t="s">
        <v>271</v>
      </c>
      <c r="L642" s="181">
        <f t="shared" si="62"/>
        <v>1078.3994403215841</v>
      </c>
      <c r="M642" s="181">
        <f t="shared" si="63"/>
        <v>992.71583859418763</v>
      </c>
      <c r="N642" s="181">
        <f t="shared" si="63"/>
        <v>941.48330042305474</v>
      </c>
      <c r="O642" s="181">
        <f t="shared" si="63"/>
        <v>903.54831221378356</v>
      </c>
      <c r="P642" s="181">
        <f t="shared" si="63"/>
        <v>872.40297676324712</v>
      </c>
      <c r="Q642" s="181">
        <f t="shared" si="63"/>
        <v>845.19826318353057</v>
      </c>
      <c r="R642" s="181">
        <f t="shared" si="63"/>
        <v>820.4454688943257</v>
      </c>
      <c r="S642" s="181">
        <f t="shared" si="63"/>
        <v>797.27956475272504</v>
      </c>
      <c r="T642" s="181">
        <f t="shared" si="63"/>
        <v>775.16236256042941</v>
      </c>
      <c r="U642" s="181">
        <f t="shared" si="63"/>
        <v>753.74383099080865</v>
      </c>
      <c r="V642" s="181">
        <f t="shared" si="63"/>
        <v>732.79011457209469</v>
      </c>
      <c r="W642" s="181">
        <f t="shared" si="63"/>
        <v>712.14308329999585</v>
      </c>
      <c r="X642" s="181">
        <f t="shared" si="63"/>
        <v>691.69612754666252</v>
      </c>
      <c r="Y642" s="181">
        <f t="shared" si="63"/>
        <v>671.37890902766242</v>
      </c>
      <c r="Z642" s="181">
        <f t="shared" si="63"/>
        <v>651.14732733414962</v>
      </c>
      <c r="AA642" s="181">
        <f t="shared" si="63"/>
        <v>644.79367226782051</v>
      </c>
      <c r="AB642" s="181">
        <f t="shared" si="63"/>
        <v>638.8351164611214</v>
      </c>
      <c r="AC642" s="181">
        <f t="shared" si="63"/>
        <v>633.22596025245696</v>
      </c>
      <c r="AD642" s="181">
        <f t="shared" si="63"/>
        <v>627.92797529261532</v>
      </c>
      <c r="AE642" s="181">
        <f t="shared" si="63"/>
        <v>622.90886216264619</v>
      </c>
      <c r="AF642" s="181">
        <f t="shared" si="63"/>
        <v>618.1410862187555</v>
      </c>
      <c r="AG642" s="181">
        <f t="shared" si="63"/>
        <v>613.60098560602955</v>
      </c>
      <c r="AH642" s="181">
        <f t="shared" si="63"/>
        <v>609.26807852332206</v>
      </c>
      <c r="AI642" s="181">
        <f t="shared" si="63"/>
        <v>605.124518634173</v>
      </c>
      <c r="AJ642" s="181">
        <f t="shared" si="63"/>
        <v>601.15466218055042</v>
      </c>
      <c r="AK642" s="181">
        <f t="shared" si="63"/>
        <v>597.34472040067226</v>
      </c>
      <c r="AL642" s="181">
        <f t="shared" si="63"/>
        <v>593.6824778530372</v>
      </c>
      <c r="AM642" s="181">
        <f t="shared" si="63"/>
        <v>590.15706220561287</v>
      </c>
      <c r="AN642" s="181">
        <f t="shared" si="63"/>
        <v>586.75875460960992</v>
      </c>
      <c r="AO642" s="181">
        <f t="shared" si="63"/>
        <v>583.47883236882888</v>
      </c>
      <c r="AP642" s="181">
        <f t="shared" si="63"/>
        <v>580.30943752501889</v>
      </c>
      <c r="AQ642" s="181">
        <f t="shared" si="63"/>
        <v>577.24346640258261</v>
      </c>
      <c r="AR642" s="181">
        <f t="shared" si="63"/>
        <v>574.27447622742045</v>
      </c>
    </row>
    <row r="643" spans="7:44" ht="14.25" customHeight="1" x14ac:dyDescent="0.25">
      <c r="G643" s="62"/>
      <c r="H643" s="438"/>
      <c r="J643" s="411"/>
      <c r="K643" s="52" t="s">
        <v>272</v>
      </c>
      <c r="L643" s="179">
        <f t="shared" si="62"/>
        <v>1078.3994403215841</v>
      </c>
      <c r="M643" s="179">
        <f t="shared" si="63"/>
        <v>1008.179934159381</v>
      </c>
      <c r="N643" s="179">
        <f t="shared" si="63"/>
        <v>967.10415623533402</v>
      </c>
      <c r="O643" s="179">
        <f t="shared" si="63"/>
        <v>937.96042799717793</v>
      </c>
      <c r="P643" s="179">
        <f t="shared" si="63"/>
        <v>915.35479615444854</v>
      </c>
      <c r="Q643" s="179">
        <f t="shared" si="63"/>
        <v>896.88465007313107</v>
      </c>
      <c r="R643" s="179">
        <f t="shared" si="63"/>
        <v>881.2683640726691</v>
      </c>
      <c r="S643" s="179">
        <f t="shared" si="63"/>
        <v>867.7409218349751</v>
      </c>
      <c r="T643" s="179">
        <f t="shared" si="63"/>
        <v>855.8088721490841</v>
      </c>
      <c r="U643" s="179">
        <f t="shared" si="63"/>
        <v>845.13528999224559</v>
      </c>
      <c r="V643" s="179">
        <f t="shared" si="63"/>
        <v>835.47986045896232</v>
      </c>
      <c r="W643" s="179">
        <f t="shared" si="63"/>
        <v>826.66514391092812</v>
      </c>
      <c r="X643" s="179">
        <f t="shared" si="63"/>
        <v>818.55639073071484</v>
      </c>
      <c r="Y643" s="179">
        <f t="shared" si="63"/>
        <v>811.04885791046627</v>
      </c>
      <c r="Z643" s="179">
        <f t="shared" si="63"/>
        <v>804.05951206819884</v>
      </c>
      <c r="AA643" s="179">
        <f t="shared" si="63"/>
        <v>797.52141567277215</v>
      </c>
      <c r="AB643" s="179">
        <f t="shared" si="63"/>
        <v>791.37981815263026</v>
      </c>
      <c r="AC643" s="179">
        <f t="shared" si="63"/>
        <v>785.58936598688138</v>
      </c>
      <c r="AD643" s="179">
        <f t="shared" si="63"/>
        <v>780.11206811474062</v>
      </c>
      <c r="AE643" s="179">
        <f t="shared" si="63"/>
        <v>774.91578383004287</v>
      </c>
      <c r="AF643" s="179">
        <f t="shared" si="63"/>
        <v>769.97307998641952</v>
      </c>
      <c r="AG643" s="179">
        <f t="shared" si="63"/>
        <v>765.2603542967596</v>
      </c>
      <c r="AH643" s="179">
        <f t="shared" si="63"/>
        <v>760.75715367313182</v>
      </c>
      <c r="AI643" s="179">
        <f t="shared" si="63"/>
        <v>756.44563774872529</v>
      </c>
      <c r="AJ643" s="179">
        <f t="shared" si="63"/>
        <v>752.31015198731336</v>
      </c>
      <c r="AK643" s="179">
        <f t="shared" si="63"/>
        <v>748.33688456851212</v>
      </c>
      <c r="AL643" s="179">
        <f t="shared" si="63"/>
        <v>744.51358806283451</v>
      </c>
      <c r="AM643" s="179">
        <f t="shared" si="63"/>
        <v>740.82935174826343</v>
      </c>
      <c r="AN643" s="179">
        <f t="shared" si="63"/>
        <v>737.2744138983586</v>
      </c>
      <c r="AO643" s="179">
        <f t="shared" si="63"/>
        <v>733.84000590599589</v>
      </c>
      <c r="AP643" s="179">
        <f t="shared" si="63"/>
        <v>730.51822197560966</v>
      </c>
      <c r="AQ643" s="179">
        <f t="shared" si="63"/>
        <v>727.30190951056932</v>
      </c>
      <c r="AR643" s="179">
        <f t="shared" si="63"/>
        <v>724.18457637271285</v>
      </c>
    </row>
    <row r="644" spans="7:44" ht="14.25" customHeight="1" thickBot="1" x14ac:dyDescent="0.3">
      <c r="G644" s="62"/>
      <c r="H644" s="438"/>
      <c r="J644" s="411"/>
      <c r="K644" s="167" t="s">
        <v>273</v>
      </c>
      <c r="L644" s="180">
        <f t="shared" si="62"/>
        <v>1078.3994403215841</v>
      </c>
      <c r="M644" s="180">
        <f t="shared" si="63"/>
        <v>1039.6022443612785</v>
      </c>
      <c r="N644" s="180">
        <f t="shared" si="63"/>
        <v>1028.6463432921907</v>
      </c>
      <c r="O644" s="180">
        <f t="shared" si="63"/>
        <v>1020.8730077767434</v>
      </c>
      <c r="P644" s="180">
        <f t="shared" si="63"/>
        <v>1014.8435403243896</v>
      </c>
      <c r="Q644" s="180">
        <f t="shared" si="63"/>
        <v>1009.917106707656</v>
      </c>
      <c r="R644" s="180">
        <f t="shared" si="63"/>
        <v>1005.751866433838</v>
      </c>
      <c r="S644" s="180">
        <f t="shared" si="63"/>
        <v>1002.1437711922086</v>
      </c>
      <c r="T644" s="180">
        <f t="shared" si="63"/>
        <v>998.96120563856823</v>
      </c>
      <c r="U644" s="180">
        <f t="shared" si="63"/>
        <v>996.11430373985479</v>
      </c>
      <c r="V644" s="180">
        <f t="shared" si="63"/>
        <v>993.53896771233508</v>
      </c>
      <c r="W644" s="180">
        <f t="shared" si="63"/>
        <v>991.18787012312112</v>
      </c>
      <c r="X644" s="180">
        <f t="shared" si="63"/>
        <v>989.02506999793934</v>
      </c>
      <c r="Y644" s="180">
        <f t="shared" si="63"/>
        <v>987.02262984930314</v>
      </c>
      <c r="Z644" s="180">
        <f t="shared" si="63"/>
        <v>985.15840267076703</v>
      </c>
      <c r="AA644" s="180">
        <f t="shared" si="63"/>
        <v>983.41453460767389</v>
      </c>
      <c r="AB644" s="180">
        <f t="shared" si="63"/>
        <v>981.77642236154077</v>
      </c>
      <c r="AC644" s="180">
        <f t="shared" si="63"/>
        <v>980.23196905403347</v>
      </c>
      <c r="AD644" s="180">
        <f t="shared" si="63"/>
        <v>978.77104155257371</v>
      </c>
      <c r="AE644" s="180">
        <f t="shared" si="63"/>
        <v>977.38506715531992</v>
      </c>
      <c r="AF644" s="180">
        <f t="shared" si="63"/>
        <v>976.06672878021573</v>
      </c>
      <c r="AG644" s="180">
        <f t="shared" si="63"/>
        <v>974.80973112780021</v>
      </c>
      <c r="AH644" s="180">
        <f t="shared" si="63"/>
        <v>973.60861886602027</v>
      </c>
      <c r="AI644" s="180">
        <f t="shared" si="63"/>
        <v>972.45863353858624</v>
      </c>
      <c r="AJ644" s="180">
        <f t="shared" si="63"/>
        <v>971.35559970296606</v>
      </c>
      <c r="AK644" s="180">
        <f t="shared" si="63"/>
        <v>970.29583341340458</v>
      </c>
      <c r="AL644" s="180">
        <f t="shared" si="63"/>
        <v>969.27606798494571</v>
      </c>
      <c r="AM644" s="180">
        <f t="shared" si="63"/>
        <v>968.29339326476827</v>
      </c>
      <c r="AN644" s="180">
        <f t="shared" si="63"/>
        <v>967.34520556489508</v>
      </c>
      <c r="AO644" s="180">
        <f t="shared" si="63"/>
        <v>966.42916608623216</v>
      </c>
      <c r="AP644" s="180">
        <f t="shared" si="63"/>
        <v>965.54316616234792</v>
      </c>
      <c r="AQ644" s="180">
        <f t="shared" si="63"/>
        <v>964.68529802313913</v>
      </c>
      <c r="AR644" s="180">
        <f t="shared" si="63"/>
        <v>963.85383005871256</v>
      </c>
    </row>
    <row r="645" spans="7:44" ht="14.25" customHeight="1" thickTop="1" x14ac:dyDescent="0.25">
      <c r="G645" s="62"/>
      <c r="H645" s="438"/>
      <c r="J645" s="411"/>
      <c r="K645" s="164" t="s">
        <v>274</v>
      </c>
      <c r="L645" s="181">
        <f t="shared" si="62"/>
        <v>1228.375972964441</v>
      </c>
      <c r="M645" s="181">
        <f t="shared" si="63"/>
        <v>1130.7760728684229</v>
      </c>
      <c r="N645" s="181">
        <f t="shared" si="63"/>
        <v>1072.4184582681814</v>
      </c>
      <c r="O645" s="181">
        <f t="shared" si="63"/>
        <v>1029.2077273380337</v>
      </c>
      <c r="P645" s="181">
        <f t="shared" si="63"/>
        <v>993.73090835345772</v>
      </c>
      <c r="Q645" s="181">
        <f t="shared" si="63"/>
        <v>962.7427463949</v>
      </c>
      <c r="R645" s="181">
        <f t="shared" si="63"/>
        <v>934.54750015151956</v>
      </c>
      <c r="S645" s="181">
        <f t="shared" si="63"/>
        <v>908.15983805197891</v>
      </c>
      <c r="T645" s="181">
        <f t="shared" si="63"/>
        <v>882.96672430730678</v>
      </c>
      <c r="U645" s="181">
        <f t="shared" si="63"/>
        <v>858.56944759093835</v>
      </c>
      <c r="V645" s="181">
        <f t="shared" si="63"/>
        <v>834.70162938678266</v>
      </c>
      <c r="W645" s="181">
        <f t="shared" si="63"/>
        <v>811.18314803433657</v>
      </c>
      <c r="X645" s="181">
        <f t="shared" si="63"/>
        <v>787.89256735657591</v>
      </c>
      <c r="Y645" s="181">
        <f t="shared" si="63"/>
        <v>764.74976689410016</v>
      </c>
      <c r="Z645" s="181">
        <f t="shared" si="63"/>
        <v>741.70451305015592</v>
      </c>
      <c r="AA645" s="181">
        <f t="shared" si="63"/>
        <v>734.46723442021243</v>
      </c>
      <c r="AB645" s="181">
        <f t="shared" si="63"/>
        <v>727.6800027944854</v>
      </c>
      <c r="AC645" s="181">
        <f t="shared" si="63"/>
        <v>721.2907629101685</v>
      </c>
      <c r="AD645" s="181">
        <f t="shared" si="63"/>
        <v>715.25596987665597</v>
      </c>
      <c r="AE645" s="181">
        <f t="shared" si="63"/>
        <v>709.53883228930147</v>
      </c>
      <c r="AF645" s="181">
        <f t="shared" si="63"/>
        <v>704.10798617145974</v>
      </c>
      <c r="AG645" s="181">
        <f t="shared" si="63"/>
        <v>698.93647893676518</v>
      </c>
      <c r="AH645" s="181">
        <f t="shared" si="63"/>
        <v>694.00098031308437</v>
      </c>
      <c r="AI645" s="181">
        <f t="shared" si="63"/>
        <v>689.28116201565263</v>
      </c>
      <c r="AJ645" s="181">
        <f t="shared" si="63"/>
        <v>684.75920465791</v>
      </c>
      <c r="AK645" s="181">
        <f t="shared" si="63"/>
        <v>680.41940182993358</v>
      </c>
      <c r="AL645" s="181">
        <f t="shared" si="63"/>
        <v>676.24783924887231</v>
      </c>
      <c r="AM645" s="181">
        <f t="shared" si="63"/>
        <v>672.23213253196457</v>
      </c>
      <c r="AN645" s="181">
        <f t="shared" si="63"/>
        <v>668.36121119837446</v>
      </c>
      <c r="AO645" s="181">
        <f t="shared" si="63"/>
        <v>664.62513945805006</v>
      </c>
      <c r="AP645" s="181">
        <f t="shared" si="63"/>
        <v>661.0149665208196</v>
      </c>
      <c r="AQ645" s="181">
        <f t="shared" si="63"/>
        <v>657.52260077971675</v>
      </c>
      <c r="AR645" s="181">
        <f t="shared" si="63"/>
        <v>654.14070344300353</v>
      </c>
    </row>
    <row r="646" spans="7:44" ht="14.25" customHeight="1" x14ac:dyDescent="0.25">
      <c r="G646" s="62"/>
      <c r="H646" s="438"/>
      <c r="J646" s="411"/>
      <c r="K646" s="52" t="s">
        <v>275</v>
      </c>
      <c r="L646" s="179">
        <f t="shared" si="62"/>
        <v>1228.375972964441</v>
      </c>
      <c r="M646" s="179">
        <f t="shared" si="63"/>
        <v>1148.3908107156949</v>
      </c>
      <c r="N646" s="179">
        <f t="shared" si="63"/>
        <v>1101.602490186081</v>
      </c>
      <c r="O646" s="179">
        <f t="shared" si="63"/>
        <v>1068.4056484669491</v>
      </c>
      <c r="P646" s="179">
        <f t="shared" si="63"/>
        <v>1042.6561775649536</v>
      </c>
      <c r="Q646" s="179">
        <f t="shared" si="63"/>
        <v>1021.6173279373352</v>
      </c>
      <c r="R646" s="179">
        <f t="shared" si="63"/>
        <v>1003.8292340338478</v>
      </c>
      <c r="S646" s="179">
        <f t="shared" si="63"/>
        <v>988.42048621820311</v>
      </c>
      <c r="T646" s="179">
        <f t="shared" si="63"/>
        <v>974.82900740772118</v>
      </c>
      <c r="U646" s="179">
        <f t="shared" si="63"/>
        <v>962.67101531620767</v>
      </c>
      <c r="V646" s="179">
        <f t="shared" si="63"/>
        <v>951.67277365929465</v>
      </c>
      <c r="W646" s="179">
        <f t="shared" si="63"/>
        <v>941.63216568858923</v>
      </c>
      <c r="X646" s="179">
        <f t="shared" si="63"/>
        <v>932.39570171722187</v>
      </c>
      <c r="Y646" s="179">
        <f t="shared" si="63"/>
        <v>923.84407178510207</v>
      </c>
      <c r="Z646" s="179">
        <f t="shared" si="63"/>
        <v>915.88269478659402</v>
      </c>
      <c r="AA646" s="179">
        <f t="shared" si="63"/>
        <v>908.43532396945727</v>
      </c>
      <c r="AB646" s="179">
        <f t="shared" si="63"/>
        <v>901.43959442131268</v>
      </c>
      <c r="AC646" s="179">
        <f t="shared" si="63"/>
        <v>894.84384515897557</v>
      </c>
      <c r="AD646" s="179">
        <f t="shared" si="63"/>
        <v>888.60480158074392</v>
      </c>
      <c r="AE646" s="179">
        <f t="shared" si="63"/>
        <v>882.68585306746195</v>
      </c>
      <c r="AF646" s="179">
        <f t="shared" si="63"/>
        <v>877.0557512554883</v>
      </c>
      <c r="AG646" s="179">
        <f t="shared" si="63"/>
        <v>871.68761141054904</v>
      </c>
      <c r="AH646" s="179">
        <f t="shared" si="63"/>
        <v>866.55813596696635</v>
      </c>
      <c r="AI646" s="179">
        <f t="shared" si="63"/>
        <v>861.64700343984327</v>
      </c>
      <c r="AJ646" s="179">
        <f t="shared" si="63"/>
        <v>856.93638216546651</v>
      </c>
      <c r="AK646" s="179">
        <f t="shared" si="63"/>
        <v>852.41053946847614</v>
      </c>
      <c r="AL646" s="179">
        <f t="shared" si="63"/>
        <v>848.05552462936168</v>
      </c>
      <c r="AM646" s="179">
        <f t="shared" si="63"/>
        <v>843.85890953635635</v>
      </c>
      <c r="AN646" s="179">
        <f t="shared" si="63"/>
        <v>839.80957486783802</v>
      </c>
      <c r="AO646" s="179">
        <f t="shared" si="63"/>
        <v>835.89753253784818</v>
      </c>
      <c r="AP646" s="179">
        <f t="shared" si="63"/>
        <v>832.11377726600847</v>
      </c>
      <c r="AQ646" s="179">
        <f t="shared" si="63"/>
        <v>828.45016172071166</v>
      </c>
      <c r="AR646" s="179">
        <f t="shared" si="63"/>
        <v>824.89929088093561</v>
      </c>
    </row>
    <row r="647" spans="7:44" ht="14.25" customHeight="1" thickBot="1" x14ac:dyDescent="0.3">
      <c r="G647" s="62"/>
      <c r="H647" s="438"/>
      <c r="J647" s="411"/>
      <c r="K647" s="167" t="s">
        <v>276</v>
      </c>
      <c r="L647" s="180">
        <f t="shared" si="62"/>
        <v>1228.375972964441</v>
      </c>
      <c r="M647" s="180">
        <f t="shared" si="63"/>
        <v>1184.183124235012</v>
      </c>
      <c r="N647" s="180">
        <f t="shared" si="63"/>
        <v>1171.7035502179581</v>
      </c>
      <c r="O647" s="180">
        <f t="shared" si="63"/>
        <v>1162.8491515416022</v>
      </c>
      <c r="P647" s="180">
        <f t="shared" si="63"/>
        <v>1155.9811463560336</v>
      </c>
      <c r="Q647" s="180">
        <f t="shared" si="63"/>
        <v>1150.3695775245483</v>
      </c>
      <c r="R647" s="180">
        <f t="shared" si="63"/>
        <v>1145.625063680535</v>
      </c>
      <c r="S647" s="180">
        <f t="shared" si="63"/>
        <v>1141.5151788481919</v>
      </c>
      <c r="T647" s="180">
        <f t="shared" si="63"/>
        <v>1137.8900035074942</v>
      </c>
      <c r="U647" s="180">
        <f t="shared" si="63"/>
        <v>1134.6471736626236</v>
      </c>
      <c r="V647" s="180">
        <f t="shared" si="63"/>
        <v>1131.7136772416948</v>
      </c>
      <c r="W647" s="180">
        <f t="shared" si="63"/>
        <v>1129.0356048311382</v>
      </c>
      <c r="X647" s="180">
        <f t="shared" si="63"/>
        <v>1126.5720170279903</v>
      </c>
      <c r="Y647" s="180">
        <f t="shared" si="63"/>
        <v>1124.291090987125</v>
      </c>
      <c r="Z647" s="180">
        <f t="shared" si="63"/>
        <v>1122.1675996455697</v>
      </c>
      <c r="AA647" s="180">
        <f t="shared" si="63"/>
        <v>1120.1812061547821</v>
      </c>
      <c r="AB647" s="180">
        <f t="shared" si="63"/>
        <v>1118.3152762878594</v>
      </c>
      <c r="AC647" s="180">
        <f t="shared" si="63"/>
        <v>1116.5560308140844</v>
      </c>
      <c r="AD647" s="180">
        <f t="shared" si="63"/>
        <v>1114.8919273530319</v>
      </c>
      <c r="AE647" s="180">
        <f t="shared" si="63"/>
        <v>1113.3132009692135</v>
      </c>
      <c r="AF647" s="180">
        <f t="shared" si="63"/>
        <v>1111.8115169700711</v>
      </c>
      <c r="AG647" s="180">
        <f t="shared" si="63"/>
        <v>1110.3797045482847</v>
      </c>
      <c r="AH647" s="180">
        <f t="shared" si="63"/>
        <v>1109.0115496809535</v>
      </c>
      <c r="AI647" s="180">
        <f t="shared" si="63"/>
        <v>1107.701632137728</v>
      </c>
      <c r="AJ647" s="180">
        <f t="shared" si="63"/>
        <v>1106.4451957836452</v>
      </c>
      <c r="AK647" s="180">
        <f t="shared" si="63"/>
        <v>1105.2380443345801</v>
      </c>
      <c r="AL647" s="180">
        <f t="shared" si="63"/>
        <v>1104.0764567970302</v>
      </c>
      <c r="AM647" s="180">
        <f t="shared" si="63"/>
        <v>1102.957118293715</v>
      </c>
      <c r="AN647" s="180">
        <f t="shared" si="63"/>
        <v>1101.877063033266</v>
      </c>
      <c r="AO647" s="180">
        <f t="shared" si="63"/>
        <v>1100.8336269521596</v>
      </c>
      <c r="AP647" s="180">
        <f t="shared" si="63"/>
        <v>1099.8244081248361</v>
      </c>
      <c r="AQ647" s="180">
        <f t="shared" si="63"/>
        <v>1098.8472334613723</v>
      </c>
      <c r="AR647" s="180">
        <f t="shared" si="63"/>
        <v>1097.9001305312311</v>
      </c>
    </row>
    <row r="648" spans="7:44" ht="14.25" customHeight="1" thickTop="1" x14ac:dyDescent="0.25">
      <c r="G648" s="62"/>
      <c r="H648" s="438"/>
      <c r="J648" s="411"/>
      <c r="K648" s="164" t="s">
        <v>277</v>
      </c>
      <c r="L648" s="181">
        <f t="shared" si="62"/>
        <v>1168.8715632779285</v>
      </c>
      <c r="M648" s="181">
        <f t="shared" si="63"/>
        <v>1075.9995515226933</v>
      </c>
      <c r="N648" s="181">
        <f t="shared" si="63"/>
        <v>1020.4688689725148</v>
      </c>
      <c r="O648" s="181">
        <f t="shared" si="63"/>
        <v>979.35133189564283</v>
      </c>
      <c r="P648" s="181">
        <f t="shared" si="63"/>
        <v>945.59306424851945</v>
      </c>
      <c r="Q648" s="181">
        <f t="shared" si="63"/>
        <v>916.10601622022205</v>
      </c>
      <c r="R648" s="181">
        <f t="shared" si="63"/>
        <v>889.27659080092485</v>
      </c>
      <c r="S648" s="181">
        <f t="shared" si="63"/>
        <v>864.1671873866718</v>
      </c>
      <c r="T648" s="181">
        <f t="shared" si="63"/>
        <v>840.19446657912624</v>
      </c>
      <c r="U648" s="181">
        <f t="shared" si="63"/>
        <v>816.97903123780736</v>
      </c>
      <c r="V648" s="181">
        <f t="shared" si="63"/>
        <v>794.26740662909936</v>
      </c>
      <c r="W648" s="181">
        <f t="shared" si="63"/>
        <v>771.8881964610473</v>
      </c>
      <c r="X648" s="181">
        <f t="shared" si="63"/>
        <v>749.72584711065599</v>
      </c>
      <c r="Y648" s="181">
        <f t="shared" si="63"/>
        <v>727.70411927604118</v>
      </c>
      <c r="Z648" s="181">
        <f t="shared" si="63"/>
        <v>705.77521275265724</v>
      </c>
      <c r="AA648" s="181">
        <f t="shared" si="63"/>
        <v>698.88851896163112</v>
      </c>
      <c r="AB648" s="181">
        <f t="shared" si="63"/>
        <v>692.43007121004632</v>
      </c>
      <c r="AC648" s="181">
        <f t="shared" si="63"/>
        <v>686.35033587159273</v>
      </c>
      <c r="AD648" s="181">
        <f t="shared" si="63"/>
        <v>680.60787743672336</v>
      </c>
      <c r="AE648" s="181">
        <f t="shared" si="63"/>
        <v>675.16768673266813</v>
      </c>
      <c r="AF648" s="181">
        <f t="shared" si="63"/>
        <v>669.9999191017497</v>
      </c>
      <c r="AG648" s="181">
        <f t="shared" si="63"/>
        <v>665.07892758208277</v>
      </c>
      <c r="AH648" s="181">
        <f t="shared" si="63"/>
        <v>660.38251205557617</v>
      </c>
      <c r="AI648" s="181">
        <f t="shared" si="63"/>
        <v>655.89132897065076</v>
      </c>
      <c r="AJ648" s="181">
        <f t="shared" si="63"/>
        <v>651.58842213906803</v>
      </c>
      <c r="AK648" s="181">
        <f t="shared" si="63"/>
        <v>647.458845993409</v>
      </c>
      <c r="AL648" s="181">
        <f t="shared" si="63"/>
        <v>643.48936027995148</v>
      </c>
      <c r="AM648" s="181">
        <f t="shared" si="63"/>
        <v>639.6681805343643</v>
      </c>
      <c r="AN648" s="181">
        <f t="shared" si="63"/>
        <v>635.98477254682439</v>
      </c>
      <c r="AO648" s="181">
        <f t="shared" si="63"/>
        <v>632.42968183213645</v>
      </c>
      <c r="AP648" s="181">
        <f t="shared" si="63"/>
        <v>628.99439119008616</v>
      </c>
      <c r="AQ648" s="181">
        <f t="shared" si="63"/>
        <v>625.6712009835162</v>
      </c>
      <c r="AR648" s="181">
        <f t="shared" si="63"/>
        <v>622.45312792297784</v>
      </c>
    </row>
    <row r="649" spans="7:44" ht="14.25" customHeight="1" x14ac:dyDescent="0.25">
      <c r="G649" s="62"/>
      <c r="H649" s="438"/>
      <c r="J649" s="411"/>
      <c r="K649" s="52" t="s">
        <v>278</v>
      </c>
      <c r="L649" s="179">
        <f t="shared" si="62"/>
        <v>1168.8715632779285</v>
      </c>
      <c r="M649" s="179">
        <f t="shared" si="63"/>
        <v>1092.7610045447541</v>
      </c>
      <c r="N649" s="179">
        <f t="shared" si="63"/>
        <v>1048.2391817769119</v>
      </c>
      <c r="O649" s="179">
        <f t="shared" si="63"/>
        <v>1016.6504458115796</v>
      </c>
      <c r="P649" s="179">
        <f t="shared" si="63"/>
        <v>992.14831863779602</v>
      </c>
      <c r="Q649" s="179">
        <f t="shared" si="63"/>
        <v>972.12862304373755</v>
      </c>
      <c r="R649" s="179">
        <f t="shared" si="63"/>
        <v>955.20221159779692</v>
      </c>
      <c r="S649" s="179">
        <f t="shared" si="63"/>
        <v>940.5398870784054</v>
      </c>
      <c r="T649" s="179">
        <f t="shared" si="63"/>
        <v>927.60680027589535</v>
      </c>
      <c r="U649" s="179">
        <f t="shared" si="63"/>
        <v>916.03775990462179</v>
      </c>
      <c r="V649" s="179">
        <f t="shared" si="63"/>
        <v>905.57228988423378</v>
      </c>
      <c r="W649" s="179">
        <f t="shared" si="63"/>
        <v>896.0180643105632</v>
      </c>
      <c r="X649" s="179">
        <f t="shared" si="63"/>
        <v>887.22902877177955</v>
      </c>
      <c r="Y649" s="179">
        <f t="shared" si="63"/>
        <v>879.09165286462269</v>
      </c>
      <c r="Z649" s="179">
        <f t="shared" ref="M649:AR657" si="64">Z693</f>
        <v>871.51593713677971</v>
      </c>
      <c r="AA649" s="179">
        <f t="shared" si="64"/>
        <v>864.42932834523094</v>
      </c>
      <c r="AB649" s="179">
        <f t="shared" si="64"/>
        <v>857.77248262927674</v>
      </c>
      <c r="AC649" s="179">
        <f t="shared" si="64"/>
        <v>851.49624154272112</v>
      </c>
      <c r="AD649" s="179">
        <f t="shared" si="64"/>
        <v>845.55942677171299</v>
      </c>
      <c r="AE649" s="179">
        <f t="shared" si="64"/>
        <v>839.92720117144745</v>
      </c>
      <c r="AF649" s="179">
        <f t="shared" si="64"/>
        <v>834.56983009678049</v>
      </c>
      <c r="AG649" s="179">
        <f t="shared" si="64"/>
        <v>829.46173115105944</v>
      </c>
      <c r="AH649" s="179">
        <f t="shared" si="64"/>
        <v>824.58073533829804</v>
      </c>
      <c r="AI649" s="179">
        <f t="shared" si="64"/>
        <v>819.90750557738875</v>
      </c>
      <c r="AJ649" s="179">
        <f t="shared" si="64"/>
        <v>815.42507399766384</v>
      </c>
      <c r="AK649" s="179">
        <f t="shared" si="64"/>
        <v>811.11847003860532</v>
      </c>
      <c r="AL649" s="179">
        <f t="shared" si="64"/>
        <v>806.97441877487904</v>
      </c>
      <c r="AM649" s="179">
        <f t="shared" si="64"/>
        <v>802.98109413144846</v>
      </c>
      <c r="AN649" s="179">
        <f t="shared" si="64"/>
        <v>799.12791542362663</v>
      </c>
      <c r="AO649" s="179">
        <f t="shared" si="64"/>
        <v>795.40537840360537</v>
      </c>
      <c r="AP649" s="179">
        <f t="shared" si="64"/>
        <v>791.80491402055247</v>
      </c>
      <c r="AQ649" s="179">
        <f t="shared" si="64"/>
        <v>788.31876961205671</v>
      </c>
      <c r="AR649" s="179">
        <f t="shared" si="64"/>
        <v>784.9399083832177</v>
      </c>
    </row>
    <row r="650" spans="7:44" ht="14.25" customHeight="1" thickBot="1" x14ac:dyDescent="0.3">
      <c r="G650" s="62"/>
      <c r="H650" s="438"/>
      <c r="J650" s="411"/>
      <c r="K650" s="167" t="s">
        <v>279</v>
      </c>
      <c r="L650" s="180">
        <f t="shared" ref="L650:L665" si="65">L694</f>
        <v>1168.8715632779285</v>
      </c>
      <c r="M650" s="180">
        <f t="shared" si="64"/>
        <v>1126.8194836891269</v>
      </c>
      <c r="N650" s="180">
        <f t="shared" si="64"/>
        <v>1114.9444393123197</v>
      </c>
      <c r="O650" s="180">
        <f t="shared" si="64"/>
        <v>1106.5189612416752</v>
      </c>
      <c r="P650" s="180">
        <f t="shared" si="64"/>
        <v>1099.983652724949</v>
      </c>
      <c r="Q650" s="180">
        <f t="shared" si="64"/>
        <v>1094.6439168648683</v>
      </c>
      <c r="R650" s="180">
        <f t="shared" si="64"/>
        <v>1090.1292345233844</v>
      </c>
      <c r="S650" s="180">
        <f t="shared" si="64"/>
        <v>1086.2184387942239</v>
      </c>
      <c r="T650" s="180">
        <f t="shared" si="64"/>
        <v>1082.7688724880611</v>
      </c>
      <c r="U650" s="180">
        <f t="shared" si="64"/>
        <v>1079.6831302774979</v>
      </c>
      <c r="V650" s="180">
        <f t="shared" si="64"/>
        <v>1076.8917369070086</v>
      </c>
      <c r="W650" s="180">
        <f t="shared" si="64"/>
        <v>1074.3433944174167</v>
      </c>
      <c r="X650" s="180">
        <f t="shared" si="64"/>
        <v>1071.9991465730141</v>
      </c>
      <c r="Y650" s="180">
        <f t="shared" si="64"/>
        <v>1069.828712075933</v>
      </c>
      <c r="Z650" s="180">
        <f t="shared" si="64"/>
        <v>1067.8080859006905</v>
      </c>
      <c r="AA650" s="180">
        <f t="shared" si="64"/>
        <v>1065.9179163467722</v>
      </c>
      <c r="AB650" s="180">
        <f t="shared" si="64"/>
        <v>1064.1423749746521</v>
      </c>
      <c r="AC650" s="180">
        <f t="shared" si="64"/>
        <v>1062.4683500406097</v>
      </c>
      <c r="AD650" s="180">
        <f t="shared" si="64"/>
        <v>1060.8848582947701</v>
      </c>
      <c r="AE650" s="180">
        <f t="shared" si="64"/>
        <v>1059.382607830046</v>
      </c>
      <c r="AF650" s="180">
        <f t="shared" si="64"/>
        <v>1057.9536676991258</v>
      </c>
      <c r="AG650" s="180">
        <f t="shared" si="64"/>
        <v>1056.5912144595568</v>
      </c>
      <c r="AH650" s="180">
        <f t="shared" si="64"/>
        <v>1055.2893351052053</v>
      </c>
      <c r="AI650" s="180">
        <f t="shared" si="64"/>
        <v>1054.0428719699651</v>
      </c>
      <c r="AJ650" s="180">
        <f t="shared" si="64"/>
        <v>1052.84729931332</v>
      </c>
      <c r="AK650" s="180">
        <f t="shared" si="64"/>
        <v>1051.6986241255627</v>
      </c>
      <c r="AL650" s="180">
        <f t="shared" si="64"/>
        <v>1050.5933056638023</v>
      </c>
      <c r="AM650" s="180">
        <f t="shared" si="64"/>
        <v>1049.5281896284816</v>
      </c>
      <c r="AN650" s="180">
        <f t="shared" si="64"/>
        <v>1048.5004538956987</v>
      </c>
      <c r="AO650" s="180">
        <f t="shared" si="64"/>
        <v>1047.5075634532391</v>
      </c>
      <c r="AP650" s="180">
        <f t="shared" si="64"/>
        <v>1046.5472327284883</v>
      </c>
      <c r="AQ650" s="180">
        <f t="shared" si="64"/>
        <v>1045.6173938993211</v>
      </c>
      <c r="AR650" s="180">
        <f t="shared" si="64"/>
        <v>1044.7161700827501</v>
      </c>
    </row>
    <row r="651" spans="7:44" ht="14.25" customHeight="1" thickTop="1" x14ac:dyDescent="0.25">
      <c r="G651" s="62"/>
      <c r="H651" s="438"/>
      <c r="J651" s="411"/>
      <c r="K651" s="164" t="s">
        <v>280</v>
      </c>
      <c r="L651" s="181">
        <f t="shared" si="65"/>
        <v>921.0192916806177</v>
      </c>
      <c r="M651" s="181">
        <f t="shared" si="64"/>
        <v>847.84023833459821</v>
      </c>
      <c r="N651" s="181">
        <f t="shared" si="64"/>
        <v>804.08450715274057</v>
      </c>
      <c r="O651" s="181">
        <f t="shared" si="64"/>
        <v>771.68569956434226</v>
      </c>
      <c r="P651" s="181">
        <f t="shared" si="64"/>
        <v>745.08567203905511</v>
      </c>
      <c r="Q651" s="181">
        <f t="shared" si="64"/>
        <v>721.8511773845579</v>
      </c>
      <c r="R651" s="181">
        <f t="shared" si="64"/>
        <v>700.71077225177976</v>
      </c>
      <c r="S651" s="181">
        <f t="shared" si="64"/>
        <v>680.92566867524636</v>
      </c>
      <c r="T651" s="181">
        <f t="shared" si="64"/>
        <v>662.03622091085344</v>
      </c>
      <c r="U651" s="181">
        <f t="shared" si="64"/>
        <v>643.74348072804298</v>
      </c>
      <c r="V651" s="181">
        <f t="shared" si="64"/>
        <v>625.8477212047577</v>
      </c>
      <c r="W651" s="181">
        <f t="shared" si="64"/>
        <v>608.213889614614</v>
      </c>
      <c r="X651" s="181">
        <f t="shared" si="64"/>
        <v>590.7509347939548</v>
      </c>
      <c r="Y651" s="181">
        <f t="shared" si="64"/>
        <v>573.39878353197935</v>
      </c>
      <c r="Z651" s="181">
        <f t="shared" si="64"/>
        <v>556.11977137357076</v>
      </c>
      <c r="AA651" s="181">
        <f t="shared" si="64"/>
        <v>550.69336009221081</v>
      </c>
      <c r="AB651" s="181">
        <f t="shared" si="64"/>
        <v>545.60438782151948</v>
      </c>
      <c r="AC651" s="181">
        <f t="shared" si="64"/>
        <v>540.81382424640344</v>
      </c>
      <c r="AD651" s="181">
        <f t="shared" si="64"/>
        <v>536.28902001097765</v>
      </c>
      <c r="AE651" s="181">
        <f t="shared" si="64"/>
        <v>532.00238942959436</v>
      </c>
      <c r="AF651" s="181">
        <f t="shared" si="64"/>
        <v>527.93041622695193</v>
      </c>
      <c r="AG651" s="181">
        <f t="shared" si="64"/>
        <v>524.05289172708319</v>
      </c>
      <c r="AH651" s="181">
        <f t="shared" si="64"/>
        <v>520.35232321506408</v>
      </c>
      <c r="AI651" s="181">
        <f t="shared" si="64"/>
        <v>516.81346882452192</v>
      </c>
      <c r="AJ651" s="181">
        <f t="shared" si="64"/>
        <v>513.42296782621008</v>
      </c>
      <c r="AK651" s="181">
        <f t="shared" si="64"/>
        <v>510.16904377150047</v>
      </c>
      <c r="AL651" s="181">
        <f t="shared" si="64"/>
        <v>507.0412639238221</v>
      </c>
      <c r="AM651" s="181">
        <f t="shared" si="64"/>
        <v>504.03034264450258</v>
      </c>
      <c r="AN651" s="181">
        <f t="shared" si="64"/>
        <v>501.12797944033582</v>
      </c>
      <c r="AO651" s="181">
        <f t="shared" si="64"/>
        <v>498.32672459355024</v>
      </c>
      <c r="AP651" s="181">
        <f t="shared" si="64"/>
        <v>495.61986692564238</v>
      </c>
      <c r="AQ651" s="181">
        <f t="shared" si="64"/>
        <v>493.00133946177658</v>
      </c>
      <c r="AR651" s="181">
        <f t="shared" si="64"/>
        <v>490.46563967754906</v>
      </c>
    </row>
    <row r="652" spans="7:44" ht="14.25" customHeight="1" x14ac:dyDescent="0.25">
      <c r="G652" s="62"/>
      <c r="H652" s="438"/>
      <c r="J652" s="411"/>
      <c r="K652" s="52" t="s">
        <v>281</v>
      </c>
      <c r="L652" s="179">
        <f t="shared" si="65"/>
        <v>921.0192916806177</v>
      </c>
      <c r="M652" s="179">
        <f t="shared" si="64"/>
        <v>861.04752481064509</v>
      </c>
      <c r="N652" s="179">
        <f t="shared" si="64"/>
        <v>825.96629008971968</v>
      </c>
      <c r="O652" s="179">
        <f t="shared" si="64"/>
        <v>801.07575794067247</v>
      </c>
      <c r="P652" s="179">
        <f t="shared" si="64"/>
        <v>781.76916128519315</v>
      </c>
      <c r="Q652" s="179">
        <f t="shared" si="64"/>
        <v>765.99452321974718</v>
      </c>
      <c r="R652" s="179">
        <f t="shared" si="64"/>
        <v>752.65725677370892</v>
      </c>
      <c r="S652" s="179">
        <f t="shared" si="64"/>
        <v>741.10399107069998</v>
      </c>
      <c r="T652" s="179">
        <f t="shared" si="64"/>
        <v>730.91328849882177</v>
      </c>
      <c r="U652" s="179">
        <f t="shared" si="64"/>
        <v>721.79739441522065</v>
      </c>
      <c r="V652" s="179">
        <f t="shared" si="64"/>
        <v>713.55106514508975</v>
      </c>
      <c r="W652" s="179">
        <f t="shared" si="64"/>
        <v>706.02275634977468</v>
      </c>
      <c r="X652" s="179">
        <f t="shared" si="64"/>
        <v>699.09738358787308</v>
      </c>
      <c r="Y652" s="179">
        <f t="shared" si="64"/>
        <v>692.68548990373654</v>
      </c>
      <c r="Z652" s="179">
        <f t="shared" si="64"/>
        <v>686.71615969429547</v>
      </c>
      <c r="AA652" s="179">
        <f t="shared" si="64"/>
        <v>681.13222420072759</v>
      </c>
      <c r="AB652" s="179">
        <f t="shared" si="64"/>
        <v>675.88692307547683</v>
      </c>
      <c r="AC652" s="179">
        <f t="shared" si="64"/>
        <v>670.94152162884939</v>
      </c>
      <c r="AD652" s="179">
        <f t="shared" si="64"/>
        <v>666.26357316383678</v>
      </c>
      <c r="AE652" s="179">
        <f t="shared" si="64"/>
        <v>661.82562754524827</v>
      </c>
      <c r="AF652" s="179">
        <f t="shared" si="64"/>
        <v>657.60425518281124</v>
      </c>
      <c r="AG652" s="179">
        <f t="shared" si="64"/>
        <v>653.57929827511725</v>
      </c>
      <c r="AH652" s="179">
        <f t="shared" si="64"/>
        <v>649.73328863008953</v>
      </c>
      <c r="AI652" s="179">
        <f t="shared" si="64"/>
        <v>646.05098947980207</v>
      </c>
      <c r="AJ652" s="179">
        <f t="shared" si="64"/>
        <v>642.51903088976883</v>
      </c>
      <c r="AK652" s="179">
        <f t="shared" si="64"/>
        <v>639.12561671790058</v>
      </c>
      <c r="AL652" s="179">
        <f t="shared" si="64"/>
        <v>635.86028690792398</v>
      </c>
      <c r="AM652" s="179">
        <f t="shared" si="64"/>
        <v>632.71372303376404</v>
      </c>
      <c r="AN652" s="179">
        <f t="shared" si="64"/>
        <v>629.67758798206967</v>
      </c>
      <c r="AO652" s="179">
        <f t="shared" si="64"/>
        <v>626.74439282432286</v>
      </c>
      <c r="AP652" s="179">
        <f t="shared" si="64"/>
        <v>623.90738552601783</v>
      </c>
      <c r="AQ652" s="179">
        <f t="shared" si="64"/>
        <v>621.16045733075498</v>
      </c>
      <c r="AR652" s="179">
        <f t="shared" si="64"/>
        <v>618.49806355419207</v>
      </c>
    </row>
    <row r="653" spans="7:44" ht="14.25" customHeight="1" thickBot="1" x14ac:dyDescent="0.3">
      <c r="G653" s="62"/>
      <c r="H653" s="438"/>
      <c r="J653" s="411"/>
      <c r="K653" s="167" t="s">
        <v>282</v>
      </c>
      <c r="L653" s="180">
        <f t="shared" si="65"/>
        <v>921.0192916806177</v>
      </c>
      <c r="M653" s="180">
        <f t="shared" si="64"/>
        <v>887.88410576852289</v>
      </c>
      <c r="N653" s="180">
        <f t="shared" si="64"/>
        <v>878.52709401101947</v>
      </c>
      <c r="O653" s="180">
        <f t="shared" si="64"/>
        <v>871.88818851576252</v>
      </c>
      <c r="P653" s="180">
        <f t="shared" si="64"/>
        <v>866.73865334860557</v>
      </c>
      <c r="Q653" s="180">
        <f t="shared" si="64"/>
        <v>862.53117675825945</v>
      </c>
      <c r="R653" s="180">
        <f t="shared" si="64"/>
        <v>858.9738059889205</v>
      </c>
      <c r="S653" s="180">
        <f t="shared" si="64"/>
        <v>855.89227126300239</v>
      </c>
      <c r="T653" s="180">
        <f t="shared" si="64"/>
        <v>853.17416500075603</v>
      </c>
      <c r="U653" s="180">
        <f t="shared" si="64"/>
        <v>850.74273609584554</v>
      </c>
      <c r="V653" s="180">
        <f t="shared" si="64"/>
        <v>848.54324110797859</v>
      </c>
      <c r="W653" s="180">
        <f t="shared" si="64"/>
        <v>846.5352595054992</v>
      </c>
      <c r="X653" s="180">
        <f t="shared" si="64"/>
        <v>844.68809549107095</v>
      </c>
      <c r="Y653" s="180">
        <f t="shared" si="64"/>
        <v>842.97788873616037</v>
      </c>
      <c r="Z653" s="180">
        <f t="shared" si="64"/>
        <v>841.38572433834224</v>
      </c>
      <c r="AA653" s="180">
        <f t="shared" si="64"/>
        <v>839.89635401024236</v>
      </c>
      <c r="AB653" s="180">
        <f t="shared" si="64"/>
        <v>838.49730563891069</v>
      </c>
      <c r="AC653" s="180">
        <f t="shared" si="64"/>
        <v>837.17824774799601</v>
      </c>
      <c r="AD653" s="180">
        <f t="shared" si="64"/>
        <v>835.93052602051614</v>
      </c>
      <c r="AE653" s="180">
        <f t="shared" si="64"/>
        <v>834.74681884308529</v>
      </c>
      <c r="AF653" s="180">
        <f t="shared" si="64"/>
        <v>833.62087697865718</v>
      </c>
      <c r="AG653" s="180">
        <f t="shared" si="64"/>
        <v>832.54732385521822</v>
      </c>
      <c r="AH653" s="180">
        <f t="shared" si="64"/>
        <v>831.52150028446101</v>
      </c>
      <c r="AI653" s="180">
        <f t="shared" si="64"/>
        <v>830.53934225273883</v>
      </c>
      <c r="AJ653" s="180">
        <f t="shared" si="64"/>
        <v>829.59728367592834</v>
      </c>
      <c r="AK653" s="180">
        <f t="shared" si="64"/>
        <v>828.69217823831059</v>
      </c>
      <c r="AL653" s="180">
        <f t="shared" si="64"/>
        <v>827.82123599049248</v>
      </c>
      <c r="AM653" s="180">
        <f t="shared" si="64"/>
        <v>826.98197148340012</v>
      </c>
      <c r="AN653" s="180">
        <f t="shared" si="64"/>
        <v>826.17216100774078</v>
      </c>
      <c r="AO653" s="180">
        <f t="shared" si="64"/>
        <v>825.38980708558188</v>
      </c>
      <c r="AP653" s="180">
        <f t="shared" si="64"/>
        <v>824.6331087864047</v>
      </c>
      <c r="AQ653" s="180">
        <f t="shared" si="64"/>
        <v>823.900436757482</v>
      </c>
      <c r="AR653" s="180">
        <f t="shared" si="64"/>
        <v>823.19031209771504</v>
      </c>
    </row>
    <row r="654" spans="7:44" ht="14.25" customHeight="1" thickTop="1" x14ac:dyDescent="0.25">
      <c r="G654" s="62"/>
      <c r="H654" s="438"/>
      <c r="J654" s="411"/>
      <c r="K654" s="164" t="s">
        <v>283</v>
      </c>
      <c r="L654" s="181">
        <f t="shared" si="65"/>
        <v>1161.8156313041641</v>
      </c>
      <c r="M654" s="181">
        <f t="shared" si="64"/>
        <v>1077.9660856963699</v>
      </c>
      <c r="N654" s="181">
        <f t="shared" si="64"/>
        <v>1027.5471547625684</v>
      </c>
      <c r="O654" s="181">
        <f t="shared" si="64"/>
        <v>989.95458746980364</v>
      </c>
      <c r="P654" s="181">
        <f t="shared" si="64"/>
        <v>958.84380592838477</v>
      </c>
      <c r="Q654" s="181">
        <f t="shared" si="64"/>
        <v>931.43708123787064</v>
      </c>
      <c r="R654" s="181">
        <f t="shared" si="64"/>
        <v>906.28406937311843</v>
      </c>
      <c r="S654" s="181">
        <f t="shared" si="64"/>
        <v>882.54360521505589</v>
      </c>
      <c r="T654" s="181">
        <f t="shared" si="64"/>
        <v>859.69414976645828</v>
      </c>
      <c r="U654" s="181">
        <f t="shared" si="64"/>
        <v>837.39843911092623</v>
      </c>
      <c r="V654" s="181">
        <f t="shared" si="64"/>
        <v>815.43319387630288</v>
      </c>
      <c r="W654" s="181">
        <f t="shared" si="64"/>
        <v>793.64959072595275</v>
      </c>
      <c r="X654" s="181">
        <f t="shared" si="64"/>
        <v>771.94958603547548</v>
      </c>
      <c r="Y654" s="181">
        <f t="shared" si="64"/>
        <v>750.27097993294763</v>
      </c>
      <c r="Z654" s="181">
        <f t="shared" si="64"/>
        <v>728.57757061809343</v>
      </c>
      <c r="AA654" s="181">
        <f t="shared" si="64"/>
        <v>722.3309309074366</v>
      </c>
      <c r="AB654" s="181">
        <f t="shared" si="64"/>
        <v>716.47156005968475</v>
      </c>
      <c r="AC654" s="181">
        <f t="shared" si="64"/>
        <v>710.95471781978938</v>
      </c>
      <c r="AD654" s="181">
        <f t="shared" si="64"/>
        <v>705.74297305489949</v>
      </c>
      <c r="AE654" s="181">
        <f t="shared" si="64"/>
        <v>700.80469563711483</v>
      </c>
      <c r="AF654" s="181">
        <f t="shared" si="64"/>
        <v>696.11291800311096</v>
      </c>
      <c r="AG654" s="181">
        <f t="shared" si="64"/>
        <v>691.64446276347144</v>
      </c>
      <c r="AH654" s="181">
        <f t="shared" si="64"/>
        <v>687.37926510670241</v>
      </c>
      <c r="AI654" s="181">
        <f t="shared" si="64"/>
        <v>683.29984005225162</v>
      </c>
      <c r="AJ654" s="181">
        <f t="shared" si="64"/>
        <v>679.39085893218783</v>
      </c>
      <c r="AK654" s="181">
        <f t="shared" si="64"/>
        <v>675.63880929615016</v>
      </c>
      <c r="AL654" s="181">
        <f t="shared" si="64"/>
        <v>672.0317192757683</v>
      </c>
      <c r="AM654" s="181">
        <f t="shared" si="64"/>
        <v>668.55893228929494</v>
      </c>
      <c r="AN654" s="181">
        <f t="shared" si="64"/>
        <v>665.21092144735303</v>
      </c>
      <c r="AO654" s="181">
        <f t="shared" si="64"/>
        <v>661.97913555400226</v>
      </c>
      <c r="AP654" s="181">
        <f t="shared" si="64"/>
        <v>658.8558704640601</v>
      </c>
      <c r="AQ654" s="181">
        <f t="shared" si="64"/>
        <v>655.8341609487527</v>
      </c>
      <c r="AR654" s="181">
        <f t="shared" si="64"/>
        <v>652.90768926942792</v>
      </c>
    </row>
    <row r="655" spans="7:44" ht="14.25" customHeight="1" x14ac:dyDescent="0.25">
      <c r="G655" s="62"/>
      <c r="H655" s="438"/>
      <c r="J655" s="411"/>
      <c r="K655" s="52" t="s">
        <v>284</v>
      </c>
      <c r="L655" s="179">
        <f t="shared" si="65"/>
        <v>1161.8156313041641</v>
      </c>
      <c r="M655" s="179">
        <f t="shared" si="64"/>
        <v>1093.2261388218658</v>
      </c>
      <c r="N655" s="179">
        <f t="shared" si="64"/>
        <v>1053.1038577762258</v>
      </c>
      <c r="O655" s="179">
        <f t="shared" si="64"/>
        <v>1024.6366463395677</v>
      </c>
      <c r="P655" s="179">
        <f t="shared" si="64"/>
        <v>1002.5557616954503</v>
      </c>
      <c r="Q655" s="179">
        <f t="shared" si="64"/>
        <v>984.51436529392754</v>
      </c>
      <c r="R655" s="179">
        <f t="shared" si="64"/>
        <v>969.26058198255134</v>
      </c>
      <c r="S655" s="179">
        <f t="shared" si="64"/>
        <v>956.04715385726968</v>
      </c>
      <c r="T655" s="179">
        <f t="shared" si="64"/>
        <v>944.39208424828757</v>
      </c>
      <c r="U655" s="179">
        <f t="shared" si="64"/>
        <v>933.96626921315226</v>
      </c>
      <c r="V655" s="179">
        <f t="shared" si="64"/>
        <v>924.53497230461664</v>
      </c>
      <c r="W655" s="179">
        <f t="shared" si="64"/>
        <v>915.9248728116296</v>
      </c>
      <c r="X655" s="179">
        <f t="shared" si="64"/>
        <v>908.00434907552813</v>
      </c>
      <c r="Y655" s="179">
        <f t="shared" si="64"/>
        <v>900.67108950025329</v>
      </c>
      <c r="Z655" s="179">
        <f t="shared" si="64"/>
        <v>893.84398816751241</v>
      </c>
      <c r="AA655" s="179">
        <f t="shared" si="64"/>
        <v>887.45766137497185</v>
      </c>
      <c r="AB655" s="179">
        <f t="shared" si="64"/>
        <v>881.45862948255126</v>
      </c>
      <c r="AC655" s="179">
        <f t="shared" si="64"/>
        <v>875.80259176598963</v>
      </c>
      <c r="AD655" s="179">
        <f t="shared" si="64"/>
        <v>870.45243905547807</v>
      </c>
      <c r="AE655" s="179">
        <f t="shared" si="64"/>
        <v>865.37677673085432</v>
      </c>
      <c r="AF655" s="179">
        <f t="shared" si="64"/>
        <v>860.54880845461309</v>
      </c>
      <c r="AG655" s="179">
        <f t="shared" si="64"/>
        <v>855.94547982231848</v>
      </c>
      <c r="AH655" s="179">
        <f t="shared" si="64"/>
        <v>851.54681252598164</v>
      </c>
      <c r="AI655" s="179">
        <f t="shared" si="64"/>
        <v>847.3353803293312</v>
      </c>
      <c r="AJ655" s="179">
        <f t="shared" si="64"/>
        <v>843.29589208673667</v>
      </c>
      <c r="AK655" s="179">
        <f t="shared" si="64"/>
        <v>839.41485659322962</v>
      </c>
      <c r="AL655" s="179">
        <f t="shared" si="64"/>
        <v>835.6803107203491</v>
      </c>
      <c r="AM655" s="179">
        <f t="shared" si="64"/>
        <v>832.08159701795466</v>
      </c>
      <c r="AN655" s="179">
        <f t="shared" si="64"/>
        <v>828.60918035971372</v>
      </c>
      <c r="AO655" s="179">
        <f t="shared" si="64"/>
        <v>825.25449568521367</v>
      </c>
      <c r="AP655" s="179">
        <f t="shared" si="64"/>
        <v>822.00982071705391</v>
      </c>
      <c r="AQ655" s="179">
        <f t="shared" si="64"/>
        <v>818.868168892673</v>
      </c>
      <c r="AR655" s="179">
        <f t="shared" si="64"/>
        <v>815.82319877667817</v>
      </c>
    </row>
    <row r="656" spans="7:44" ht="14.25" customHeight="1" thickBot="1" x14ac:dyDescent="0.3">
      <c r="G656" s="62"/>
      <c r="H656" s="438"/>
      <c r="J656" s="411"/>
      <c r="K656" s="167" t="s">
        <v>285</v>
      </c>
      <c r="L656" s="180">
        <f t="shared" si="65"/>
        <v>1161.8156313041641</v>
      </c>
      <c r="M656" s="180">
        <f t="shared" si="64"/>
        <v>1122.8866217433447</v>
      </c>
      <c r="N656" s="180">
        <f t="shared" si="64"/>
        <v>1113.9020656183736</v>
      </c>
      <c r="O656" s="180">
        <f t="shared" si="64"/>
        <v>1107.5274215999259</v>
      </c>
      <c r="P656" s="180">
        <f t="shared" si="64"/>
        <v>1102.5828635587611</v>
      </c>
      <c r="Q656" s="180">
        <f t="shared" si="64"/>
        <v>1098.5428654749549</v>
      </c>
      <c r="R656" s="180">
        <f t="shared" si="64"/>
        <v>1095.1270957652687</v>
      </c>
      <c r="S656" s="180">
        <f t="shared" si="64"/>
        <v>1092.1682214565069</v>
      </c>
      <c r="T656" s="180">
        <f t="shared" si="64"/>
        <v>1089.5583093499836</v>
      </c>
      <c r="U656" s="180">
        <f t="shared" si="64"/>
        <v>1087.2236634153423</v>
      </c>
      <c r="V656" s="180">
        <f t="shared" si="64"/>
        <v>1085.1117192736417</v>
      </c>
      <c r="W656" s="180">
        <f t="shared" si="64"/>
        <v>1083.1836653315358</v>
      </c>
      <c r="X656" s="180">
        <f t="shared" si="64"/>
        <v>1081.410027637178</v>
      </c>
      <c r="Y656" s="180">
        <f t="shared" si="64"/>
        <v>1079.7678956218497</v>
      </c>
      <c r="Z656" s="180">
        <f t="shared" si="64"/>
        <v>1078.2391072903713</v>
      </c>
      <c r="AA656" s="180">
        <f t="shared" si="64"/>
        <v>1076.8090213130879</v>
      </c>
      <c r="AB656" s="180">
        <f t="shared" si="64"/>
        <v>1075.4656620292119</v>
      </c>
      <c r="AC656" s="180">
        <f t="shared" si="64"/>
        <v>1074.1991092065646</v>
      </c>
      <c r="AD656" s="180">
        <f t="shared" si="64"/>
        <v>1073.0010530130476</v>
      </c>
      <c r="AE656" s="180">
        <f t="shared" si="64"/>
        <v>1071.8644632719233</v>
      </c>
      <c r="AF656" s="180">
        <f t="shared" si="64"/>
        <v>1070.7833394968786</v>
      </c>
      <c r="AG656" s="180">
        <f t="shared" si="64"/>
        <v>1069.7525191302225</v>
      </c>
      <c r="AH656" s="180">
        <f t="shared" si="64"/>
        <v>1068.7675284425281</v>
      </c>
      <c r="AI656" s="180">
        <f t="shared" si="64"/>
        <v>1067.8244651881166</v>
      </c>
      <c r="AJ656" s="180">
        <f t="shared" si="64"/>
        <v>1066.9199052307586</v>
      </c>
      <c r="AK656" s="180">
        <f t="shared" si="64"/>
        <v>1066.0508274937586</v>
      </c>
      <c r="AL656" s="180">
        <f t="shared" si="64"/>
        <v>1065.2145530815931</v>
      </c>
      <c r="AM656" s="180">
        <f t="shared" si="64"/>
        <v>1064.4086954784304</v>
      </c>
      <c r="AN656" s="180">
        <f t="shared" si="64"/>
        <v>1063.6311194896734</v>
      </c>
      <c r="AO656" s="180">
        <f t="shared" si="64"/>
        <v>1062.8799071469518</v>
      </c>
      <c r="AP656" s="180">
        <f t="shared" si="64"/>
        <v>1062.1533292057436</v>
      </c>
      <c r="AQ656" s="180">
        <f t="shared" si="64"/>
        <v>1061.4498211696684</v>
      </c>
      <c r="AR656" s="180">
        <f t="shared" si="64"/>
        <v>1060.7679630052514</v>
      </c>
    </row>
    <row r="657" spans="7:44" ht="14.25" customHeight="1" thickTop="1" x14ac:dyDescent="0.25">
      <c r="G657" s="62"/>
      <c r="H657" s="438"/>
      <c r="J657" s="411"/>
      <c r="K657" s="164" t="s">
        <v>286</v>
      </c>
      <c r="L657" s="181">
        <f t="shared" si="65"/>
        <v>1242.1580176620428</v>
      </c>
      <c r="M657" s="181">
        <f t="shared" si="64"/>
        <v>1152.5100713376119</v>
      </c>
      <c r="N657" s="181">
        <f t="shared" si="64"/>
        <v>1098.604548280508</v>
      </c>
      <c r="O657" s="181">
        <f t="shared" si="64"/>
        <v>1058.4123632134242</v>
      </c>
      <c r="P657" s="181">
        <f t="shared" si="64"/>
        <v>1025.1501952014253</v>
      </c>
      <c r="Q657" s="181">
        <f t="shared" si="64"/>
        <v>995.84822861145619</v>
      </c>
      <c r="R657" s="181">
        <f t="shared" si="64"/>
        <v>968.9558245894184</v>
      </c>
      <c r="S657" s="181">
        <f t="shared" si="64"/>
        <v>943.57364939536171</v>
      </c>
      <c r="T657" s="181">
        <f t="shared" si="64"/>
        <v>919.14409833756861</v>
      </c>
      <c r="U657" s="181">
        <f t="shared" si="64"/>
        <v>895.30658487671576</v>
      </c>
      <c r="V657" s="181">
        <f t="shared" si="64"/>
        <v>871.8223893271404</v>
      </c>
      <c r="W657" s="181">
        <f t="shared" si="64"/>
        <v>848.53239685526978</v>
      </c>
      <c r="X657" s="181">
        <f t="shared" si="64"/>
        <v>825.3317838807975</v>
      </c>
      <c r="Y657" s="181">
        <f t="shared" ref="M657:AR665" si="66">Y701</f>
        <v>802.15404925885514</v>
      </c>
      <c r="Z657" s="181">
        <f t="shared" si="66"/>
        <v>778.96048774632641</v>
      </c>
      <c r="AA657" s="181">
        <f t="shared" si="66"/>
        <v>772.28187765452685</v>
      </c>
      <c r="AB657" s="181">
        <f t="shared" si="66"/>
        <v>766.01731701264578</v>
      </c>
      <c r="AC657" s="181">
        <f t="shared" si="66"/>
        <v>760.11897166780807</v>
      </c>
      <c r="AD657" s="181">
        <f t="shared" si="66"/>
        <v>754.54682203297386</v>
      </c>
      <c r="AE657" s="181">
        <f t="shared" si="66"/>
        <v>749.2670506797042</v>
      </c>
      <c r="AF657" s="181">
        <f t="shared" si="66"/>
        <v>744.25082517185558</v>
      </c>
      <c r="AG657" s="181">
        <f t="shared" si="66"/>
        <v>739.47336534696774</v>
      </c>
      <c r="AH657" s="181">
        <f t="shared" si="66"/>
        <v>734.91321886286346</v>
      </c>
      <c r="AI657" s="181">
        <f t="shared" si="66"/>
        <v>730.55169160991261</v>
      </c>
      <c r="AJ657" s="181">
        <f t="shared" si="66"/>
        <v>726.37239490538627</v>
      </c>
      <c r="AK657" s="181">
        <f t="shared" si="66"/>
        <v>722.36088188000349</v>
      </c>
      <c r="AL657" s="181">
        <f t="shared" si="66"/>
        <v>718.50435278147813</v>
      </c>
      <c r="AM657" s="181">
        <f t="shared" si="66"/>
        <v>714.79141409942758</v>
      </c>
      <c r="AN657" s="181">
        <f t="shared" si="66"/>
        <v>711.21188013682342</v>
      </c>
      <c r="AO657" s="181">
        <f t="shared" si="66"/>
        <v>707.75660836165684</v>
      </c>
      <c r="AP657" s="181">
        <f t="shared" si="66"/>
        <v>704.41736186830337</v>
      </c>
      <c r="AQ657" s="181">
        <f t="shared" si="66"/>
        <v>701.18669376542073</v>
      </c>
      <c r="AR657" s="181">
        <f t="shared" si="66"/>
        <v>698.05784942731032</v>
      </c>
    </row>
    <row r="658" spans="7:44" ht="14.25" customHeight="1" x14ac:dyDescent="0.25">
      <c r="G658" s="62"/>
      <c r="H658" s="438"/>
      <c r="J658" s="411"/>
      <c r="K658" s="52" t="s">
        <v>287</v>
      </c>
      <c r="L658" s="179">
        <f t="shared" si="65"/>
        <v>1242.1580176620428</v>
      </c>
      <c r="M658" s="179">
        <f t="shared" si="66"/>
        <v>1168.8253943794491</v>
      </c>
      <c r="N658" s="179">
        <f t="shared" si="66"/>
        <v>1125.9285596796205</v>
      </c>
      <c r="O658" s="179">
        <f t="shared" si="66"/>
        <v>1095.4927710968554</v>
      </c>
      <c r="P658" s="179">
        <f t="shared" si="66"/>
        <v>1071.8849393903972</v>
      </c>
      <c r="Q658" s="179">
        <f t="shared" si="66"/>
        <v>1052.5959363970267</v>
      </c>
      <c r="R658" s="179">
        <f t="shared" si="66"/>
        <v>1036.2873167422572</v>
      </c>
      <c r="S658" s="179">
        <f t="shared" si="66"/>
        <v>1022.1601478142616</v>
      </c>
      <c r="T658" s="179">
        <f t="shared" si="66"/>
        <v>1009.6991016971981</v>
      </c>
      <c r="U658" s="179">
        <f t="shared" si="66"/>
        <v>998.55231610780334</v>
      </c>
      <c r="V658" s="179">
        <f t="shared" si="66"/>
        <v>988.46882200062021</v>
      </c>
      <c r="W658" s="179">
        <f t="shared" si="66"/>
        <v>979.263313114433</v>
      </c>
      <c r="X658" s="179">
        <f t="shared" si="66"/>
        <v>970.7950658316546</v>
      </c>
      <c r="Y658" s="179">
        <f t="shared" si="66"/>
        <v>962.95469345966353</v>
      </c>
      <c r="Z658" s="179">
        <f t="shared" si="66"/>
        <v>955.65548140797512</v>
      </c>
      <c r="AA658" s="179">
        <f t="shared" si="66"/>
        <v>948.82752453166813</v>
      </c>
      <c r="AB658" s="179">
        <f t="shared" si="66"/>
        <v>942.41364494303173</v>
      </c>
      <c r="AC658" s="179">
        <f t="shared" si="66"/>
        <v>936.36647841460467</v>
      </c>
      <c r="AD658" s="179">
        <f t="shared" si="66"/>
        <v>930.64634958691943</v>
      </c>
      <c r="AE658" s="179">
        <f t="shared" si="66"/>
        <v>925.2196928252099</v>
      </c>
      <c r="AF658" s="179">
        <f t="shared" si="66"/>
        <v>920.05785875983497</v>
      </c>
      <c r="AG658" s="179">
        <f t="shared" si="66"/>
        <v>915.13619871802655</v>
      </c>
      <c r="AH658" s="179">
        <f t="shared" si="66"/>
        <v>910.43335284304089</v>
      </c>
      <c r="AI658" s="179">
        <f t="shared" si="66"/>
        <v>905.93068983183912</v>
      </c>
      <c r="AJ658" s="179">
        <f t="shared" si="66"/>
        <v>901.61186111875168</v>
      </c>
      <c r="AK658" s="179">
        <f t="shared" si="66"/>
        <v>897.46244254906071</v>
      </c>
      <c r="AL658" s="179">
        <f t="shared" si="66"/>
        <v>893.46964371477588</v>
      </c>
      <c r="AM658" s="179">
        <f t="shared" si="66"/>
        <v>889.62207017706953</v>
      </c>
      <c r="AN658" s="179">
        <f t="shared" si="66"/>
        <v>885.90952743235243</v>
      </c>
      <c r="AO658" s="179">
        <f t="shared" si="66"/>
        <v>882.32285812538112</v>
      </c>
      <c r="AP658" s="179">
        <f t="shared" si="66"/>
        <v>878.8538059644261</v>
      </c>
      <c r="AQ658" s="179">
        <f t="shared" si="66"/>
        <v>875.49490124907402</v>
      </c>
      <c r="AR658" s="179">
        <f t="shared" si="66"/>
        <v>872.2393640181981</v>
      </c>
    </row>
    <row r="659" spans="7:44" ht="14.25" customHeight="1" thickBot="1" x14ac:dyDescent="0.3">
      <c r="G659" s="62"/>
      <c r="H659" s="438"/>
      <c r="J659" s="411"/>
      <c r="K659" s="167" t="s">
        <v>288</v>
      </c>
      <c r="L659" s="180">
        <f t="shared" si="65"/>
        <v>1242.1580176620428</v>
      </c>
      <c r="M659" s="180">
        <f t="shared" si="66"/>
        <v>1200.5369720824328</v>
      </c>
      <c r="N659" s="180">
        <f t="shared" si="66"/>
        <v>1190.9311119742847</v>
      </c>
      <c r="O659" s="180">
        <f t="shared" si="66"/>
        <v>1184.1156457644115</v>
      </c>
      <c r="P659" s="180">
        <f t="shared" si="66"/>
        <v>1178.8291594673269</v>
      </c>
      <c r="Q659" s="180">
        <f t="shared" si="66"/>
        <v>1174.5097856562631</v>
      </c>
      <c r="R659" s="180">
        <f t="shared" si="66"/>
        <v>1170.8578071348425</v>
      </c>
      <c r="S659" s="180">
        <f t="shared" si="66"/>
        <v>1167.6943194463895</v>
      </c>
      <c r="T659" s="180">
        <f t="shared" si="66"/>
        <v>1164.9039255481148</v>
      </c>
      <c r="U659" s="180">
        <f t="shared" si="66"/>
        <v>1162.4078331493051</v>
      </c>
      <c r="V659" s="180">
        <f t="shared" si="66"/>
        <v>1160.1498429159296</v>
      </c>
      <c r="W659" s="180">
        <f t="shared" si="66"/>
        <v>1158.0884593382416</v>
      </c>
      <c r="X659" s="180">
        <f t="shared" si="66"/>
        <v>1156.1921702686916</v>
      </c>
      <c r="Y659" s="180">
        <f t="shared" si="66"/>
        <v>1154.4364808168209</v>
      </c>
      <c r="Z659" s="180">
        <f t="shared" si="66"/>
        <v>1152.8019730411572</v>
      </c>
      <c r="AA659" s="180">
        <f t="shared" si="66"/>
        <v>1151.2729931283682</v>
      </c>
      <c r="AB659" s="180">
        <f t="shared" si="66"/>
        <v>1149.8367372714949</v>
      </c>
      <c r="AC659" s="180">
        <f t="shared" si="66"/>
        <v>1148.4825992300935</v>
      </c>
      <c r="AD659" s="180">
        <f t="shared" si="66"/>
        <v>1147.2016945268952</v>
      </c>
      <c r="AE659" s="180">
        <f t="shared" si="66"/>
        <v>1145.9865068312838</v>
      </c>
      <c r="AF659" s="180">
        <f t="shared" si="66"/>
        <v>1144.830620708673</v>
      </c>
      <c r="AG659" s="180">
        <f t="shared" si="66"/>
        <v>1143.7285165979079</v>
      </c>
      <c r="AH659" s="180">
        <f t="shared" si="66"/>
        <v>1142.675411400254</v>
      </c>
      <c r="AI659" s="180">
        <f t="shared" si="66"/>
        <v>1141.66713302022</v>
      </c>
      <c r="AJ659" s="180">
        <f t="shared" si="66"/>
        <v>1140.7000205341992</v>
      </c>
      <c r="AK659" s="180">
        <f t="shared" si="66"/>
        <v>1139.7708439506698</v>
      </c>
      <c r="AL659" s="180">
        <f t="shared" si="66"/>
        <v>1138.8767391219453</v>
      </c>
      <c r="AM659" s="180">
        <f t="shared" si="66"/>
        <v>1138.0151544987991</v>
      </c>
      <c r="AN659" s="180">
        <f t="shared" si="66"/>
        <v>1137.1838072327173</v>
      </c>
      <c r="AO659" s="180">
        <f t="shared" si="66"/>
        <v>1136.3806467231357</v>
      </c>
      <c r="AP659" s="180">
        <f t="shared" si="66"/>
        <v>1135.6038241440531</v>
      </c>
      <c r="AQ659" s="180">
        <f t="shared" si="66"/>
        <v>1134.8516668103464</v>
      </c>
      <c r="AR659" s="180">
        <f t="shared" si="66"/>
        <v>1134.1226564897602</v>
      </c>
    </row>
    <row r="660" spans="7:44" ht="14.25" customHeight="1" thickTop="1" x14ac:dyDescent="0.25">
      <c r="G660" s="62"/>
      <c r="H660" s="438"/>
      <c r="J660" s="411"/>
      <c r="K660" s="164" t="s">
        <v>289</v>
      </c>
      <c r="L660" s="181">
        <f t="shared" si="65"/>
        <v>1246.8536005109393</v>
      </c>
      <c r="M660" s="181">
        <f t="shared" si="66"/>
        <v>1156.8667686717715</v>
      </c>
      <c r="N660" s="181">
        <f t="shared" si="66"/>
        <v>1102.7574729497339</v>
      </c>
      <c r="O660" s="181">
        <f t="shared" si="66"/>
        <v>1062.4133541252884</v>
      </c>
      <c r="P660" s="181">
        <f t="shared" si="66"/>
        <v>1029.0254490786986</v>
      </c>
      <c r="Q660" s="181">
        <f t="shared" si="66"/>
        <v>999.61271573457861</v>
      </c>
      <c r="R660" s="181">
        <f t="shared" si="66"/>
        <v>972.61865354240797</v>
      </c>
      <c r="S660" s="181">
        <f t="shared" si="66"/>
        <v>947.14052911740475</v>
      </c>
      <c r="T660" s="181">
        <f t="shared" si="66"/>
        <v>922.61862992087072</v>
      </c>
      <c r="U660" s="181">
        <f t="shared" si="66"/>
        <v>898.69100633089124</v>
      </c>
      <c r="V660" s="181">
        <f t="shared" si="66"/>
        <v>875.11803625804691</v>
      </c>
      <c r="W660" s="181">
        <f t="shared" si="66"/>
        <v>851.74000338580299</v>
      </c>
      <c r="X660" s="181">
        <f t="shared" si="66"/>
        <v>828.45168788168644</v>
      </c>
      <c r="Y660" s="181">
        <f t="shared" si="66"/>
        <v>805.18633721442654</v>
      </c>
      <c r="Z660" s="181">
        <f t="shared" si="66"/>
        <v>781.90509982805997</v>
      </c>
      <c r="AA660" s="181">
        <f t="shared" si="66"/>
        <v>775.20124337745938</v>
      </c>
      <c r="AB660" s="181">
        <f t="shared" si="66"/>
        <v>768.91300155887814</v>
      </c>
      <c r="AC660" s="181">
        <f t="shared" si="66"/>
        <v>762.99235939765776</v>
      </c>
      <c r="AD660" s="181">
        <f t="shared" si="66"/>
        <v>757.39914602545286</v>
      </c>
      <c r="AE660" s="181">
        <f t="shared" si="66"/>
        <v>752.09941617780487</v>
      </c>
      <c r="AF660" s="181">
        <f t="shared" si="66"/>
        <v>747.06422842672634</v>
      </c>
      <c r="AG660" s="181">
        <f t="shared" si="66"/>
        <v>742.26870893624357</v>
      </c>
      <c r="AH660" s="181">
        <f t="shared" si="66"/>
        <v>737.69132427043075</v>
      </c>
      <c r="AI660" s="181">
        <f t="shared" si="66"/>
        <v>733.31330965252891</v>
      </c>
      <c r="AJ660" s="181">
        <f t="shared" si="66"/>
        <v>729.11821444761279</v>
      </c>
      <c r="AK660" s="181">
        <f t="shared" si="66"/>
        <v>725.0915371746122</v>
      </c>
      <c r="AL660" s="181">
        <f t="shared" si="66"/>
        <v>721.22042969585357</v>
      </c>
      <c r="AM660" s="181">
        <f t="shared" si="66"/>
        <v>717.49345543141612</v>
      </c>
      <c r="AN660" s="181">
        <f t="shared" si="66"/>
        <v>713.90039018048719</v>
      </c>
      <c r="AO660" s="181">
        <f t="shared" si="66"/>
        <v>710.43205685062696</v>
      </c>
      <c r="AP660" s="181">
        <f t="shared" si="66"/>
        <v>707.08018739921226</v>
      </c>
      <c r="AQ660" s="181">
        <f t="shared" si="66"/>
        <v>703.83730678429924</v>
      </c>
      <c r="AR660" s="181">
        <f t="shared" si="66"/>
        <v>700.69663484647754</v>
      </c>
    </row>
    <row r="661" spans="7:44" ht="14.25" customHeight="1" x14ac:dyDescent="0.25">
      <c r="G661" s="62"/>
      <c r="H661" s="438"/>
      <c r="J661" s="411"/>
      <c r="K661" s="52" t="s">
        <v>290</v>
      </c>
      <c r="L661" s="179">
        <f t="shared" si="65"/>
        <v>1246.8536005109393</v>
      </c>
      <c r="M661" s="179">
        <f t="shared" si="66"/>
        <v>1173.2437665971261</v>
      </c>
      <c r="N661" s="179">
        <f t="shared" si="66"/>
        <v>1130.184774073233</v>
      </c>
      <c r="O661" s="179">
        <f t="shared" si="66"/>
        <v>1099.6339326833131</v>
      </c>
      <c r="P661" s="179">
        <f t="shared" si="66"/>
        <v>1075.936859086464</v>
      </c>
      <c r="Q661" s="179">
        <f t="shared" si="66"/>
        <v>1056.5749401594198</v>
      </c>
      <c r="R661" s="179">
        <f t="shared" si="66"/>
        <v>1040.2046709611534</v>
      </c>
      <c r="S661" s="179">
        <f t="shared" si="66"/>
        <v>1026.0240987695001</v>
      </c>
      <c r="T661" s="179">
        <f t="shared" si="66"/>
        <v>1013.5159476355269</v>
      </c>
      <c r="U661" s="179">
        <f t="shared" si="66"/>
        <v>1002.3270251726509</v>
      </c>
      <c r="V661" s="179">
        <f t="shared" si="66"/>
        <v>992.20541362685424</v>
      </c>
      <c r="W661" s="179">
        <f t="shared" si="66"/>
        <v>982.96510624560699</v>
      </c>
      <c r="X661" s="179">
        <f t="shared" si="66"/>
        <v>974.46484745049611</v>
      </c>
      <c r="Y661" s="179">
        <f t="shared" si="66"/>
        <v>966.59483704734043</v>
      </c>
      <c r="Z661" s="179">
        <f t="shared" si="66"/>
        <v>959.26803264875809</v>
      </c>
      <c r="AA661" s="179">
        <f t="shared" si="66"/>
        <v>952.41426485568729</v>
      </c>
      <c r="AB661" s="179">
        <f t="shared" si="66"/>
        <v>945.97613963761967</v>
      </c>
      <c r="AC661" s="179">
        <f t="shared" si="66"/>
        <v>939.90611372171406</v>
      </c>
      <c r="AD661" s="179">
        <f t="shared" si="66"/>
        <v>934.16436176844024</v>
      </c>
      <c r="AE661" s="179">
        <f t="shared" si="66"/>
        <v>928.71719125883806</v>
      </c>
      <c r="AF661" s="179">
        <f t="shared" si="66"/>
        <v>923.53584452344717</v>
      </c>
      <c r="AG661" s="179">
        <f t="shared" si="66"/>
        <v>918.59557971304105</v>
      </c>
      <c r="AH661" s="179">
        <f t="shared" si="66"/>
        <v>913.87495622673896</v>
      </c>
      <c r="AI661" s="179">
        <f t="shared" si="66"/>
        <v>909.35527233179357</v>
      </c>
      <c r="AJ661" s="179">
        <f t="shared" si="66"/>
        <v>905.02011766198871</v>
      </c>
      <c r="AK661" s="179">
        <f t="shared" si="66"/>
        <v>900.85501353668269</v>
      </c>
      <c r="AL661" s="179">
        <f t="shared" si="66"/>
        <v>896.84712119782046</v>
      </c>
      <c r="AM661" s="179">
        <f t="shared" si="66"/>
        <v>892.98500313352679</v>
      </c>
      <c r="AN661" s="179">
        <f t="shared" si="66"/>
        <v>889.25842630313775</v>
      </c>
      <c r="AO661" s="179">
        <f t="shared" si="66"/>
        <v>885.65819873494434</v>
      </c>
      <c r="AP661" s="179">
        <f t="shared" si="66"/>
        <v>882.17603292693536</v>
      </c>
      <c r="AQ661" s="179">
        <f t="shared" si="66"/>
        <v>878.80443094187342</v>
      </c>
      <c r="AR661" s="179">
        <f t="shared" si="66"/>
        <v>875.53658718914767</v>
      </c>
    </row>
    <row r="662" spans="7:44" ht="14.25" customHeight="1" thickBot="1" x14ac:dyDescent="0.3">
      <c r="G662" s="62"/>
      <c r="H662" s="438"/>
      <c r="J662" s="411"/>
      <c r="K662" s="167" t="s">
        <v>291</v>
      </c>
      <c r="L662" s="183">
        <f t="shared" si="65"/>
        <v>1246.8536005109393</v>
      </c>
      <c r="M662" s="183">
        <f t="shared" si="66"/>
        <v>1205.0752198217879</v>
      </c>
      <c r="N662" s="183">
        <f t="shared" si="66"/>
        <v>1195.4330478182678</v>
      </c>
      <c r="O662" s="183">
        <f t="shared" si="66"/>
        <v>1188.5918179086177</v>
      </c>
      <c r="P662" s="183">
        <f t="shared" si="66"/>
        <v>1183.2853477334481</v>
      </c>
      <c r="Q662" s="183">
        <f t="shared" si="66"/>
        <v>1178.9496459050977</v>
      </c>
      <c r="R662" s="183">
        <f t="shared" si="66"/>
        <v>1175.283862241766</v>
      </c>
      <c r="S662" s="183">
        <f t="shared" si="66"/>
        <v>1172.1084159954476</v>
      </c>
      <c r="T662" s="183">
        <f t="shared" si="66"/>
        <v>1169.3074739015779</v>
      </c>
      <c r="U662" s="183">
        <f t="shared" si="66"/>
        <v>1166.8019458202778</v>
      </c>
      <c r="V662" s="183">
        <f t="shared" si="66"/>
        <v>1164.5354199738306</v>
      </c>
      <c r="W662" s="183">
        <f t="shared" si="66"/>
        <v>1162.4662439919277</v>
      </c>
      <c r="X662" s="183">
        <f t="shared" si="66"/>
        <v>1160.5627866053803</v>
      </c>
      <c r="Y662" s="183">
        <f t="shared" si="66"/>
        <v>1158.8004603285958</v>
      </c>
      <c r="Z662" s="183">
        <f t="shared" si="66"/>
        <v>1157.1597738167579</v>
      </c>
      <c r="AA662" s="183">
        <f t="shared" si="66"/>
        <v>1155.6250140822774</v>
      </c>
      <c r="AB662" s="183">
        <f t="shared" si="66"/>
        <v>1154.1833289174804</v>
      </c>
      <c r="AC662" s="183">
        <f t="shared" si="66"/>
        <v>1152.8240719884077</v>
      </c>
      <c r="AD662" s="183">
        <f t="shared" si="66"/>
        <v>1151.5383252328538</v>
      </c>
      <c r="AE662" s="183">
        <f t="shared" si="66"/>
        <v>1150.3185439071078</v>
      </c>
      <c r="AF662" s="183">
        <f t="shared" si="66"/>
        <v>1149.158288325076</v>
      </c>
      <c r="AG662" s="183">
        <f t="shared" si="66"/>
        <v>1148.0520180606602</v>
      </c>
      <c r="AH662" s="183">
        <f t="shared" si="66"/>
        <v>1146.9949319341438</v>
      </c>
      <c r="AI662" s="183">
        <f t="shared" si="66"/>
        <v>1145.9828420787574</v>
      </c>
      <c r="AJ662" s="183">
        <f t="shared" si="66"/>
        <v>1145.012073731938</v>
      </c>
      <c r="AK662" s="183">
        <f t="shared" si="66"/>
        <v>1144.0793846922097</v>
      </c>
      <c r="AL662" s="183">
        <f t="shared" si="66"/>
        <v>1143.1818999848874</v>
      </c>
      <c r="AM662" s="183">
        <f t="shared" si="66"/>
        <v>1142.3170584154252</v>
      </c>
      <c r="AN662" s="183">
        <f t="shared" si="66"/>
        <v>1141.4825685057276</v>
      </c>
      <c r="AO662" s="183">
        <f t="shared" si="66"/>
        <v>1140.6763719035873</v>
      </c>
      <c r="AP662" s="183">
        <f t="shared" si="66"/>
        <v>1139.8966127941062</v>
      </c>
      <c r="AQ662" s="183">
        <f t="shared" si="66"/>
        <v>1139.1416121691068</v>
      </c>
      <c r="AR662" s="183">
        <f t="shared" si="66"/>
        <v>1138.4098460571402</v>
      </c>
    </row>
    <row r="663" spans="7:44" ht="14.25" customHeight="1" thickTop="1" x14ac:dyDescent="0.25">
      <c r="H663" s="438"/>
      <c r="J663" s="412"/>
      <c r="K663" s="164" t="s">
        <v>348</v>
      </c>
      <c r="L663" s="181">
        <f t="shared" si="65"/>
        <v>1479.9407817643103</v>
      </c>
      <c r="M663" s="181">
        <f t="shared" si="66"/>
        <v>1373.1317849374345</v>
      </c>
      <c r="N663" s="181">
        <f t="shared" si="66"/>
        <v>1308.9072814522028</v>
      </c>
      <c r="O663" s="181">
        <f t="shared" si="66"/>
        <v>1261.0212211094524</v>
      </c>
      <c r="P663" s="181">
        <f t="shared" si="66"/>
        <v>1221.3917712078164</v>
      </c>
      <c r="Q663" s="181">
        <f t="shared" si="66"/>
        <v>1186.4806127836964</v>
      </c>
      <c r="R663" s="181">
        <f t="shared" si="66"/>
        <v>1154.4402726128017</v>
      </c>
      <c r="S663" s="181">
        <f t="shared" si="66"/>
        <v>1124.1992600641138</v>
      </c>
      <c r="T663" s="181">
        <f t="shared" si="66"/>
        <v>1095.0932297712288</v>
      </c>
      <c r="U663" s="181">
        <f t="shared" si="66"/>
        <v>1066.6925691427434</v>
      </c>
      <c r="V663" s="181">
        <f t="shared" si="66"/>
        <v>1038.7128610648938</v>
      </c>
      <c r="W663" s="181">
        <f t="shared" si="66"/>
        <v>1010.9645318056425</v>
      </c>
      <c r="X663" s="181">
        <f t="shared" si="66"/>
        <v>983.32269170588017</v>
      </c>
      <c r="Y663" s="181">
        <f t="shared" si="66"/>
        <v>955.7081094963761</v>
      </c>
      <c r="Z663" s="181">
        <f t="shared" si="66"/>
        <v>928.07467069979191</v>
      </c>
      <c r="AA663" s="181">
        <f t="shared" si="66"/>
        <v>920.11759333940881</v>
      </c>
      <c r="AB663" s="181">
        <f t="shared" si="66"/>
        <v>912.65382573341196</v>
      </c>
      <c r="AC663" s="181">
        <f t="shared" si="66"/>
        <v>905.62637697356342</v>
      </c>
      <c r="AD663" s="181">
        <f t="shared" si="66"/>
        <v>898.98756663749577</v>
      </c>
      <c r="AE663" s="181">
        <f t="shared" si="66"/>
        <v>892.6971037229614</v>
      </c>
      <c r="AF663" s="181">
        <f t="shared" si="66"/>
        <v>886.72063648285587</v>
      </c>
      <c r="AG663" s="181">
        <f t="shared" si="66"/>
        <v>881.02864115894397</v>
      </c>
      <c r="AH663" s="181">
        <f t="shared" si="66"/>
        <v>875.59555884841211</v>
      </c>
      <c r="AI663" s="181">
        <f t="shared" si="66"/>
        <v>870.39911688157804</v>
      </c>
      <c r="AJ663" s="181">
        <f t="shared" si="66"/>
        <v>865.41978933695259</v>
      </c>
      <c r="AK663" s="181">
        <f t="shared" si="66"/>
        <v>860.64036382230131</v>
      </c>
      <c r="AL663" s="181">
        <f t="shared" si="66"/>
        <v>856.04559036528906</v>
      </c>
      <c r="AM663" s="181">
        <f t="shared" si="66"/>
        <v>851.62189442835893</v>
      </c>
      <c r="AN663" s="181">
        <f t="shared" si="66"/>
        <v>847.35714049557077</v>
      </c>
      <c r="AO663" s="181">
        <f t="shared" si="66"/>
        <v>843.24043590610722</v>
      </c>
      <c r="AP663" s="181">
        <f t="shared" si="66"/>
        <v>839.2619669870088</v>
      </c>
      <c r="AQ663" s="181">
        <f t="shared" si="66"/>
        <v>835.41286130977778</v>
      </c>
      <c r="AR663" s="181">
        <f t="shared" si="66"/>
        <v>831.68507122999597</v>
      </c>
    </row>
    <row r="664" spans="7:44" ht="14.25" customHeight="1" x14ac:dyDescent="0.25">
      <c r="H664" s="438"/>
      <c r="J664" s="412"/>
      <c r="K664" s="52" t="s">
        <v>349</v>
      </c>
      <c r="L664" s="179">
        <f t="shared" si="65"/>
        <v>1479.9407817643103</v>
      </c>
      <c r="M664" s="179">
        <f t="shared" si="66"/>
        <v>1392.5703037039279</v>
      </c>
      <c r="N664" s="179">
        <f t="shared" si="66"/>
        <v>1341.4618503685238</v>
      </c>
      <c r="O664" s="179">
        <f t="shared" si="66"/>
        <v>1305.1998256435456</v>
      </c>
      <c r="P664" s="179">
        <f t="shared" si="66"/>
        <v>1277.0728140921685</v>
      </c>
      <c r="Q664" s="179">
        <f t="shared" si="66"/>
        <v>1254.0913723081414</v>
      </c>
      <c r="R664" s="179">
        <f t="shared" si="66"/>
        <v>1234.6608401389703</v>
      </c>
      <c r="S664" s="179">
        <f t="shared" si="66"/>
        <v>1217.8293475831636</v>
      </c>
      <c r="T664" s="179">
        <f t="shared" si="66"/>
        <v>1202.9829189727375</v>
      </c>
      <c r="U664" s="179">
        <f t="shared" si="66"/>
        <v>1189.7023360317864</v>
      </c>
      <c r="V664" s="179">
        <f t="shared" si="66"/>
        <v>1177.6885874267675</v>
      </c>
      <c r="W664" s="179">
        <f t="shared" si="66"/>
        <v>1166.7208942477594</v>
      </c>
      <c r="X664" s="179">
        <f t="shared" si="66"/>
        <v>1156.6315945566967</v>
      </c>
      <c r="Y664" s="179">
        <f t="shared" si="66"/>
        <v>1147.290362078588</v>
      </c>
      <c r="Z664" s="179">
        <f t="shared" si="66"/>
        <v>1138.5938826963825</v>
      </c>
      <c r="AA664" s="179">
        <f t="shared" si="66"/>
        <v>1130.4588695227815</v>
      </c>
      <c r="AB664" s="179">
        <f t="shared" si="66"/>
        <v>1122.81719927022</v>
      </c>
      <c r="AC664" s="179">
        <f t="shared" si="66"/>
        <v>1115.6124409123554</v>
      </c>
      <c r="AD664" s="179">
        <f t="shared" si="66"/>
        <v>1108.7973241488937</v>
      </c>
      <c r="AE664" s="179">
        <f t="shared" si="66"/>
        <v>1102.3318579714046</v>
      </c>
      <c r="AF664" s="179">
        <f t="shared" si="66"/>
        <v>1096.1819087431841</v>
      </c>
      <c r="AG664" s="179">
        <f t="shared" si="66"/>
        <v>1090.3181093663854</v>
      </c>
      <c r="AH664" s="179">
        <f t="shared" si="66"/>
        <v>1084.7150111278513</v>
      </c>
      <c r="AI664" s="179">
        <f t="shared" si="66"/>
        <v>1079.350416187377</v>
      </c>
      <c r="AJ664" s="179">
        <f t="shared" si="66"/>
        <v>1074.2048464200273</v>
      </c>
      <c r="AK664" s="179">
        <f t="shared" si="66"/>
        <v>1069.2611164963143</v>
      </c>
      <c r="AL664" s="179">
        <f t="shared" si="66"/>
        <v>1064.503987576951</v>
      </c>
      <c r="AM664" s="179">
        <f t="shared" si="66"/>
        <v>1059.9198840182055</v>
      </c>
      <c r="AN664" s="179">
        <f t="shared" si="66"/>
        <v>1055.4966598117624</v>
      </c>
      <c r="AO664" s="179">
        <f t="shared" si="66"/>
        <v>1051.2234046359997</v>
      </c>
      <c r="AP664" s="179">
        <f t="shared" si="66"/>
        <v>1047.0902817208266</v>
      </c>
      <c r="AQ664" s="179">
        <f t="shared" si="66"/>
        <v>1043.0883914623987</v>
      </c>
      <c r="AR664" s="179">
        <f t="shared" si="66"/>
        <v>1039.209656030981</v>
      </c>
    </row>
    <row r="665" spans="7:44" ht="14.25" customHeight="1" thickBot="1" x14ac:dyDescent="0.3">
      <c r="H665" s="438"/>
      <c r="J665" s="412"/>
      <c r="K665" s="167" t="s">
        <v>350</v>
      </c>
      <c r="L665" s="180">
        <f t="shared" si="65"/>
        <v>1479.9407817643103</v>
      </c>
      <c r="M665" s="180">
        <f t="shared" si="66"/>
        <v>1430.3523382192036</v>
      </c>
      <c r="N665" s="180">
        <f t="shared" si="66"/>
        <v>1418.9076557264491</v>
      </c>
      <c r="O665" s="180">
        <f t="shared" si="66"/>
        <v>1410.7875242719076</v>
      </c>
      <c r="P665" s="180">
        <f t="shared" si="66"/>
        <v>1404.4890609910287</v>
      </c>
      <c r="Q665" s="180">
        <f t="shared" si="66"/>
        <v>1399.3428417791533</v>
      </c>
      <c r="R665" s="180">
        <f t="shared" si="66"/>
        <v>1394.9917754324172</v>
      </c>
      <c r="S665" s="180">
        <f t="shared" si="66"/>
        <v>1391.2227103246119</v>
      </c>
      <c r="T665" s="180">
        <f t="shared" si="66"/>
        <v>1387.8981592863988</v>
      </c>
      <c r="U665" s="180">
        <f t="shared" si="66"/>
        <v>1384.924247043733</v>
      </c>
      <c r="V665" s="180">
        <f t="shared" si="66"/>
        <v>1382.2340161844681</v>
      </c>
      <c r="W665" s="180">
        <f t="shared" si="66"/>
        <v>1379.7780278318576</v>
      </c>
      <c r="X665" s="180">
        <f t="shared" ref="M665:AR673" si="67">X709</f>
        <v>1377.5187375578848</v>
      </c>
      <c r="Y665" s="180">
        <f t="shared" si="67"/>
        <v>1375.4269614851212</v>
      </c>
      <c r="Z665" s="180">
        <f t="shared" si="67"/>
        <v>1373.4795645509787</v>
      </c>
      <c r="AA665" s="180">
        <f t="shared" si="67"/>
        <v>1371.6578963773159</v>
      </c>
      <c r="AB665" s="180">
        <f t="shared" si="67"/>
        <v>1369.946702160951</v>
      </c>
      <c r="AC665" s="180">
        <f t="shared" si="67"/>
        <v>1368.3333453391031</v>
      </c>
      <c r="AD665" s="180">
        <f t="shared" si="67"/>
        <v>1366.8072407043767</v>
      </c>
      <c r="AE665" s="180">
        <f t="shared" si="67"/>
        <v>1365.3594330964377</v>
      </c>
      <c r="AF665" s="180">
        <f t="shared" si="67"/>
        <v>1363.9822789923671</v>
      </c>
      <c r="AG665" s="180">
        <f t="shared" si="67"/>
        <v>1362.6692022371722</v>
      </c>
      <c r="AH665" s="180">
        <f t="shared" si="67"/>
        <v>1361.4145041171782</v>
      </c>
      <c r="AI665" s="180">
        <f t="shared" si="67"/>
        <v>1360.2132138845618</v>
      </c>
      <c r="AJ665" s="180">
        <f t="shared" si="67"/>
        <v>1359.0609698155586</v>
      </c>
      <c r="AK665" s="180">
        <f t="shared" si="67"/>
        <v>1357.9539236105891</v>
      </c>
      <c r="AL665" s="180">
        <f t="shared" si="67"/>
        <v>1356.8886628463486</v>
      </c>
      <c r="AM665" s="180">
        <f t="shared" si="67"/>
        <v>1355.8621475378252</v>
      </c>
      <c r="AN665" s="180">
        <f t="shared" si="67"/>
        <v>1354.8716578373292</v>
      </c>
      <c r="AO665" s="180">
        <f t="shared" si="67"/>
        <v>1353.9147506036827</v>
      </c>
      <c r="AP665" s="180">
        <f t="shared" si="67"/>
        <v>1352.9892230954003</v>
      </c>
      <c r="AQ665" s="180">
        <f t="shared" si="67"/>
        <v>1352.0930824300199</v>
      </c>
      <c r="AR665" s="180">
        <f t="shared" si="67"/>
        <v>1351.2245197444179</v>
      </c>
    </row>
    <row r="666" spans="7:44" ht="14.25" customHeight="1" thickTop="1" x14ac:dyDescent="0.25">
      <c r="H666" s="438"/>
      <c r="J666" s="412"/>
      <c r="K666" s="164" t="s">
        <v>351</v>
      </c>
      <c r="L666" s="181">
        <f t="shared" ref="L666:L674" si="68">L710</f>
        <v>1684.2406448549996</v>
      </c>
      <c r="M666" s="181">
        <f t="shared" si="67"/>
        <v>1562.6870962883099</v>
      </c>
      <c r="N666" s="181">
        <f t="shared" si="67"/>
        <v>1489.5966588205997</v>
      </c>
      <c r="O666" s="181">
        <f t="shared" si="67"/>
        <v>1435.1001207529814</v>
      </c>
      <c r="P666" s="181">
        <f t="shared" si="67"/>
        <v>1389.9999849367293</v>
      </c>
      <c r="Q666" s="181">
        <f t="shared" si="67"/>
        <v>1350.2694817291767</v>
      </c>
      <c r="R666" s="181">
        <f t="shared" si="67"/>
        <v>1313.8061016698282</v>
      </c>
      <c r="S666" s="181">
        <f t="shared" si="67"/>
        <v>1279.3904391624744</v>
      </c>
      <c r="T666" s="181">
        <f t="shared" si="67"/>
        <v>1246.2664386391448</v>
      </c>
      <c r="U666" s="181">
        <f t="shared" si="67"/>
        <v>1213.9451812208558</v>
      </c>
      <c r="V666" s="181">
        <f t="shared" si="67"/>
        <v>1182.1029871570415</v>
      </c>
      <c r="W666" s="181">
        <f t="shared" si="67"/>
        <v>1150.5241128256407</v>
      </c>
      <c r="X666" s="181">
        <f t="shared" si="67"/>
        <v>1119.0664280532128</v>
      </c>
      <c r="Y666" s="181">
        <f t="shared" si="67"/>
        <v>1087.6397640129867</v>
      </c>
      <c r="Z666" s="181">
        <f t="shared" si="67"/>
        <v>1056.1916403097964</v>
      </c>
      <c r="AA666" s="181">
        <f t="shared" si="67"/>
        <v>1047.1361204743093</v>
      </c>
      <c r="AB666" s="181">
        <f t="shared" si="67"/>
        <v>1038.6420098175399</v>
      </c>
      <c r="AC666" s="181">
        <f t="shared" si="67"/>
        <v>1030.6444500659513</v>
      </c>
      <c r="AD666" s="181">
        <f t="shared" si="67"/>
        <v>1023.0891787069453</v>
      </c>
      <c r="AE666" s="181">
        <f t="shared" si="67"/>
        <v>1015.9303427277235</v>
      </c>
      <c r="AF666" s="181">
        <f t="shared" si="67"/>
        <v>1009.1288482608771</v>
      </c>
      <c r="AG666" s="181">
        <f t="shared" si="67"/>
        <v>1002.651095912281</v>
      </c>
      <c r="AH666" s="181">
        <f t="shared" si="67"/>
        <v>996.46799847554996</v>
      </c>
      <c r="AI666" s="181">
        <f t="shared" si="67"/>
        <v>990.55420862867629</v>
      </c>
      <c r="AJ666" s="181">
        <f t="shared" si="67"/>
        <v>984.88750497536796</v>
      </c>
      <c r="AK666" s="181">
        <f t="shared" si="67"/>
        <v>979.44829902198069</v>
      </c>
      <c r="AL666" s="181">
        <f t="shared" si="67"/>
        <v>974.21923559893264</v>
      </c>
      <c r="AM666" s="181">
        <f t="shared" si="67"/>
        <v>969.18486625844082</v>
      </c>
      <c r="AN666" s="181">
        <f t="shared" si="67"/>
        <v>964.33138022547689</v>
      </c>
      <c r="AO666" s="181">
        <f t="shared" si="67"/>
        <v>959.64638115127752</v>
      </c>
      <c r="AP666" s="181">
        <f t="shared" si="67"/>
        <v>955.11870062486514</v>
      </c>
      <c r="AQ666" s="181">
        <f t="shared" si="67"/>
        <v>950.7382414147296</v>
      </c>
      <c r="AR666" s="181">
        <f t="shared" si="67"/>
        <v>946.4958449315601</v>
      </c>
    </row>
    <row r="667" spans="7:44" ht="14.25" customHeight="1" x14ac:dyDescent="0.25">
      <c r="H667" s="438"/>
      <c r="J667" s="412"/>
      <c r="K667" s="52" t="s">
        <v>352</v>
      </c>
      <c r="L667" s="179">
        <f t="shared" si="68"/>
        <v>1684.2406448549996</v>
      </c>
      <c r="M667" s="179">
        <f t="shared" si="67"/>
        <v>1584.8090242638841</v>
      </c>
      <c r="N667" s="179">
        <f t="shared" si="67"/>
        <v>1526.6452548321479</v>
      </c>
      <c r="O667" s="179">
        <f t="shared" si="67"/>
        <v>1485.3774036727687</v>
      </c>
      <c r="P667" s="179">
        <f t="shared" si="67"/>
        <v>1453.3675714843075</v>
      </c>
      <c r="Q667" s="179">
        <f t="shared" si="67"/>
        <v>1427.2136342410322</v>
      </c>
      <c r="R667" s="179">
        <f t="shared" si="67"/>
        <v>1405.1007953803673</v>
      </c>
      <c r="S667" s="179">
        <f t="shared" si="67"/>
        <v>1385.9457830816532</v>
      </c>
      <c r="T667" s="179">
        <f t="shared" si="67"/>
        <v>1369.0498648092962</v>
      </c>
      <c r="U667" s="179">
        <f t="shared" si="67"/>
        <v>1353.9359508931921</v>
      </c>
      <c r="V667" s="179">
        <f t="shared" si="67"/>
        <v>1340.2637526897472</v>
      </c>
      <c r="W667" s="179">
        <f t="shared" si="67"/>
        <v>1327.782013649917</v>
      </c>
      <c r="X667" s="179">
        <f t="shared" si="67"/>
        <v>1316.2999267805001</v>
      </c>
      <c r="Y667" s="179">
        <f t="shared" si="67"/>
        <v>1305.6691747892519</v>
      </c>
      <c r="Z667" s="179">
        <f t="shared" si="67"/>
        <v>1295.7721814614563</v>
      </c>
      <c r="AA667" s="179">
        <f t="shared" si="67"/>
        <v>1286.514162490538</v>
      </c>
      <c r="AB667" s="179">
        <f t="shared" si="67"/>
        <v>1277.8175904435134</v>
      </c>
      <c r="AC667" s="179">
        <f t="shared" si="67"/>
        <v>1269.618244218181</v>
      </c>
      <c r="AD667" s="179">
        <f t="shared" si="67"/>
        <v>1261.8623280397167</v>
      </c>
      <c r="AE667" s="179">
        <f t="shared" si="67"/>
        <v>1254.5043303020768</v>
      </c>
      <c r="AF667" s="179">
        <f t="shared" si="67"/>
        <v>1247.5054053575154</v>
      </c>
      <c r="AG667" s="179">
        <f t="shared" si="67"/>
        <v>1240.8321320986315</v>
      </c>
      <c r="AH667" s="179">
        <f t="shared" si="67"/>
        <v>1234.4555487199341</v>
      </c>
      <c r="AI667" s="179">
        <f t="shared" si="67"/>
        <v>1228.350393058801</v>
      </c>
      <c r="AJ667" s="179">
        <f t="shared" si="67"/>
        <v>1222.4944981136157</v>
      </c>
      <c r="AK667" s="179">
        <f t="shared" si="67"/>
        <v>1216.8683061893842</v>
      </c>
      <c r="AL667" s="179">
        <f t="shared" si="67"/>
        <v>1211.4544747864443</v>
      </c>
      <c r="AM667" s="179">
        <f t="shared" si="67"/>
        <v>1206.2375541981357</v>
      </c>
      <c r="AN667" s="179">
        <f t="shared" si="67"/>
        <v>1201.2037217086245</v>
      </c>
      <c r="AO667" s="179">
        <f t="shared" si="67"/>
        <v>1196.3405608703399</v>
      </c>
      <c r="AP667" s="179">
        <f t="shared" si="67"/>
        <v>1191.636876986707</v>
      </c>
      <c r="AQ667" s="179">
        <f t="shared" si="67"/>
        <v>1187.0825418994216</v>
      </c>
      <c r="AR667" s="179">
        <f t="shared" si="67"/>
        <v>1182.6683626668951</v>
      </c>
    </row>
    <row r="668" spans="7:44" ht="14.25" customHeight="1" thickBot="1" x14ac:dyDescent="0.3">
      <c r="H668" s="438"/>
      <c r="J668" s="412"/>
      <c r="K668" s="167" t="s">
        <v>353</v>
      </c>
      <c r="L668" s="180">
        <f t="shared" si="68"/>
        <v>1684.2406448549996</v>
      </c>
      <c r="M668" s="180">
        <f t="shared" si="67"/>
        <v>1627.8067164418646</v>
      </c>
      <c r="N668" s="180">
        <f t="shared" si="67"/>
        <v>1614.7821416350414</v>
      </c>
      <c r="O668" s="180">
        <f t="shared" si="67"/>
        <v>1605.541058744549</v>
      </c>
      <c r="P668" s="180">
        <f t="shared" si="67"/>
        <v>1598.373117980638</v>
      </c>
      <c r="Q668" s="180">
        <f t="shared" si="67"/>
        <v>1592.516483937726</v>
      </c>
      <c r="R668" s="180">
        <f t="shared" si="67"/>
        <v>1587.5647704097717</v>
      </c>
      <c r="S668" s="180">
        <f t="shared" si="67"/>
        <v>1583.2754010472336</v>
      </c>
      <c r="T668" s="180">
        <f t="shared" si="67"/>
        <v>1579.491909130903</v>
      </c>
      <c r="U668" s="180">
        <f t="shared" si="67"/>
        <v>1576.1074602833226</v>
      </c>
      <c r="V668" s="180">
        <f t="shared" si="67"/>
        <v>1573.0458538913319</v>
      </c>
      <c r="W668" s="180">
        <f t="shared" si="67"/>
        <v>1570.2508262404106</v>
      </c>
      <c r="X668" s="180">
        <f t="shared" si="67"/>
        <v>1567.6796500454998</v>
      </c>
      <c r="Y668" s="180">
        <f t="shared" si="67"/>
        <v>1565.299112712456</v>
      </c>
      <c r="Z668" s="180">
        <f t="shared" si="67"/>
        <v>1563.0828854764998</v>
      </c>
      <c r="AA668" s="180">
        <f t="shared" si="67"/>
        <v>1561.0097433499179</v>
      </c>
      <c r="AB668" s="180">
        <f t="shared" si="67"/>
        <v>1559.0623256654033</v>
      </c>
      <c r="AC668" s="180">
        <f t="shared" si="67"/>
        <v>1557.2262514335875</v>
      </c>
      <c r="AD668" s="180">
        <f t="shared" si="67"/>
        <v>1555.4894742018366</v>
      </c>
      <c r="AE668" s="180">
        <f t="shared" si="67"/>
        <v>1553.8418025860071</v>
      </c>
      <c r="AF668" s="180">
        <f t="shared" si="67"/>
        <v>1552.274537905633</v>
      </c>
      <c r="AG668" s="180">
        <f t="shared" si="67"/>
        <v>1550.7801961940158</v>
      </c>
      <c r="AH668" s="180">
        <f t="shared" si="67"/>
        <v>1549.3522920530152</v>
      </c>
      <c r="AI668" s="180">
        <f t="shared" si="67"/>
        <v>1547.9851685430949</v>
      </c>
      <c r="AJ668" s="180">
        <f t="shared" si="67"/>
        <v>1546.6738618220961</v>
      </c>
      <c r="AK668" s="180">
        <f t="shared" si="67"/>
        <v>1545.4139923481839</v>
      </c>
      <c r="AL668" s="180">
        <f t="shared" si="67"/>
        <v>1544.2016766267643</v>
      </c>
      <c r="AM668" s="180">
        <f t="shared" si="67"/>
        <v>1543.0334550151401</v>
      </c>
      <c r="AN668" s="180">
        <f t="shared" si="67"/>
        <v>1541.906232201605</v>
      </c>
      <c r="AO668" s="180">
        <f t="shared" si="67"/>
        <v>1540.8172277791837</v>
      </c>
      <c r="AP668" s="180">
        <f t="shared" si="67"/>
        <v>1539.7639349268022</v>
      </c>
      <c r="AQ668" s="180">
        <f t="shared" si="67"/>
        <v>1538.7440856526021</v>
      </c>
      <c r="AR668" s="180">
        <f t="shared" si="67"/>
        <v>1537.7556213871928</v>
      </c>
    </row>
    <row r="669" spans="7:44" ht="14.25" customHeight="1" thickTop="1" x14ac:dyDescent="0.25">
      <c r="H669" s="438"/>
      <c r="J669" s="412"/>
      <c r="K669" s="164" t="s">
        <v>354</v>
      </c>
      <c r="L669" s="181">
        <f t="shared" si="68"/>
        <v>1843.4991557625071</v>
      </c>
      <c r="M669" s="181">
        <f t="shared" si="67"/>
        <v>1710.4517406872576</v>
      </c>
      <c r="N669" s="181">
        <f t="shared" si="67"/>
        <v>1630.4500139876643</v>
      </c>
      <c r="O669" s="181">
        <f t="shared" si="67"/>
        <v>1570.8003895551162</v>
      </c>
      <c r="P669" s="181">
        <f t="shared" si="67"/>
        <v>1521.4356728467192</v>
      </c>
      <c r="Q669" s="181">
        <f t="shared" si="67"/>
        <v>1477.9483307350765</v>
      </c>
      <c r="R669" s="181">
        <f t="shared" si="67"/>
        <v>1438.0370445652527</v>
      </c>
      <c r="S669" s="181">
        <f t="shared" si="67"/>
        <v>1400.3671041258469</v>
      </c>
      <c r="T669" s="181">
        <f t="shared" si="67"/>
        <v>1364.1109627087799</v>
      </c>
      <c r="U669" s="181">
        <f t="shared" si="67"/>
        <v>1328.7334702193214</v>
      </c>
      <c r="V669" s="181">
        <f t="shared" si="67"/>
        <v>1293.8803403809061</v>
      </c>
      <c r="W669" s="181">
        <f t="shared" si="67"/>
        <v>1259.3154292752965</v>
      </c>
      <c r="X669" s="181">
        <f t="shared" si="67"/>
        <v>1224.883167177022</v>
      </c>
      <c r="Y669" s="181">
        <f t="shared" si="67"/>
        <v>1190.4848590708925</v>
      </c>
      <c r="Z669" s="181">
        <f t="shared" si="67"/>
        <v>1156.0630621179175</v>
      </c>
      <c r="AA669" s="181">
        <f t="shared" si="67"/>
        <v>1146.15126998613</v>
      </c>
      <c r="AB669" s="181">
        <f t="shared" si="67"/>
        <v>1136.8539727901843</v>
      </c>
      <c r="AC669" s="181">
        <f t="shared" si="67"/>
        <v>1128.1001793846804</v>
      </c>
      <c r="AD669" s="181">
        <f t="shared" si="67"/>
        <v>1119.8304962996463</v>
      </c>
      <c r="AE669" s="181">
        <f t="shared" si="67"/>
        <v>1111.9947347508125</v>
      </c>
      <c r="AF669" s="181">
        <f t="shared" si="67"/>
        <v>1104.5501042309061</v>
      </c>
      <c r="AG669" s="181">
        <f t="shared" si="67"/>
        <v>1097.4598282526158</v>
      </c>
      <c r="AH669" s="181">
        <f t="shared" si="67"/>
        <v>1090.6920691800444</v>
      </c>
      <c r="AI669" s="181">
        <f t="shared" si="67"/>
        <v>1084.2190828978453</v>
      </c>
      <c r="AJ669" s="181">
        <f t="shared" si="67"/>
        <v>1078.0165467978275</v>
      </c>
      <c r="AK669" s="181">
        <f t="shared" si="67"/>
        <v>1072.063020136588</v>
      </c>
      <c r="AL669" s="181">
        <f t="shared" si="67"/>
        <v>1066.3395066735534</v>
      </c>
      <c r="AM669" s="181">
        <f t="shared" si="67"/>
        <v>1060.8290971858448</v>
      </c>
      <c r="AN669" s="181">
        <f t="shared" si="67"/>
        <v>1055.5166749784801</v>
      </c>
      <c r="AO669" s="181">
        <f t="shared" si="67"/>
        <v>1050.388671528131</v>
      </c>
      <c r="AP669" s="181">
        <f t="shared" si="67"/>
        <v>1045.4328623606577</v>
      </c>
      <c r="AQ669" s="181">
        <f t="shared" si="67"/>
        <v>1040.6381954700291</v>
      </c>
      <c r="AR669" s="181">
        <f t="shared" si="67"/>
        <v>1035.99464624859</v>
      </c>
    </row>
    <row r="670" spans="7:44" ht="14.25" customHeight="1" x14ac:dyDescent="0.25">
      <c r="H670" s="438"/>
      <c r="J670" s="412"/>
      <c r="K670" s="52" t="s">
        <v>355</v>
      </c>
      <c r="L670" s="179">
        <f t="shared" si="68"/>
        <v>1843.4991557625071</v>
      </c>
      <c r="M670" s="179">
        <f t="shared" si="67"/>
        <v>1734.665475031806</v>
      </c>
      <c r="N670" s="179">
        <f t="shared" si="67"/>
        <v>1671.0018529888871</v>
      </c>
      <c r="O670" s="179">
        <f t="shared" si="67"/>
        <v>1625.8317943011048</v>
      </c>
      <c r="P670" s="179">
        <f t="shared" si="67"/>
        <v>1590.7951748038904</v>
      </c>
      <c r="Q670" s="179">
        <f t="shared" si="67"/>
        <v>1562.1681722581857</v>
      </c>
      <c r="R670" s="179">
        <f t="shared" si="67"/>
        <v>1537.9643864775273</v>
      </c>
      <c r="S670" s="179">
        <f t="shared" si="67"/>
        <v>1516.9981135704036</v>
      </c>
      <c r="T670" s="179">
        <f t="shared" si="67"/>
        <v>1498.5045502152668</v>
      </c>
      <c r="U670" s="179">
        <f t="shared" si="67"/>
        <v>1481.9614940731892</v>
      </c>
      <c r="V670" s="179">
        <f t="shared" si="67"/>
        <v>1466.9964794700425</v>
      </c>
      <c r="W670" s="179">
        <f t="shared" si="67"/>
        <v>1453.3344915274845</v>
      </c>
      <c r="X670" s="179">
        <f t="shared" si="67"/>
        <v>1440.7666809151333</v>
      </c>
      <c r="Y670" s="179">
        <f t="shared" si="67"/>
        <v>1429.1307057468262</v>
      </c>
      <c r="Z670" s="179">
        <f t="shared" si="67"/>
        <v>1418.2978720302706</v>
      </c>
      <c r="AA670" s="179">
        <f t="shared" si="67"/>
        <v>1408.1644328397026</v>
      </c>
      <c r="AB670" s="179">
        <f t="shared" si="67"/>
        <v>1398.6455298992632</v>
      </c>
      <c r="AC670" s="179">
        <f t="shared" si="67"/>
        <v>1389.6708694845659</v>
      </c>
      <c r="AD670" s="179">
        <f t="shared" si="67"/>
        <v>1381.1815689972268</v>
      </c>
      <c r="AE670" s="179">
        <f t="shared" si="67"/>
        <v>1373.1278133424883</v>
      </c>
      <c r="AF670" s="179">
        <f t="shared" si="67"/>
        <v>1365.4670837039071</v>
      </c>
      <c r="AG670" s="179">
        <f t="shared" si="67"/>
        <v>1358.1627987393413</v>
      </c>
      <c r="AH670" s="179">
        <f t="shared" si="67"/>
        <v>1351.1832580714517</v>
      </c>
      <c r="AI670" s="179">
        <f t="shared" si="67"/>
        <v>1344.5008107967831</v>
      </c>
      <c r="AJ670" s="179">
        <f t="shared" si="67"/>
        <v>1338.0911938452739</v>
      </c>
      <c r="AK670" s="179">
        <f t="shared" si="67"/>
        <v>1331.9330001844319</v>
      </c>
      <c r="AL670" s="179">
        <f t="shared" si="67"/>
        <v>1326.0072474416465</v>
      </c>
      <c r="AM670" s="179">
        <f t="shared" si="67"/>
        <v>1320.2970250161245</v>
      </c>
      <c r="AN670" s="179">
        <f t="shared" si="67"/>
        <v>1314.7872031429783</v>
      </c>
      <c r="AO670" s="179">
        <f t="shared" si="67"/>
        <v>1309.4641912995689</v>
      </c>
      <c r="AP670" s="179">
        <f t="shared" si="67"/>
        <v>1304.3157362406437</v>
      </c>
      <c r="AQ670" s="179">
        <f t="shared" si="67"/>
        <v>1299.3307521090007</v>
      </c>
      <c r="AR670" s="179">
        <f t="shared" si="67"/>
        <v>1294.4991766964222</v>
      </c>
    </row>
    <row r="671" spans="7:44" ht="14.25" customHeight="1" thickBot="1" x14ac:dyDescent="0.3">
      <c r="H671" s="438"/>
      <c r="J671" s="412"/>
      <c r="K671" s="167" t="s">
        <v>356</v>
      </c>
      <c r="L671" s="180">
        <f t="shared" si="68"/>
        <v>1843.4991557625071</v>
      </c>
      <c r="M671" s="180">
        <f t="shared" si="67"/>
        <v>1781.7289451315123</v>
      </c>
      <c r="N671" s="180">
        <f t="shared" si="67"/>
        <v>1767.4727919304291</v>
      </c>
      <c r="O671" s="180">
        <f t="shared" si="67"/>
        <v>1757.3578902630245</v>
      </c>
      <c r="P671" s="180">
        <f t="shared" si="67"/>
        <v>1749.5121629988168</v>
      </c>
      <c r="Q671" s="180">
        <f t="shared" si="67"/>
        <v>1743.1017370619415</v>
      </c>
      <c r="R671" s="180">
        <f t="shared" si="67"/>
        <v>1737.6817991592152</v>
      </c>
      <c r="S671" s="180">
        <f t="shared" si="67"/>
        <v>1732.9868353945369</v>
      </c>
      <c r="T671" s="180">
        <f t="shared" si="67"/>
        <v>1728.8455838608584</v>
      </c>
      <c r="U671" s="180">
        <f t="shared" si="67"/>
        <v>1725.1411081303293</v>
      </c>
      <c r="V671" s="180">
        <f t="shared" si="67"/>
        <v>1721.7900022084093</v>
      </c>
      <c r="W671" s="180">
        <f t="shared" si="67"/>
        <v>1718.7306821934537</v>
      </c>
      <c r="X671" s="180">
        <f t="shared" si="67"/>
        <v>1715.9163805916523</v>
      </c>
      <c r="Y671" s="180">
        <f t="shared" si="67"/>
        <v>1713.3107442907274</v>
      </c>
      <c r="Z671" s="180">
        <f t="shared" si="67"/>
        <v>1710.8849549292463</v>
      </c>
      <c r="AA671" s="180">
        <f t="shared" si="67"/>
        <v>1708.6157805260491</v>
      </c>
      <c r="AB671" s="180">
        <f t="shared" si="67"/>
        <v>1706.4842188229834</v>
      </c>
      <c r="AC671" s="180">
        <f t="shared" si="67"/>
        <v>1704.4745289923708</v>
      </c>
      <c r="AD671" s="180">
        <f t="shared" si="67"/>
        <v>1702.573525492508</v>
      </c>
      <c r="AE671" s="180">
        <f t="shared" si="67"/>
        <v>1700.7700532618417</v>
      </c>
      <c r="AF671" s="180">
        <f t="shared" si="67"/>
        <v>1699.0545910896444</v>
      </c>
      <c r="AG671" s="180">
        <f t="shared" si="67"/>
        <v>1697.4189473399215</v>
      </c>
      <c r="AH671" s="180">
        <f t="shared" si="67"/>
        <v>1695.8560233679309</v>
      </c>
      <c r="AI671" s="180">
        <f t="shared" si="67"/>
        <v>1694.3596273249661</v>
      </c>
      <c r="AJ671" s="180">
        <f t="shared" si="67"/>
        <v>1692.924325997634</v>
      </c>
      <c r="AK671" s="180">
        <f t="shared" si="67"/>
        <v>1691.5453257231645</v>
      </c>
      <c r="AL671" s="180">
        <f t="shared" si="67"/>
        <v>1690.2183757912876</v>
      </c>
      <c r="AM671" s="180">
        <f t="shared" si="67"/>
        <v>1688.9396894222398</v>
      </c>
      <c r="AN671" s="180">
        <f t="shared" si="67"/>
        <v>1687.7058786176756</v>
      </c>
      <c r="AO671" s="180">
        <f t="shared" si="67"/>
        <v>1686.5139000607585</v>
      </c>
      <c r="AP671" s="180">
        <f t="shared" si="67"/>
        <v>1685.3610098903023</v>
      </c>
      <c r="AQ671" s="180">
        <f t="shared" si="67"/>
        <v>1684.2447256575615</v>
      </c>
      <c r="AR671" s="180">
        <f t="shared" si="67"/>
        <v>1683.1627941388385</v>
      </c>
    </row>
    <row r="672" spans="7:44" ht="14.25" customHeight="1" thickTop="1" x14ac:dyDescent="0.25">
      <c r="H672" s="438"/>
      <c r="J672" s="412"/>
      <c r="K672" s="164" t="s">
        <v>357</v>
      </c>
      <c r="L672" s="181">
        <f t="shared" si="68"/>
        <v>1477.5264431000737</v>
      </c>
      <c r="M672" s="181">
        <f t="shared" si="67"/>
        <v>1370.8916918199825</v>
      </c>
      <c r="N672" s="181">
        <f t="shared" si="67"/>
        <v>1306.7719625959014</v>
      </c>
      <c r="O672" s="181">
        <f t="shared" si="67"/>
        <v>1258.9640223836238</v>
      </c>
      <c r="P672" s="181">
        <f t="shared" si="67"/>
        <v>1219.3992229830881</v>
      </c>
      <c r="Q672" s="181">
        <f t="shared" si="67"/>
        <v>1184.5450177564442</v>
      </c>
      <c r="R672" s="181">
        <f t="shared" si="67"/>
        <v>1152.556947401371</v>
      </c>
      <c r="S672" s="181">
        <f t="shared" si="67"/>
        <v>1122.3652692900755</v>
      </c>
      <c r="T672" s="181">
        <f t="shared" si="67"/>
        <v>1093.3067218526969</v>
      </c>
      <c r="U672" s="181">
        <f t="shared" si="67"/>
        <v>1064.9523933571525</v>
      </c>
      <c r="V672" s="181">
        <f t="shared" si="67"/>
        <v>1037.0183306806989</v>
      </c>
      <c r="W672" s="181">
        <f t="shared" si="67"/>
        <v>1009.3152693571814</v>
      </c>
      <c r="X672" s="181">
        <f t="shared" si="67"/>
        <v>981.71852346938056</v>
      </c>
      <c r="Y672" s="181">
        <f t="shared" si="67"/>
        <v>954.14899100399248</v>
      </c>
      <c r="Z672" s="181">
        <f t="shared" si="67"/>
        <v>926.56063271369226</v>
      </c>
      <c r="AA672" s="181">
        <f t="shared" si="67"/>
        <v>918.61653633184733</v>
      </c>
      <c r="AB672" s="181">
        <f t="shared" si="67"/>
        <v>911.16494493109724</v>
      </c>
      <c r="AC672" s="181">
        <f t="shared" si="67"/>
        <v>904.14896057675787</v>
      </c>
      <c r="AD672" s="181">
        <f t="shared" si="67"/>
        <v>897.52098063111964</v>
      </c>
      <c r="AE672" s="181">
        <f t="shared" si="67"/>
        <v>891.24077982167591</v>
      </c>
      <c r="AF672" s="181">
        <f t="shared" si="67"/>
        <v>885.27406244191002</v>
      </c>
      <c r="AG672" s="181">
        <f t="shared" si="67"/>
        <v>879.59135289791334</v>
      </c>
      <c r="AH672" s="181">
        <f t="shared" si="67"/>
        <v>874.16713398303204</v>
      </c>
      <c r="AI672" s="181">
        <f t="shared" si="67"/>
        <v>868.97916936266461</v>
      </c>
      <c r="AJ672" s="181">
        <f t="shared" si="67"/>
        <v>864.00796496942542</v>
      </c>
      <c r="AK672" s="181">
        <f t="shared" si="67"/>
        <v>859.2363364909495</v>
      </c>
      <c r="AL672" s="181">
        <f t="shared" si="67"/>
        <v>854.64905883332835</v>
      </c>
      <c r="AM672" s="181">
        <f t="shared" si="67"/>
        <v>850.23257960416845</v>
      </c>
      <c r="AN672" s="181">
        <f t="shared" si="67"/>
        <v>845.97478308510961</v>
      </c>
      <c r="AO672" s="181">
        <f t="shared" si="67"/>
        <v>841.86479438535059</v>
      </c>
      <c r="AP672" s="181">
        <f t="shared" si="67"/>
        <v>837.89281584171465</v>
      </c>
      <c r="AQ672" s="181">
        <f t="shared" si="67"/>
        <v>834.04998949996366</v>
      </c>
      <c r="AR672" s="181">
        <f t="shared" si="67"/>
        <v>830.32828084440678</v>
      </c>
    </row>
    <row r="673" spans="7:81" ht="14.25" customHeight="1" x14ac:dyDescent="0.25">
      <c r="H673" s="438"/>
      <c r="J673" s="412"/>
      <c r="K673" s="52" t="s">
        <v>358</v>
      </c>
      <c r="L673" s="179">
        <f t="shared" si="68"/>
        <v>1477.5264431000737</v>
      </c>
      <c r="M673" s="179">
        <f t="shared" si="67"/>
        <v>1390.2984990693587</v>
      </c>
      <c r="N673" s="179">
        <f t="shared" si="67"/>
        <v>1339.2734227963867</v>
      </c>
      <c r="O673" s="179">
        <f t="shared" si="67"/>
        <v>1303.070555038644</v>
      </c>
      <c r="P673" s="179">
        <f t="shared" si="67"/>
        <v>1274.9894291958942</v>
      </c>
      <c r="Q673" s="179">
        <f t="shared" si="67"/>
        <v>1252.0454787656718</v>
      </c>
      <c r="R673" s="179">
        <f t="shared" si="67"/>
        <v>1232.6466450844812</v>
      </c>
      <c r="S673" s="179">
        <f t="shared" si="67"/>
        <v>1215.8426110079292</v>
      </c>
      <c r="T673" s="179">
        <f t="shared" si="67"/>
        <v>1201.0204024927</v>
      </c>
      <c r="U673" s="179">
        <f t="shared" si="67"/>
        <v>1187.7614851651797</v>
      </c>
      <c r="V673" s="179">
        <f t="shared" si="67"/>
        <v>1175.7673354914944</v>
      </c>
      <c r="W673" s="179">
        <f t="shared" ref="M673:AR674" si="69">W717</f>
        <v>1164.8175347349572</v>
      </c>
      <c r="X673" s="179">
        <f t="shared" si="69"/>
        <v>1154.7446944770281</v>
      </c>
      <c r="Y673" s="179">
        <f t="shared" si="69"/>
        <v>1145.4187010537664</v>
      </c>
      <c r="Z673" s="179">
        <f t="shared" si="69"/>
        <v>1136.7364088922077</v>
      </c>
      <c r="AA673" s="179">
        <f t="shared" si="69"/>
        <v>1128.6146669772147</v>
      </c>
      <c r="AB673" s="179">
        <f t="shared" si="69"/>
        <v>1120.9854631558628</v>
      </c>
      <c r="AC673" s="179">
        <f t="shared" si="69"/>
        <v>1113.7924584619852</v>
      </c>
      <c r="AD673" s="179">
        <f t="shared" si="69"/>
        <v>1106.9884597108833</v>
      </c>
      <c r="AE673" s="179">
        <f t="shared" si="69"/>
        <v>1100.5335411344649</v>
      </c>
      <c r="AF673" s="179">
        <f t="shared" si="69"/>
        <v>1094.3936247807942</v>
      </c>
      <c r="AG673" s="179">
        <f t="shared" si="69"/>
        <v>1088.5393914607791</v>
      </c>
      <c r="AH673" s="179">
        <f t="shared" si="69"/>
        <v>1082.9454339776612</v>
      </c>
      <c r="AI673" s="179">
        <f t="shared" si="69"/>
        <v>1077.5895907042418</v>
      </c>
      <c r="AJ673" s="179">
        <f t="shared" si="69"/>
        <v>1072.4524152917149</v>
      </c>
      <c r="AK673" s="179">
        <f t="shared" si="69"/>
        <v>1067.5167504463129</v>
      </c>
      <c r="AL673" s="179">
        <f t="shared" si="69"/>
        <v>1062.7673821890128</v>
      </c>
      <c r="AM673" s="179">
        <f t="shared" si="69"/>
        <v>1058.190757023051</v>
      </c>
      <c r="AN673" s="179">
        <f t="shared" si="69"/>
        <v>1053.7747487548088</v>
      </c>
      <c r="AO673" s="179">
        <f t="shared" si="69"/>
        <v>1049.5084648614923</v>
      </c>
      <c r="AP673" s="179">
        <f t="shared" si="69"/>
        <v>1045.3820846204728</v>
      </c>
      <c r="AQ673" s="179">
        <f t="shared" si="69"/>
        <v>1041.386722946499</v>
      </c>
      <c r="AR673" s="179">
        <f t="shared" si="69"/>
        <v>1037.5143151878069</v>
      </c>
    </row>
    <row r="674" spans="7:81" ht="14.25" customHeight="1" thickBot="1" x14ac:dyDescent="0.3">
      <c r="H674" s="438"/>
      <c r="J674" s="412"/>
      <c r="K674" s="167" t="s">
        <v>359</v>
      </c>
      <c r="L674" s="180">
        <f t="shared" si="68"/>
        <v>1477.5264431000737</v>
      </c>
      <c r="M674" s="180">
        <f t="shared" si="69"/>
        <v>1428.0188969111487</v>
      </c>
      <c r="N674" s="180">
        <f t="shared" si="69"/>
        <v>1416.5928849893944</v>
      </c>
      <c r="O674" s="180">
        <f t="shared" si="69"/>
        <v>1408.4860005157939</v>
      </c>
      <c r="P674" s="180">
        <f t="shared" si="69"/>
        <v>1402.1978123916049</v>
      </c>
      <c r="Q674" s="180">
        <f t="shared" si="69"/>
        <v>1397.0599885940396</v>
      </c>
      <c r="R674" s="180">
        <f t="shared" si="69"/>
        <v>1392.7160204689628</v>
      </c>
      <c r="S674" s="180">
        <f t="shared" si="69"/>
        <v>1388.9531041204389</v>
      </c>
      <c r="T674" s="180">
        <f t="shared" si="69"/>
        <v>1385.6339766722856</v>
      </c>
      <c r="U674" s="180">
        <f t="shared" si="69"/>
        <v>1382.6649159962501</v>
      </c>
      <c r="V674" s="180">
        <f t="shared" si="69"/>
        <v>1379.9790739128466</v>
      </c>
      <c r="W674" s="180">
        <f t="shared" si="69"/>
        <v>1377.5270921986851</v>
      </c>
      <c r="X674" s="180">
        <f t="shared" si="69"/>
        <v>1375.2714876747973</v>
      </c>
      <c r="Y674" s="180">
        <f t="shared" si="69"/>
        <v>1373.1831240736078</v>
      </c>
      <c r="Z674" s="180">
        <f t="shared" si="69"/>
        <v>1371.2389040744958</v>
      </c>
      <c r="AA674" s="180">
        <f t="shared" si="69"/>
        <v>1369.4202077250841</v>
      </c>
      <c r="AB674" s="180">
        <f t="shared" si="69"/>
        <v>1367.7118051084979</v>
      </c>
      <c r="AC674" s="180">
        <f t="shared" si="69"/>
        <v>1366.1010802769306</v>
      </c>
      <c r="AD674" s="180">
        <f t="shared" si="69"/>
        <v>1364.5774652914326</v>
      </c>
      <c r="AE674" s="180">
        <f t="shared" si="69"/>
        <v>1363.1320196008953</v>
      </c>
      <c r="AF674" s="180">
        <f t="shared" si="69"/>
        <v>1361.7571121518538</v>
      </c>
      <c r="AG674" s="180">
        <f t="shared" si="69"/>
        <v>1360.4461775174912</v>
      </c>
      <c r="AH674" s="180">
        <f t="shared" si="69"/>
        <v>1359.1935262808724</v>
      </c>
      <c r="AI674" s="180">
        <f t="shared" si="69"/>
        <v>1357.9941958033296</v>
      </c>
      <c r="AJ674" s="180">
        <f t="shared" si="69"/>
        <v>1356.8438314767061</v>
      </c>
      <c r="AK674" s="180">
        <f t="shared" si="69"/>
        <v>1355.7385912794421</v>
      </c>
      <c r="AL674" s="180">
        <f t="shared" si="69"/>
        <v>1354.6750683551763</v>
      </c>
      <c r="AM674" s="180">
        <f t="shared" si="69"/>
        <v>1353.6502276782526</v>
      </c>
      <c r="AN674" s="180">
        <f t="shared" si="69"/>
        <v>1352.6613538380734</v>
      </c>
      <c r="AO674" s="180">
        <f t="shared" si="69"/>
        <v>1351.7060076791406</v>
      </c>
      <c r="AP674" s="180">
        <f t="shared" si="69"/>
        <v>1350.7819900534669</v>
      </c>
      <c r="AQ674" s="180">
        <f t="shared" si="69"/>
        <v>1349.8873113297286</v>
      </c>
      <c r="AR674" s="180">
        <f t="shared" si="69"/>
        <v>1349.0201655957369</v>
      </c>
    </row>
    <row r="675" spans="7:81" ht="14.25" customHeight="1" thickTop="1" x14ac:dyDescent="0.25">
      <c r="H675" s="438"/>
      <c r="J675" s="169"/>
      <c r="K675" s="52"/>
      <c r="L675" s="194"/>
      <c r="M675" s="194"/>
      <c r="N675" s="194"/>
      <c r="O675" s="194"/>
      <c r="P675" s="194"/>
      <c r="Q675" s="194"/>
      <c r="R675" s="194"/>
      <c r="S675" s="194"/>
      <c r="T675" s="194"/>
      <c r="U675" s="194"/>
      <c r="V675" s="194"/>
      <c r="W675" s="194"/>
      <c r="X675" s="194"/>
      <c r="Y675" s="194"/>
      <c r="Z675" s="194"/>
      <c r="AA675" s="194"/>
      <c r="AB675" s="194"/>
      <c r="AC675" s="194"/>
      <c r="AD675" s="194"/>
      <c r="AE675" s="194"/>
      <c r="AF675" s="194"/>
      <c r="AG675" s="194"/>
      <c r="AH675" s="194"/>
      <c r="AI675" s="194"/>
      <c r="AJ675" s="194"/>
      <c r="AK675" s="194"/>
      <c r="AL675" s="194"/>
      <c r="AM675" s="194"/>
      <c r="AN675" s="194"/>
      <c r="AO675" s="194"/>
      <c r="AP675" s="194"/>
      <c r="AQ675" s="194"/>
      <c r="AR675" s="194"/>
    </row>
    <row r="676" spans="7:81" ht="14.25" customHeight="1" thickBot="1" x14ac:dyDescent="0.3">
      <c r="H676" s="438"/>
      <c r="J676" s="169"/>
      <c r="K676" s="52"/>
      <c r="L676" s="162">
        <v>2018</v>
      </c>
      <c r="M676" s="162">
        <v>2019</v>
      </c>
      <c r="N676" s="162">
        <v>2020</v>
      </c>
      <c r="O676" s="162">
        <v>2021</v>
      </c>
      <c r="P676" s="162">
        <v>2022</v>
      </c>
      <c r="Q676" s="162">
        <v>2023</v>
      </c>
      <c r="R676" s="162">
        <v>2024</v>
      </c>
      <c r="S676" s="162">
        <v>2025</v>
      </c>
      <c r="T676" s="162">
        <v>2026</v>
      </c>
      <c r="U676" s="162">
        <v>2027</v>
      </c>
      <c r="V676" s="162">
        <v>2028</v>
      </c>
      <c r="W676" s="162">
        <v>2029</v>
      </c>
      <c r="X676" s="162">
        <v>2030</v>
      </c>
      <c r="Y676" s="162">
        <v>2031</v>
      </c>
      <c r="Z676" s="162">
        <v>2032</v>
      </c>
      <c r="AA676" s="162">
        <v>2033</v>
      </c>
      <c r="AB676" s="162">
        <v>2034</v>
      </c>
      <c r="AC676" s="162">
        <v>2035</v>
      </c>
      <c r="AD676" s="162">
        <v>2036</v>
      </c>
      <c r="AE676" s="162">
        <v>2037</v>
      </c>
      <c r="AF676" s="162">
        <v>2038</v>
      </c>
      <c r="AG676" s="162">
        <v>2039</v>
      </c>
      <c r="AH676" s="162">
        <v>2040</v>
      </c>
      <c r="AI676" s="162">
        <v>2041</v>
      </c>
      <c r="AJ676" s="162">
        <v>2042</v>
      </c>
      <c r="AK676" s="162">
        <v>2043</v>
      </c>
      <c r="AL676" s="162">
        <v>2044</v>
      </c>
      <c r="AM676" s="162">
        <v>2045</v>
      </c>
      <c r="AN676" s="162">
        <v>2046</v>
      </c>
      <c r="AO676" s="162">
        <v>2047</v>
      </c>
      <c r="AP676" s="162">
        <v>2048</v>
      </c>
      <c r="AQ676" s="162">
        <v>2049</v>
      </c>
      <c r="AR676" s="162">
        <v>2050</v>
      </c>
      <c r="AS676" s="162"/>
      <c r="AU676" s="162"/>
      <c r="AV676" s="162"/>
      <c r="AW676" s="162"/>
      <c r="AX676" s="162"/>
      <c r="AY676" s="162"/>
      <c r="AZ676" s="162"/>
      <c r="BA676" s="162"/>
      <c r="BB676" s="162"/>
      <c r="BC676" s="162"/>
      <c r="BD676" s="162"/>
      <c r="BE676" s="162"/>
      <c r="BF676" s="162"/>
      <c r="BG676" s="162"/>
      <c r="BH676" s="162"/>
      <c r="BI676" s="162"/>
      <c r="BJ676" s="162"/>
      <c r="BK676" s="162"/>
      <c r="BL676" s="162"/>
      <c r="BM676" s="162"/>
      <c r="BN676" s="162"/>
      <c r="BO676" s="162"/>
      <c r="BP676" s="162"/>
      <c r="BQ676" s="162"/>
      <c r="BR676" s="162"/>
      <c r="BS676" s="162"/>
      <c r="BT676" s="162"/>
      <c r="BU676" s="162"/>
      <c r="BV676" s="162"/>
      <c r="BW676" s="162"/>
      <c r="BX676" s="162"/>
      <c r="BY676" s="162"/>
      <c r="BZ676" s="162"/>
      <c r="CA676" s="162"/>
      <c r="CB676" s="162"/>
      <c r="CC676" s="162"/>
    </row>
    <row r="677" spans="7:81" ht="14.25" customHeight="1" thickTop="1" x14ac:dyDescent="0.25">
      <c r="G677" s="62"/>
      <c r="H677" s="438"/>
      <c r="J677" s="410" t="s">
        <v>347</v>
      </c>
      <c r="K677" s="52" t="s">
        <v>262</v>
      </c>
      <c r="L677" s="309">
        <v>1010.5298925724044</v>
      </c>
      <c r="M677" s="309">
        <v>930.23882637620693</v>
      </c>
      <c r="N677" s="309">
        <v>882.23063074987397</v>
      </c>
      <c r="O677" s="309">
        <v>846.68309787242868</v>
      </c>
      <c r="P677" s="309">
        <v>817.49790794171361</v>
      </c>
      <c r="Q677" s="309">
        <v>792.00533509414606</v>
      </c>
      <c r="R677" s="309">
        <v>768.81036890751875</v>
      </c>
      <c r="S677" s="309">
        <v>747.10242123223668</v>
      </c>
      <c r="T677" s="309">
        <v>726.37717498329789</v>
      </c>
      <c r="U677" s="309">
        <v>706.30662821108047</v>
      </c>
      <c r="V677" s="309">
        <v>686.67164324179907</v>
      </c>
      <c r="W677" s="309">
        <v>667.3240420532162</v>
      </c>
      <c r="X677" s="309">
        <v>648.16392454176128</v>
      </c>
      <c r="Y677" s="309">
        <v>629.125379194174</v>
      </c>
      <c r="Z677" s="309">
        <v>610.16708108042621</v>
      </c>
      <c r="AA677" s="309">
        <v>604.2132961176809</v>
      </c>
      <c r="AB677" s="309">
        <v>598.62974466717685</v>
      </c>
      <c r="AC677" s="309">
        <v>593.37360319581887</v>
      </c>
      <c r="AD677" s="309">
        <v>588.40904927253177</v>
      </c>
      <c r="AE677" s="309">
        <v>583.70581625664295</v>
      </c>
      <c r="AF677" s="309">
        <v>579.23810240939508</v>
      </c>
      <c r="AG677" s="309">
        <v>574.98373504522272</v>
      </c>
      <c r="AH677" s="309">
        <v>570.9235213942319</v>
      </c>
      <c r="AI677" s="309">
        <v>567.04073828707408</v>
      </c>
      <c r="AJ677" s="309">
        <v>563.32072651257727</v>
      </c>
      <c r="AK677" s="309">
        <v>559.75056511080641</v>
      </c>
      <c r="AL677" s="309">
        <v>556.31880742449664</v>
      </c>
      <c r="AM677" s="309">
        <v>553.01526537666098</v>
      </c>
      <c r="AN677" s="309">
        <v>549.83083177857543</v>
      </c>
      <c r="AO677" s="309">
        <v>546.75733290079961</v>
      </c>
      <c r="AP677" s="309">
        <v>543.78740532917584</v>
      </c>
      <c r="AQ677" s="309">
        <v>540.9143924610853</v>
      </c>
      <c r="AR677" s="309">
        <v>538.13225700127782</v>
      </c>
      <c r="AS677" s="357"/>
      <c r="AU677" s="357"/>
      <c r="AV677" s="357"/>
      <c r="AW677" s="357"/>
      <c r="AX677" s="357"/>
      <c r="AY677" s="357"/>
      <c r="AZ677" s="357"/>
      <c r="BA677" s="357"/>
      <c r="BB677" s="357"/>
      <c r="BC677" s="357"/>
      <c r="BD677" s="357"/>
      <c r="BE677" s="357"/>
      <c r="BF677" s="357"/>
      <c r="BG677" s="357"/>
      <c r="BH677" s="357"/>
      <c r="BI677" s="357"/>
      <c r="BJ677" s="357"/>
      <c r="BK677" s="357"/>
      <c r="BL677" s="357"/>
      <c r="BM677" s="357"/>
      <c r="BN677" s="357"/>
      <c r="BO677" s="357"/>
      <c r="BP677" s="357"/>
      <c r="BQ677" s="357"/>
      <c r="BR677" s="357"/>
      <c r="BS677" s="357"/>
      <c r="BT677" s="357"/>
      <c r="BU677" s="357"/>
      <c r="BV677" s="357"/>
      <c r="BW677" s="357"/>
      <c r="BX677" s="357"/>
      <c r="BY677" s="357"/>
      <c r="BZ677" s="357"/>
      <c r="CA677" s="357"/>
      <c r="CB677" s="357"/>
      <c r="CC677" s="357"/>
    </row>
    <row r="678" spans="7:81" ht="14.25" customHeight="1" x14ac:dyDescent="0.25">
      <c r="G678" s="62"/>
      <c r="H678" s="438"/>
      <c r="J678" s="411"/>
      <c r="K678" s="52" t="s">
        <v>263</v>
      </c>
      <c r="L678" s="190">
        <v>1010.5298925724044</v>
      </c>
      <c r="M678" s="190">
        <v>944.72968221860629</v>
      </c>
      <c r="N678" s="190">
        <v>906.23902662207036</v>
      </c>
      <c r="O678" s="190">
        <v>878.92947186480819</v>
      </c>
      <c r="P678" s="190">
        <v>857.74653550242226</v>
      </c>
      <c r="Q678" s="190">
        <v>840.43881626827238</v>
      </c>
      <c r="R678" s="190">
        <v>825.80534816324359</v>
      </c>
      <c r="S678" s="190">
        <v>813.12926151101021</v>
      </c>
      <c r="T678" s="190">
        <v>801.94816067173645</v>
      </c>
      <c r="U678" s="190">
        <v>791.94632514862428</v>
      </c>
      <c r="V678" s="190">
        <v>782.89856436149</v>
      </c>
      <c r="W678" s="190">
        <v>774.6386059144744</v>
      </c>
      <c r="X678" s="190">
        <v>767.04018071717121</v>
      </c>
      <c r="Y678" s="190">
        <v>760.00513780944561</v>
      </c>
      <c r="Z678" s="190">
        <v>753.45566955208847</v>
      </c>
      <c r="AA678" s="190">
        <v>747.32905115721212</v>
      </c>
      <c r="AB678" s="190">
        <v>741.57397780479903</v>
      </c>
      <c r="AC678" s="190">
        <v>736.14795031793858</v>
      </c>
      <c r="AD678" s="190">
        <v>731.01536862013006</v>
      </c>
      <c r="AE678" s="190">
        <v>726.1461147948263</v>
      </c>
      <c r="AF678" s="190">
        <v>721.5144822129098</v>
      </c>
      <c r="AG678" s="190">
        <v>717.09835400769202</v>
      </c>
      <c r="AH678" s="190">
        <v>712.87856431541479</v>
      </c>
      <c r="AI678" s="190">
        <v>708.8383955606763</v>
      </c>
      <c r="AJ678" s="190">
        <v>704.96317843244037</v>
      </c>
      <c r="AK678" s="190">
        <v>701.23997036337335</v>
      </c>
      <c r="AL678" s="190">
        <v>697.65729472140276</v>
      </c>
      <c r="AM678" s="190">
        <v>694.20492745564775</v>
      </c>
      <c r="AN678" s="190">
        <v>690.87372119825704</v>
      </c>
      <c r="AO678" s="190">
        <v>687.65545919829049</v>
      </c>
      <c r="AP678" s="190">
        <v>684.54273321493793</v>
      </c>
      <c r="AQ678" s="190">
        <v>681.52884080341437</v>
      </c>
      <c r="AR678" s="190">
        <v>678.60769841115655</v>
      </c>
      <c r="AS678" s="357"/>
      <c r="AU678" s="357"/>
      <c r="AV678" s="357"/>
      <c r="AW678" s="357"/>
      <c r="AX678" s="357"/>
      <c r="AY678" s="357"/>
      <c r="AZ678" s="357"/>
      <c r="BA678" s="357"/>
      <c r="BB678" s="357"/>
      <c r="BC678" s="357"/>
      <c r="BD678" s="357"/>
      <c r="BE678" s="357"/>
      <c r="BF678" s="357"/>
      <c r="BG678" s="357"/>
      <c r="BH678" s="357"/>
      <c r="BI678" s="357"/>
      <c r="BJ678" s="357"/>
      <c r="BK678" s="357"/>
      <c r="BL678" s="357"/>
      <c r="BM678" s="357"/>
      <c r="BN678" s="357"/>
      <c r="BO678" s="357"/>
      <c r="BP678" s="357"/>
      <c r="BQ678" s="357"/>
      <c r="BR678" s="357"/>
      <c r="BS678" s="357"/>
      <c r="BT678" s="357"/>
      <c r="BU678" s="357"/>
      <c r="BV678" s="357"/>
      <c r="BW678" s="357"/>
      <c r="BX678" s="357"/>
      <c r="BY678" s="357"/>
      <c r="BZ678" s="357"/>
      <c r="CA678" s="357"/>
      <c r="CB678" s="357"/>
      <c r="CC678" s="357"/>
    </row>
    <row r="679" spans="7:81" ht="14.25" customHeight="1" thickBot="1" x14ac:dyDescent="0.3">
      <c r="G679" s="62"/>
      <c r="H679" s="438"/>
      <c r="J679" s="411"/>
      <c r="K679" s="167" t="s">
        <v>264</v>
      </c>
      <c r="L679" s="191">
        <v>1010.5298925724044</v>
      </c>
      <c r="M679" s="191">
        <v>974.17441537168656</v>
      </c>
      <c r="N679" s="191">
        <v>963.90802880245985</v>
      </c>
      <c r="O679" s="191">
        <v>956.62391161021458</v>
      </c>
      <c r="P679" s="191">
        <v>950.97391136997044</v>
      </c>
      <c r="Q679" s="191">
        <v>946.35752504098798</v>
      </c>
      <c r="R679" s="191">
        <v>942.45442601379978</v>
      </c>
      <c r="S679" s="191">
        <v>939.07340784874259</v>
      </c>
      <c r="T679" s="191">
        <v>936.09113847176116</v>
      </c>
      <c r="U679" s="191">
        <v>933.42340760849856</v>
      </c>
      <c r="V679" s="191">
        <v>931.01015149770967</v>
      </c>
      <c r="W679" s="191">
        <v>928.80702127951599</v>
      </c>
      <c r="X679" s="191">
        <v>926.78033794082307</v>
      </c>
      <c r="Y679" s="191">
        <v>924.90392225232779</v>
      </c>
      <c r="Z679" s="191">
        <v>923.15702103927174</v>
      </c>
      <c r="AA679" s="191">
        <v>921.5229040872706</v>
      </c>
      <c r="AB679" s="191">
        <v>919.98788716291756</v>
      </c>
      <c r="AC679" s="191">
        <v>918.54063471028928</v>
      </c>
      <c r="AD679" s="191">
        <v>917.17165133000663</v>
      </c>
      <c r="AE679" s="191">
        <v>915.87290384702635</v>
      </c>
      <c r="AF679" s="191">
        <v>914.63753568310108</v>
      </c>
      <c r="AG679" s="191">
        <v>913.45964773623746</v>
      </c>
      <c r="AH679" s="191">
        <v>912.33412800812835</v>
      </c>
      <c r="AI679" s="191">
        <v>911.25651751804389</v>
      </c>
      <c r="AJ679" s="191">
        <v>910.22290360678244</v>
      </c>
      <c r="AK679" s="191">
        <v>909.22983417935109</v>
      </c>
      <c r="AL679" s="191">
        <v>908.27424814106246</v>
      </c>
      <c r="AM679" s="191">
        <v>907.3534184908558</v>
      </c>
      <c r="AN679" s="191">
        <v>906.46490540501293</v>
      </c>
      <c r="AO679" s="191">
        <v>905.60651727779975</v>
      </c>
      <c r="AP679" s="191">
        <v>904.77627815264327</v>
      </c>
      <c r="AQ679" s="191">
        <v>903.97240032579884</v>
      </c>
      <c r="AR679" s="191">
        <v>903.19326116701109</v>
      </c>
      <c r="AS679" s="357"/>
      <c r="AU679" s="357"/>
      <c r="AV679" s="357"/>
      <c r="AW679" s="357"/>
      <c r="AX679" s="357"/>
      <c r="AY679" s="357"/>
      <c r="AZ679" s="357"/>
      <c r="BA679" s="357"/>
      <c r="BB679" s="357"/>
      <c r="BC679" s="357"/>
      <c r="BD679" s="357"/>
      <c r="BE679" s="357"/>
      <c r="BF679" s="357"/>
      <c r="BG679" s="357"/>
      <c r="BH679" s="357"/>
      <c r="BI679" s="357"/>
      <c r="BJ679" s="357"/>
      <c r="BK679" s="357"/>
      <c r="BL679" s="357"/>
      <c r="BM679" s="357"/>
      <c r="BN679" s="357"/>
      <c r="BO679" s="357"/>
      <c r="BP679" s="357"/>
      <c r="BQ679" s="357"/>
      <c r="BR679" s="357"/>
      <c r="BS679" s="357"/>
      <c r="BT679" s="357"/>
      <c r="BU679" s="357"/>
      <c r="BV679" s="357"/>
      <c r="BW679" s="357"/>
      <c r="BX679" s="357"/>
      <c r="BY679" s="357"/>
      <c r="BZ679" s="357"/>
      <c r="CA679" s="357"/>
      <c r="CB679" s="357"/>
      <c r="CC679" s="357"/>
    </row>
    <row r="680" spans="7:81" ht="14.25" customHeight="1" thickTop="1" x14ac:dyDescent="0.25">
      <c r="G680" s="62"/>
      <c r="H680" s="438"/>
      <c r="J680" s="411"/>
      <c r="K680" s="164" t="s">
        <v>265</v>
      </c>
      <c r="L680" s="309">
        <v>1046.8615921190878</v>
      </c>
      <c r="M680" s="309">
        <v>963.68381181896882</v>
      </c>
      <c r="N680" s="309">
        <v>913.94957191418882</v>
      </c>
      <c r="O680" s="309">
        <v>877.12399442507785</v>
      </c>
      <c r="P680" s="309">
        <v>846.88950594360313</v>
      </c>
      <c r="Q680" s="309">
        <v>820.4803956396205</v>
      </c>
      <c r="R680" s="309">
        <v>796.45149811787667</v>
      </c>
      <c r="S680" s="309">
        <v>773.96308205812568</v>
      </c>
      <c r="T680" s="309">
        <v>752.49269860415995</v>
      </c>
      <c r="U680" s="309">
        <v>731.70055311385852</v>
      </c>
      <c r="V680" s="309">
        <v>711.35962923099225</v>
      </c>
      <c r="W680" s="309">
        <v>691.31642147154059</v>
      </c>
      <c r="X680" s="309">
        <v>671.46743801181253</v>
      </c>
      <c r="Y680" s="309">
        <v>651.74439761419387</v>
      </c>
      <c r="Z680" s="309">
        <v>632.10448958860889</v>
      </c>
      <c r="AA680" s="309">
        <v>625.93664749799234</v>
      </c>
      <c r="AB680" s="309">
        <v>620.15234996843196</v>
      </c>
      <c r="AC680" s="309">
        <v>614.70723382733308</v>
      </c>
      <c r="AD680" s="309">
        <v>609.56418871556173</v>
      </c>
      <c r="AE680" s="309">
        <v>604.69185981236933</v>
      </c>
      <c r="AF680" s="309">
        <v>600.06351772606411</v>
      </c>
      <c r="AG680" s="309">
        <v>595.6561925939202</v>
      </c>
      <c r="AH680" s="309">
        <v>591.45000160614063</v>
      </c>
      <c r="AI680" s="309">
        <v>587.42762034331122</v>
      </c>
      <c r="AJ680" s="309">
        <v>583.57386254992412</v>
      </c>
      <c r="AK680" s="309">
        <v>579.87534271725906</v>
      </c>
      <c r="AL680" s="309">
        <v>576.32020264504217</v>
      </c>
      <c r="AM680" s="309">
        <v>572.89788796316168</v>
      </c>
      <c r="AN680" s="309">
        <v>569.59896405107122</v>
      </c>
      <c r="AO680" s="309">
        <v>566.41496330827863</v>
      </c>
      <c r="AP680" s="309">
        <v>563.33825758293494</v>
      </c>
      <c r="AQ680" s="309">
        <v>560.36195094680784</v>
      </c>
      <c r="AR680" s="309">
        <v>557.47978904506465</v>
      </c>
      <c r="AS680" s="357"/>
      <c r="AU680" s="357"/>
      <c r="AV680" s="357"/>
      <c r="AW680" s="357"/>
      <c r="AX680" s="357"/>
      <c r="AY680" s="357"/>
      <c r="AZ680" s="357"/>
      <c r="BA680" s="357"/>
      <c r="BB680" s="357"/>
      <c r="BC680" s="357"/>
      <c r="BD680" s="357"/>
      <c r="BE680" s="357"/>
      <c r="BF680" s="357"/>
      <c r="BG680" s="357"/>
      <c r="BH680" s="357"/>
      <c r="BI680" s="357"/>
      <c r="BJ680" s="357"/>
      <c r="BK680" s="357"/>
      <c r="BL680" s="357"/>
      <c r="BM680" s="357"/>
      <c r="BN680" s="357"/>
      <c r="BO680" s="357"/>
      <c r="BP680" s="357"/>
      <c r="BQ680" s="357"/>
      <c r="BR680" s="357"/>
      <c r="BS680" s="357"/>
      <c r="BT680" s="357"/>
      <c r="BU680" s="357"/>
      <c r="BV680" s="357"/>
      <c r="BW680" s="357"/>
      <c r="BX680" s="357"/>
      <c r="BY680" s="357"/>
      <c r="BZ680" s="357"/>
      <c r="CA680" s="357"/>
      <c r="CB680" s="357"/>
      <c r="CC680" s="357"/>
    </row>
    <row r="681" spans="7:81" ht="14.25" customHeight="1" x14ac:dyDescent="0.25">
      <c r="G681" s="62"/>
      <c r="H681" s="438"/>
      <c r="J681" s="411"/>
      <c r="K681" s="52" t="s">
        <v>266</v>
      </c>
      <c r="L681" s="190">
        <v>1046.8615921190878</v>
      </c>
      <c r="M681" s="190">
        <v>978.6956590981481</v>
      </c>
      <c r="N681" s="190">
        <v>938.82114445422826</v>
      </c>
      <c r="O681" s="190">
        <v>910.52972607720835</v>
      </c>
      <c r="P681" s="190">
        <v>888.58519712355769</v>
      </c>
      <c r="Q681" s="190">
        <v>870.65521143328874</v>
      </c>
      <c r="R681" s="190">
        <v>855.49562453610372</v>
      </c>
      <c r="S681" s="190">
        <v>842.36379305626872</v>
      </c>
      <c r="T681" s="190">
        <v>830.78069678936879</v>
      </c>
      <c r="U681" s="190">
        <v>820.41926410261794</v>
      </c>
      <c r="V681" s="190">
        <v>811.04620811253653</v>
      </c>
      <c r="W681" s="190">
        <v>802.48927841234888</v>
      </c>
      <c r="X681" s="190">
        <v>794.61766614425699</v>
      </c>
      <c r="Y681" s="190">
        <v>787.32969151516397</v>
      </c>
      <c r="Z681" s="190">
        <v>780.54474945869822</v>
      </c>
      <c r="AA681" s="190">
        <v>774.19786003532886</v>
      </c>
      <c r="AB681" s="190">
        <v>768.2358738568372</v>
      </c>
      <c r="AC681" s="190">
        <v>762.61476376842916</v>
      </c>
      <c r="AD681" s="190">
        <v>757.2976497598853</v>
      </c>
      <c r="AE681" s="190">
        <v>752.25333108167831</v>
      </c>
      <c r="AF681" s="190">
        <v>747.45517687124436</v>
      </c>
      <c r="AG681" s="190">
        <v>742.88027509159701</v>
      </c>
      <c r="AH681" s="190">
        <v>738.50877080643454</v>
      </c>
      <c r="AI681" s="190">
        <v>734.32334539140925</v>
      </c>
      <c r="AJ681" s="190">
        <v>730.30880212802765</v>
      </c>
      <c r="AK681" s="190">
        <v>726.45173312331747</v>
      </c>
      <c r="AL681" s="190">
        <v>722.74024912450955</v>
      </c>
      <c r="AM681" s="190">
        <v>719.16375849422445</v>
      </c>
      <c r="AN681" s="190">
        <v>715.7127849882238</v>
      </c>
      <c r="AO681" s="190">
        <v>712.37881643775859</v>
      </c>
      <c r="AP681" s="190">
        <v>709.15417825266945</v>
      </c>
      <c r="AQ681" s="190">
        <v>706.03192701438934</v>
      </c>
      <c r="AR681" s="190">
        <v>703.00576044767752</v>
      </c>
      <c r="AS681" s="357"/>
      <c r="AU681" s="357"/>
      <c r="AV681" s="357"/>
      <c r="AW681" s="357"/>
      <c r="AX681" s="357"/>
      <c r="AY681" s="357"/>
      <c r="AZ681" s="357"/>
      <c r="BA681" s="357"/>
      <c r="BB681" s="357"/>
      <c r="BC681" s="357"/>
      <c r="BD681" s="357"/>
      <c r="BE681" s="357"/>
      <c r="BF681" s="357"/>
      <c r="BG681" s="357"/>
      <c r="BH681" s="357"/>
      <c r="BI681" s="357"/>
      <c r="BJ681" s="357"/>
      <c r="BK681" s="357"/>
      <c r="BL681" s="357"/>
      <c r="BM681" s="357"/>
      <c r="BN681" s="357"/>
      <c r="BO681" s="357"/>
      <c r="BP681" s="357"/>
      <c r="BQ681" s="357"/>
      <c r="BR681" s="357"/>
      <c r="BS681" s="357"/>
      <c r="BT681" s="357"/>
      <c r="BU681" s="357"/>
      <c r="BV681" s="357"/>
      <c r="BW681" s="357"/>
      <c r="BX681" s="357"/>
      <c r="BY681" s="357"/>
      <c r="BZ681" s="357"/>
      <c r="CA681" s="357"/>
      <c r="CB681" s="357"/>
      <c r="CC681" s="357"/>
    </row>
    <row r="682" spans="7:81" ht="14.25" customHeight="1" thickBot="1" x14ac:dyDescent="0.3">
      <c r="G682" s="62"/>
      <c r="H682" s="438"/>
      <c r="J682" s="411"/>
      <c r="K682" s="167" t="s">
        <v>267</v>
      </c>
      <c r="L682" s="191">
        <v>1046.8615921190878</v>
      </c>
      <c r="M682" s="191">
        <v>1009.1990221898508</v>
      </c>
      <c r="N682" s="191">
        <v>998.56352702224922</v>
      </c>
      <c r="O682" s="191">
        <v>991.01752311172208</v>
      </c>
      <c r="P682" s="191">
        <v>985.16438775130382</v>
      </c>
      <c r="Q682" s="191">
        <v>980.38202794412086</v>
      </c>
      <c r="R682" s="191">
        <v>976.33860034060922</v>
      </c>
      <c r="S682" s="191">
        <v>972.8360240335935</v>
      </c>
      <c r="T682" s="191">
        <v>969.74653277651908</v>
      </c>
      <c r="U682" s="191">
        <v>966.98288867317524</v>
      </c>
      <c r="V682" s="191">
        <v>964.48286848287637</v>
      </c>
      <c r="W682" s="191">
        <v>962.20052886599194</v>
      </c>
      <c r="X682" s="191">
        <v>960.10097994392652</v>
      </c>
      <c r="Y682" s="191">
        <v>958.15710126248041</v>
      </c>
      <c r="Z682" s="191">
        <v>956.34739350557356</v>
      </c>
      <c r="AA682" s="191">
        <v>954.65452495546469</v>
      </c>
      <c r="AB682" s="191">
        <v>953.06431938790115</v>
      </c>
      <c r="AC682" s="191">
        <v>951.56503369839038</v>
      </c>
      <c r="AD682" s="191">
        <v>950.14683109834755</v>
      </c>
      <c r="AE682" s="191">
        <v>948.80138959504643</v>
      </c>
      <c r="AF682" s="191">
        <v>947.52160609487919</v>
      </c>
      <c r="AG682" s="191">
        <v>946.30136940474756</v>
      </c>
      <c r="AH682" s="191">
        <v>945.13538373407107</v>
      </c>
      <c r="AI682" s="191">
        <v>944.01902978786325</v>
      </c>
      <c r="AJ682" s="191">
        <v>942.94825423462839</v>
      </c>
      <c r="AK682" s="191">
        <v>941.91948086579794</v>
      </c>
      <c r="AL682" s="191">
        <v>940.92953853078893</v>
      </c>
      <c r="AM682" s="191">
        <v>939.97560218435183</v>
      </c>
      <c r="AN682" s="191">
        <v>939.05514428350114</v>
      </c>
      <c r="AO682" s="191">
        <v>938.16589442744487</v>
      </c>
      <c r="AP682" s="191">
        <v>937.3058056178121</v>
      </c>
      <c r="AQ682" s="191">
        <v>936.47302587733611</v>
      </c>
      <c r="AR682" s="191">
        <v>935.66587423714623</v>
      </c>
      <c r="AS682" s="357"/>
      <c r="AU682" s="357"/>
      <c r="AV682" s="357"/>
      <c r="AW682" s="357"/>
      <c r="AX682" s="357"/>
      <c r="AY682" s="357"/>
      <c r="AZ682" s="357"/>
      <c r="BA682" s="357"/>
      <c r="BB682" s="357"/>
      <c r="BC682" s="357"/>
      <c r="BD682" s="357"/>
      <c r="BE682" s="357"/>
      <c r="BF682" s="357"/>
      <c r="BG682" s="357"/>
      <c r="BH682" s="357"/>
      <c r="BI682" s="357"/>
      <c r="BJ682" s="357"/>
      <c r="BK682" s="357"/>
      <c r="BL682" s="357"/>
      <c r="BM682" s="357"/>
      <c r="BN682" s="357"/>
      <c r="BO682" s="357"/>
      <c r="BP682" s="357"/>
      <c r="BQ682" s="357"/>
      <c r="BR682" s="357"/>
      <c r="BS682" s="357"/>
      <c r="BT682" s="357"/>
      <c r="BU682" s="357"/>
      <c r="BV682" s="357"/>
      <c r="BW682" s="357"/>
      <c r="BX682" s="357"/>
      <c r="BY682" s="357"/>
      <c r="BZ682" s="357"/>
      <c r="CA682" s="357"/>
      <c r="CB682" s="357"/>
      <c r="CC682" s="357"/>
    </row>
    <row r="683" spans="7:81" ht="14.25" customHeight="1" thickTop="1" x14ac:dyDescent="0.25">
      <c r="G683" s="62"/>
      <c r="H683" s="438"/>
      <c r="J683" s="411"/>
      <c r="K683" s="164" t="s">
        <v>268</v>
      </c>
      <c r="L683" s="309">
        <v>1054.8293429042023</v>
      </c>
      <c r="M683" s="309">
        <v>971.01848958919811</v>
      </c>
      <c r="N683" s="309">
        <v>920.90571824145422</v>
      </c>
      <c r="O683" s="309">
        <v>883.79985821436492</v>
      </c>
      <c r="P683" s="309">
        <v>853.33525252241145</v>
      </c>
      <c r="Q683" s="309">
        <v>826.72514027992725</v>
      </c>
      <c r="R683" s="309">
        <v>802.5133568174482</v>
      </c>
      <c r="S683" s="309">
        <v>779.85377954969704</v>
      </c>
      <c r="T683" s="309">
        <v>758.21998321869978</v>
      </c>
      <c r="U683" s="309">
        <v>737.26958697700798</v>
      </c>
      <c r="V683" s="309">
        <v>716.77384662799398</v>
      </c>
      <c r="W683" s="309">
        <v>696.57808834461082</v>
      </c>
      <c r="X683" s="309">
        <v>676.57803261827598</v>
      </c>
      <c r="Y683" s="309">
        <v>656.70487851718792</v>
      </c>
      <c r="Z683" s="309">
        <v>636.91548951554216</v>
      </c>
      <c r="AA683" s="309">
        <v>630.70070346496959</v>
      </c>
      <c r="AB683" s="309">
        <v>624.87238116505796</v>
      </c>
      <c r="AC683" s="309">
        <v>619.38582179141054</v>
      </c>
      <c r="AD683" s="309">
        <v>614.20363253485857</v>
      </c>
      <c r="AE683" s="309">
        <v>609.29421993050073</v>
      </c>
      <c r="AF683" s="309">
        <v>604.63065114701828</v>
      </c>
      <c r="AG683" s="309">
        <v>600.18978149614702</v>
      </c>
      <c r="AH683" s="309">
        <v>595.95157683836794</v>
      </c>
      <c r="AI683" s="309">
        <v>591.89858089666768</v>
      </c>
      <c r="AJ683" s="309">
        <v>588.01549183168265</v>
      </c>
      <c r="AK683" s="309">
        <v>584.28882225647055</v>
      </c>
      <c r="AL683" s="309">
        <v>580.70662371700757</v>
      </c>
      <c r="AM683" s="309">
        <v>577.25826151299168</v>
      </c>
      <c r="AN683" s="309">
        <v>573.93422921619344</v>
      </c>
      <c r="AO683" s="309">
        <v>570.72599477850838</v>
      </c>
      <c r="AP683" s="309">
        <v>567.62587198958795</v>
      </c>
      <c r="AQ683" s="309">
        <v>564.62691243571578</v>
      </c>
      <c r="AR683" s="309">
        <v>561.72281415964346</v>
      </c>
      <c r="AS683" s="357"/>
      <c r="AU683" s="357"/>
      <c r="AV683" s="357"/>
      <c r="AW683" s="357"/>
      <c r="AX683" s="357"/>
      <c r="AY683" s="357"/>
      <c r="AZ683" s="357"/>
      <c r="BA683" s="357"/>
      <c r="BB683" s="357"/>
      <c r="BC683" s="357"/>
      <c r="BD683" s="357"/>
      <c r="BE683" s="357"/>
      <c r="BF683" s="357"/>
      <c r="BG683" s="357"/>
      <c r="BH683" s="357"/>
      <c r="BI683" s="357"/>
      <c r="BJ683" s="357"/>
      <c r="BK683" s="357"/>
      <c r="BL683" s="357"/>
      <c r="BM683" s="357"/>
      <c r="BN683" s="357"/>
      <c r="BO683" s="357"/>
      <c r="BP683" s="357"/>
      <c r="BQ683" s="357"/>
      <c r="BR683" s="357"/>
      <c r="BS683" s="357"/>
      <c r="BT683" s="357"/>
      <c r="BU683" s="357"/>
      <c r="BV683" s="357"/>
      <c r="BW683" s="357"/>
      <c r="BX683" s="357"/>
      <c r="BY683" s="357"/>
      <c r="BZ683" s="357"/>
      <c r="CA683" s="357"/>
      <c r="CB683" s="357"/>
      <c r="CC683" s="357"/>
    </row>
    <row r="684" spans="7:81" ht="14.25" customHeight="1" x14ac:dyDescent="0.25">
      <c r="G684" s="62"/>
      <c r="H684" s="438"/>
      <c r="J684" s="411"/>
      <c r="K684" s="52" t="s">
        <v>269</v>
      </c>
      <c r="L684" s="190">
        <v>1054.8293429042023</v>
      </c>
      <c r="M684" s="190">
        <v>986.14459328856242</v>
      </c>
      <c r="N684" s="190">
        <v>945.96659039199119</v>
      </c>
      <c r="O684" s="190">
        <v>917.45984367292249</v>
      </c>
      <c r="P684" s="190">
        <v>895.34829308134408</v>
      </c>
      <c r="Q684" s="190">
        <v>877.28184077635137</v>
      </c>
      <c r="R684" s="190">
        <v>862.00687300044149</v>
      </c>
      <c r="S684" s="190">
        <v>848.77509405728267</v>
      </c>
      <c r="T684" s="190">
        <v>837.10383787978003</v>
      </c>
      <c r="U684" s="190">
        <v>826.66354346570415</v>
      </c>
      <c r="V684" s="190">
        <v>817.21914836567157</v>
      </c>
      <c r="W684" s="190">
        <v>808.59709116071144</v>
      </c>
      <c r="X684" s="190">
        <v>800.66556739591226</v>
      </c>
      <c r="Y684" s="190">
        <v>793.32212338480167</v>
      </c>
      <c r="Z684" s="190">
        <v>786.48554056913304</v>
      </c>
      <c r="AA684" s="190">
        <v>780.09034444164274</v>
      </c>
      <c r="AB684" s="190">
        <v>774.08298108969075</v>
      </c>
      <c r="AC684" s="190">
        <v>768.41908826414021</v>
      </c>
      <c r="AD684" s="190">
        <v>763.0615052579418</v>
      </c>
      <c r="AE684" s="190">
        <v>757.97879385006433</v>
      </c>
      <c r="AF684" s="190">
        <v>753.14412048823044</v>
      </c>
      <c r="AG684" s="190">
        <v>748.53439875003176</v>
      </c>
      <c r="AH684" s="190">
        <v>744.12962258159223</v>
      </c>
      <c r="AI684" s="190">
        <v>739.91234154507151</v>
      </c>
      <c r="AJ684" s="190">
        <v>735.86724325848581</v>
      </c>
      <c r="AK684" s="190">
        <v>731.98081778027245</v>
      </c>
      <c r="AL684" s="190">
        <v>728.2410853675691</v>
      </c>
      <c r="AM684" s="190">
        <v>724.63737376916185</v>
      </c>
      <c r="AN684" s="190">
        <v>721.16013461632792</v>
      </c>
      <c r="AO684" s="190">
        <v>717.80079095349311</v>
      </c>
      <c r="AP684" s="190">
        <v>714.5516097785528</v>
      </c>
      <c r="AQ684" s="190">
        <v>711.40559482600293</v>
      </c>
      <c r="AR684" s="190">
        <v>708.35639585346075</v>
      </c>
      <c r="AS684" s="357"/>
      <c r="AU684" s="357"/>
      <c r="AV684" s="357"/>
      <c r="AW684" s="357"/>
      <c r="AX684" s="357"/>
      <c r="AY684" s="357"/>
      <c r="AZ684" s="357"/>
      <c r="BA684" s="357"/>
      <c r="BB684" s="357"/>
      <c r="BC684" s="357"/>
      <c r="BD684" s="357"/>
      <c r="BE684" s="357"/>
      <c r="BF684" s="357"/>
      <c r="BG684" s="357"/>
      <c r="BH684" s="357"/>
      <c r="BI684" s="357"/>
      <c r="BJ684" s="357"/>
      <c r="BK684" s="357"/>
      <c r="BL684" s="357"/>
      <c r="BM684" s="357"/>
      <c r="BN684" s="357"/>
      <c r="BO684" s="357"/>
      <c r="BP684" s="357"/>
      <c r="BQ684" s="357"/>
      <c r="BR684" s="357"/>
      <c r="BS684" s="357"/>
      <c r="BT684" s="357"/>
      <c r="BU684" s="357"/>
      <c r="BV684" s="357"/>
      <c r="BW684" s="357"/>
      <c r="BX684" s="357"/>
      <c r="BY684" s="357"/>
      <c r="BZ684" s="357"/>
      <c r="CA684" s="357"/>
      <c r="CB684" s="357"/>
      <c r="CC684" s="357"/>
    </row>
    <row r="685" spans="7:81" ht="14.25" customHeight="1" thickBot="1" x14ac:dyDescent="0.3">
      <c r="G685" s="62"/>
      <c r="H685" s="438"/>
      <c r="J685" s="411"/>
      <c r="K685" s="167" t="s">
        <v>270</v>
      </c>
      <c r="L685" s="191">
        <v>1054.8293429042023</v>
      </c>
      <c r="M685" s="191">
        <v>1016.8801200178007</v>
      </c>
      <c r="N685" s="191">
        <v>1006.1636772105019</v>
      </c>
      <c r="O685" s="191">
        <v>998.56024003560128</v>
      </c>
      <c r="P685" s="191">
        <v>992.6625559743668</v>
      </c>
      <c r="Q685" s="191">
        <v>987.84379722830261</v>
      </c>
      <c r="R685" s="191">
        <v>983.76959476046807</v>
      </c>
      <c r="S685" s="191">
        <v>980.24036005340201</v>
      </c>
      <c r="T685" s="191">
        <v>977.12735442100382</v>
      </c>
      <c r="U685" s="191">
        <v>974.34267599216741</v>
      </c>
      <c r="V685" s="191">
        <v>971.82362793993912</v>
      </c>
      <c r="W685" s="191">
        <v>969.52391724610322</v>
      </c>
      <c r="X685" s="191">
        <v>967.40838848229168</v>
      </c>
      <c r="Y685" s="191">
        <v>965.4497147782688</v>
      </c>
      <c r="Z685" s="191">
        <v>963.62623318486862</v>
      </c>
      <c r="AA685" s="191">
        <v>961.92048007120263</v>
      </c>
      <c r="AB685" s="191">
        <v>960.31817131659432</v>
      </c>
      <c r="AC685" s="191">
        <v>958.80747443880443</v>
      </c>
      <c r="AD685" s="191">
        <v>957.37847778063099</v>
      </c>
      <c r="AE685" s="191">
        <v>956.02279600996803</v>
      </c>
      <c r="AF685" s="191">
        <v>954.73327197097001</v>
      </c>
      <c r="AG685" s="191">
        <v>953.50374795773973</v>
      </c>
      <c r="AH685" s="191">
        <v>952.3288878729926</v>
      </c>
      <c r="AI685" s="191">
        <v>951.20403726390384</v>
      </c>
      <c r="AJ685" s="191">
        <v>950.12511194873355</v>
      </c>
      <c r="AK685" s="191">
        <v>949.0885085000923</v>
      </c>
      <c r="AL685" s="191">
        <v>948.09103163150564</v>
      </c>
      <c r="AM685" s="191">
        <v>947.12983479606942</v>
      </c>
      <c r="AN685" s="191">
        <v>946.20237121345758</v>
      </c>
      <c r="AO685" s="191">
        <v>945.30635320266924</v>
      </c>
      <c r="AP685" s="191">
        <v>944.43971818545765</v>
      </c>
      <c r="AQ685" s="191">
        <v>943.60060008900325</v>
      </c>
      <c r="AR685" s="191">
        <v>942.78730515044094</v>
      </c>
      <c r="AS685" s="357"/>
      <c r="AU685" s="357"/>
      <c r="AV685" s="357"/>
      <c r="AW685" s="357"/>
      <c r="AX685" s="357"/>
      <c r="AY685" s="357"/>
      <c r="AZ685" s="357"/>
      <c r="BA685" s="357"/>
      <c r="BB685" s="357"/>
      <c r="BC685" s="357"/>
      <c r="BD685" s="357"/>
      <c r="BE685" s="357"/>
      <c r="BF685" s="357"/>
      <c r="BG685" s="357"/>
      <c r="BH685" s="357"/>
      <c r="BI685" s="357"/>
      <c r="BJ685" s="357"/>
      <c r="BK685" s="357"/>
      <c r="BL685" s="357"/>
      <c r="BM685" s="357"/>
      <c r="BN685" s="357"/>
      <c r="BO685" s="357"/>
      <c r="BP685" s="357"/>
      <c r="BQ685" s="357"/>
      <c r="BR685" s="357"/>
      <c r="BS685" s="357"/>
      <c r="BT685" s="357"/>
      <c r="BU685" s="357"/>
      <c r="BV685" s="357"/>
      <c r="BW685" s="357"/>
      <c r="BX685" s="357"/>
      <c r="BY685" s="357"/>
      <c r="BZ685" s="357"/>
      <c r="CA685" s="357"/>
      <c r="CB685" s="357"/>
      <c r="CC685" s="357"/>
    </row>
    <row r="686" spans="7:81" ht="14.25" customHeight="1" thickTop="1" x14ac:dyDescent="0.25">
      <c r="G686" s="62"/>
      <c r="H686" s="438"/>
      <c r="J686" s="411"/>
      <c r="K686" s="164" t="s">
        <v>271</v>
      </c>
      <c r="L686" s="309">
        <v>1078.3994403215841</v>
      </c>
      <c r="M686" s="309">
        <v>992.71583859418763</v>
      </c>
      <c r="N686" s="309">
        <v>941.48330042305474</v>
      </c>
      <c r="O686" s="309">
        <v>903.54831221378356</v>
      </c>
      <c r="P686" s="309">
        <v>872.40297676324712</v>
      </c>
      <c r="Q686" s="309">
        <v>845.19826318353057</v>
      </c>
      <c r="R686" s="309">
        <v>820.4454688943257</v>
      </c>
      <c r="S686" s="309">
        <v>797.27956475272504</v>
      </c>
      <c r="T686" s="309">
        <v>775.16236256042941</v>
      </c>
      <c r="U686" s="309">
        <v>753.74383099080865</v>
      </c>
      <c r="V686" s="309">
        <v>732.79011457209469</v>
      </c>
      <c r="W686" s="309">
        <v>712.14308329999585</v>
      </c>
      <c r="X686" s="309">
        <v>691.69612754666252</v>
      </c>
      <c r="Y686" s="309">
        <v>671.37890902766242</v>
      </c>
      <c r="Z686" s="309">
        <v>651.14732733414962</v>
      </c>
      <c r="AA686" s="309">
        <v>644.79367226782051</v>
      </c>
      <c r="AB686" s="309">
        <v>638.8351164611214</v>
      </c>
      <c r="AC686" s="309">
        <v>633.22596025245696</v>
      </c>
      <c r="AD686" s="309">
        <v>627.92797529261532</v>
      </c>
      <c r="AE686" s="309">
        <v>622.90886216264619</v>
      </c>
      <c r="AF686" s="309">
        <v>618.1410862187555</v>
      </c>
      <c r="AG686" s="309">
        <v>613.60098560602955</v>
      </c>
      <c r="AH686" s="309">
        <v>609.26807852332206</v>
      </c>
      <c r="AI686" s="309">
        <v>605.124518634173</v>
      </c>
      <c r="AJ686" s="309">
        <v>601.15466218055042</v>
      </c>
      <c r="AK686" s="309">
        <v>597.34472040067226</v>
      </c>
      <c r="AL686" s="309">
        <v>593.6824778530372</v>
      </c>
      <c r="AM686" s="309">
        <v>590.15706220561287</v>
      </c>
      <c r="AN686" s="309">
        <v>586.75875460960992</v>
      </c>
      <c r="AO686" s="309">
        <v>583.47883236882888</v>
      </c>
      <c r="AP686" s="309">
        <v>580.30943752501889</v>
      </c>
      <c r="AQ686" s="309">
        <v>577.24346640258261</v>
      </c>
      <c r="AR686" s="309">
        <v>574.27447622742045</v>
      </c>
      <c r="AS686" s="357"/>
      <c r="AU686" s="357"/>
      <c r="AV686" s="357"/>
      <c r="AW686" s="357"/>
      <c r="AX686" s="357"/>
      <c r="AY686" s="357"/>
      <c r="AZ686" s="357"/>
      <c r="BA686" s="357"/>
      <c r="BB686" s="357"/>
      <c r="BC686" s="357"/>
      <c r="BD686" s="357"/>
      <c r="BE686" s="357"/>
      <c r="BF686" s="357"/>
      <c r="BG686" s="357"/>
      <c r="BH686" s="357"/>
      <c r="BI686" s="357"/>
      <c r="BJ686" s="357"/>
      <c r="BK686" s="357"/>
      <c r="BL686" s="357"/>
      <c r="BM686" s="357"/>
      <c r="BN686" s="357"/>
      <c r="BO686" s="357"/>
      <c r="BP686" s="357"/>
      <c r="BQ686" s="357"/>
      <c r="BR686" s="357"/>
      <c r="BS686" s="357"/>
      <c r="BT686" s="357"/>
      <c r="BU686" s="357"/>
      <c r="BV686" s="357"/>
      <c r="BW686" s="357"/>
      <c r="BX686" s="357"/>
      <c r="BY686" s="357"/>
      <c r="BZ686" s="357"/>
      <c r="CA686" s="357"/>
      <c r="CB686" s="357"/>
      <c r="CC686" s="357"/>
    </row>
    <row r="687" spans="7:81" ht="14.25" customHeight="1" x14ac:dyDescent="0.25">
      <c r="G687" s="62"/>
      <c r="H687" s="438"/>
      <c r="J687" s="411"/>
      <c r="K687" s="52" t="s">
        <v>272</v>
      </c>
      <c r="L687" s="190">
        <v>1078.3994403215841</v>
      </c>
      <c r="M687" s="190">
        <v>1008.179934159381</v>
      </c>
      <c r="N687" s="190">
        <v>967.10415623533402</v>
      </c>
      <c r="O687" s="190">
        <v>937.96042799717793</v>
      </c>
      <c r="P687" s="190">
        <v>915.35479615444854</v>
      </c>
      <c r="Q687" s="190">
        <v>896.88465007313107</v>
      </c>
      <c r="R687" s="190">
        <v>881.2683640726691</v>
      </c>
      <c r="S687" s="190">
        <v>867.7409218349751</v>
      </c>
      <c r="T687" s="190">
        <v>855.8088721490841</v>
      </c>
      <c r="U687" s="190">
        <v>845.13528999224559</v>
      </c>
      <c r="V687" s="190">
        <v>835.47986045896232</v>
      </c>
      <c r="W687" s="190">
        <v>826.66514391092812</v>
      </c>
      <c r="X687" s="190">
        <v>818.55639073071484</v>
      </c>
      <c r="Y687" s="190">
        <v>811.04885791046627</v>
      </c>
      <c r="Z687" s="190">
        <v>804.05951206819884</v>
      </c>
      <c r="AA687" s="190">
        <v>797.52141567277215</v>
      </c>
      <c r="AB687" s="190">
        <v>791.37981815263026</v>
      </c>
      <c r="AC687" s="190">
        <v>785.58936598688138</v>
      </c>
      <c r="AD687" s="190">
        <v>780.11206811474062</v>
      </c>
      <c r="AE687" s="190">
        <v>774.91578383004287</v>
      </c>
      <c r="AF687" s="190">
        <v>769.97307998641952</v>
      </c>
      <c r="AG687" s="190">
        <v>765.2603542967596</v>
      </c>
      <c r="AH687" s="190">
        <v>760.75715367313182</v>
      </c>
      <c r="AI687" s="190">
        <v>756.44563774872529</v>
      </c>
      <c r="AJ687" s="190">
        <v>752.31015198731336</v>
      </c>
      <c r="AK687" s="190">
        <v>748.33688456851212</v>
      </c>
      <c r="AL687" s="190">
        <v>744.51358806283451</v>
      </c>
      <c r="AM687" s="190">
        <v>740.82935174826343</v>
      </c>
      <c r="AN687" s="190">
        <v>737.2744138983586</v>
      </c>
      <c r="AO687" s="190">
        <v>733.84000590599589</v>
      </c>
      <c r="AP687" s="190">
        <v>730.51822197560966</v>
      </c>
      <c r="AQ687" s="190">
        <v>727.30190951056932</v>
      </c>
      <c r="AR687" s="190">
        <v>724.18457637271285</v>
      </c>
      <c r="AS687" s="357"/>
      <c r="AU687" s="357"/>
      <c r="AV687" s="357"/>
      <c r="AW687" s="357"/>
      <c r="AX687" s="357"/>
      <c r="AY687" s="357"/>
      <c r="AZ687" s="357"/>
      <c r="BA687" s="357"/>
      <c r="BB687" s="357"/>
      <c r="BC687" s="357"/>
      <c r="BD687" s="357"/>
      <c r="BE687" s="357"/>
      <c r="BF687" s="357"/>
      <c r="BG687" s="357"/>
      <c r="BH687" s="357"/>
      <c r="BI687" s="357"/>
      <c r="BJ687" s="357"/>
      <c r="BK687" s="357"/>
      <c r="BL687" s="357"/>
      <c r="BM687" s="357"/>
      <c r="BN687" s="357"/>
      <c r="BO687" s="357"/>
      <c r="BP687" s="357"/>
      <c r="BQ687" s="357"/>
      <c r="BR687" s="357"/>
      <c r="BS687" s="357"/>
      <c r="BT687" s="357"/>
      <c r="BU687" s="357"/>
      <c r="BV687" s="357"/>
      <c r="BW687" s="357"/>
      <c r="BX687" s="357"/>
      <c r="BY687" s="357"/>
      <c r="BZ687" s="357"/>
      <c r="CA687" s="357"/>
      <c r="CB687" s="357"/>
      <c r="CC687" s="357"/>
    </row>
    <row r="688" spans="7:81" ht="14.25" customHeight="1" thickBot="1" x14ac:dyDescent="0.3">
      <c r="G688" s="62"/>
      <c r="H688" s="438"/>
      <c r="J688" s="411"/>
      <c r="K688" s="167" t="s">
        <v>273</v>
      </c>
      <c r="L688" s="191">
        <v>1078.3994403215841</v>
      </c>
      <c r="M688" s="191">
        <v>1039.6022443612785</v>
      </c>
      <c r="N688" s="191">
        <v>1028.6463432921907</v>
      </c>
      <c r="O688" s="191">
        <v>1020.8730077767434</v>
      </c>
      <c r="P688" s="191">
        <v>1014.8435403243896</v>
      </c>
      <c r="Q688" s="191">
        <v>1009.917106707656</v>
      </c>
      <c r="R688" s="191">
        <v>1005.751866433838</v>
      </c>
      <c r="S688" s="191">
        <v>1002.1437711922086</v>
      </c>
      <c r="T688" s="191">
        <v>998.96120563856823</v>
      </c>
      <c r="U688" s="191">
        <v>996.11430373985479</v>
      </c>
      <c r="V688" s="191">
        <v>993.53896771233508</v>
      </c>
      <c r="W688" s="191">
        <v>991.18787012312112</v>
      </c>
      <c r="X688" s="191">
        <v>989.02506999793934</v>
      </c>
      <c r="Y688" s="191">
        <v>987.02262984930314</v>
      </c>
      <c r="Z688" s="191">
        <v>985.15840267076703</v>
      </c>
      <c r="AA688" s="191">
        <v>983.41453460767389</v>
      </c>
      <c r="AB688" s="191">
        <v>981.77642236154077</v>
      </c>
      <c r="AC688" s="191">
        <v>980.23196905403347</v>
      </c>
      <c r="AD688" s="191">
        <v>978.77104155257371</v>
      </c>
      <c r="AE688" s="191">
        <v>977.38506715531992</v>
      </c>
      <c r="AF688" s="191">
        <v>976.06672878021573</v>
      </c>
      <c r="AG688" s="191">
        <v>974.80973112780021</v>
      </c>
      <c r="AH688" s="191">
        <v>973.60861886602027</v>
      </c>
      <c r="AI688" s="191">
        <v>972.45863353858624</v>
      </c>
      <c r="AJ688" s="191">
        <v>971.35559970296606</v>
      </c>
      <c r="AK688" s="191">
        <v>970.29583341340458</v>
      </c>
      <c r="AL688" s="191">
        <v>969.27606798494571</v>
      </c>
      <c r="AM688" s="191">
        <v>968.29339326476827</v>
      </c>
      <c r="AN688" s="191">
        <v>967.34520556489508</v>
      </c>
      <c r="AO688" s="191">
        <v>966.42916608623216</v>
      </c>
      <c r="AP688" s="191">
        <v>965.54316616234792</v>
      </c>
      <c r="AQ688" s="191">
        <v>964.68529802313913</v>
      </c>
      <c r="AR688" s="191">
        <v>963.85383005871256</v>
      </c>
      <c r="AS688" s="357"/>
      <c r="AU688" s="357"/>
      <c r="AV688" s="357"/>
      <c r="AW688" s="357"/>
      <c r="AX688" s="357"/>
      <c r="AY688" s="357"/>
      <c r="AZ688" s="357"/>
      <c r="BA688" s="357"/>
      <c r="BB688" s="357"/>
      <c r="BC688" s="357"/>
      <c r="BD688" s="357"/>
      <c r="BE688" s="357"/>
      <c r="BF688" s="357"/>
      <c r="BG688" s="357"/>
      <c r="BH688" s="357"/>
      <c r="BI688" s="357"/>
      <c r="BJ688" s="357"/>
      <c r="BK688" s="357"/>
      <c r="BL688" s="357"/>
      <c r="BM688" s="357"/>
      <c r="BN688" s="357"/>
      <c r="BO688" s="357"/>
      <c r="BP688" s="357"/>
      <c r="BQ688" s="357"/>
      <c r="BR688" s="357"/>
      <c r="BS688" s="357"/>
      <c r="BT688" s="357"/>
      <c r="BU688" s="357"/>
      <c r="BV688" s="357"/>
      <c r="BW688" s="357"/>
      <c r="BX688" s="357"/>
      <c r="BY688" s="357"/>
      <c r="BZ688" s="357"/>
      <c r="CA688" s="357"/>
      <c r="CB688" s="357"/>
      <c r="CC688" s="357"/>
    </row>
    <row r="689" spans="7:81" ht="14.25" customHeight="1" thickTop="1" x14ac:dyDescent="0.25">
      <c r="G689" s="62"/>
      <c r="H689" s="438"/>
      <c r="J689" s="411"/>
      <c r="K689" s="164" t="s">
        <v>274</v>
      </c>
      <c r="L689" s="309">
        <v>1228.375972964441</v>
      </c>
      <c r="M689" s="309">
        <v>1130.7760728684229</v>
      </c>
      <c r="N689" s="309">
        <v>1072.4184582681814</v>
      </c>
      <c r="O689" s="309">
        <v>1029.2077273380337</v>
      </c>
      <c r="P689" s="309">
        <v>993.73090835345772</v>
      </c>
      <c r="Q689" s="309">
        <v>962.7427463949</v>
      </c>
      <c r="R689" s="309">
        <v>934.54750015151956</v>
      </c>
      <c r="S689" s="309">
        <v>908.15983805197891</v>
      </c>
      <c r="T689" s="309">
        <v>882.96672430730678</v>
      </c>
      <c r="U689" s="309">
        <v>858.56944759093835</v>
      </c>
      <c r="V689" s="309">
        <v>834.70162938678266</v>
      </c>
      <c r="W689" s="309">
        <v>811.18314803433657</v>
      </c>
      <c r="X689" s="309">
        <v>787.89256735657591</v>
      </c>
      <c r="Y689" s="309">
        <v>764.74976689410016</v>
      </c>
      <c r="Z689" s="309">
        <v>741.70451305015592</v>
      </c>
      <c r="AA689" s="309">
        <v>734.46723442021243</v>
      </c>
      <c r="AB689" s="309">
        <v>727.6800027944854</v>
      </c>
      <c r="AC689" s="309">
        <v>721.2907629101685</v>
      </c>
      <c r="AD689" s="309">
        <v>715.25596987665597</v>
      </c>
      <c r="AE689" s="309">
        <v>709.53883228930147</v>
      </c>
      <c r="AF689" s="309">
        <v>704.10798617145974</v>
      </c>
      <c r="AG689" s="309">
        <v>698.93647893676518</v>
      </c>
      <c r="AH689" s="309">
        <v>694.00098031308437</v>
      </c>
      <c r="AI689" s="309">
        <v>689.28116201565263</v>
      </c>
      <c r="AJ689" s="309">
        <v>684.75920465791</v>
      </c>
      <c r="AK689" s="309">
        <v>680.41940182993358</v>
      </c>
      <c r="AL689" s="309">
        <v>676.24783924887231</v>
      </c>
      <c r="AM689" s="309">
        <v>672.23213253196457</v>
      </c>
      <c r="AN689" s="309">
        <v>668.36121119837446</v>
      </c>
      <c r="AO689" s="309">
        <v>664.62513945805006</v>
      </c>
      <c r="AP689" s="309">
        <v>661.0149665208196</v>
      </c>
      <c r="AQ689" s="309">
        <v>657.52260077971675</v>
      </c>
      <c r="AR689" s="309">
        <v>654.14070344300353</v>
      </c>
      <c r="AS689" s="357"/>
      <c r="AU689" s="357"/>
      <c r="AV689" s="357"/>
      <c r="AW689" s="357"/>
      <c r="AX689" s="357"/>
      <c r="AY689" s="357"/>
      <c r="AZ689" s="357"/>
      <c r="BA689" s="357"/>
      <c r="BB689" s="357"/>
      <c r="BC689" s="357"/>
      <c r="BD689" s="357"/>
      <c r="BE689" s="357"/>
      <c r="BF689" s="357"/>
      <c r="BG689" s="357"/>
      <c r="BH689" s="357"/>
      <c r="BI689" s="357"/>
      <c r="BJ689" s="357"/>
      <c r="BK689" s="357"/>
      <c r="BL689" s="357"/>
      <c r="BM689" s="357"/>
      <c r="BN689" s="357"/>
      <c r="BO689" s="357"/>
      <c r="BP689" s="357"/>
      <c r="BQ689" s="357"/>
      <c r="BR689" s="357"/>
      <c r="BS689" s="357"/>
      <c r="BT689" s="357"/>
      <c r="BU689" s="357"/>
      <c r="BV689" s="357"/>
      <c r="BW689" s="357"/>
      <c r="BX689" s="357"/>
      <c r="BY689" s="357"/>
      <c r="BZ689" s="357"/>
      <c r="CA689" s="357"/>
      <c r="CB689" s="357"/>
      <c r="CC689" s="357"/>
    </row>
    <row r="690" spans="7:81" ht="14.25" customHeight="1" x14ac:dyDescent="0.25">
      <c r="G690" s="62"/>
      <c r="H690" s="438"/>
      <c r="J690" s="411"/>
      <c r="K690" s="52" t="s">
        <v>275</v>
      </c>
      <c r="L690" s="190">
        <v>1228.375972964441</v>
      </c>
      <c r="M690" s="190">
        <v>1148.3908107156949</v>
      </c>
      <c r="N690" s="190">
        <v>1101.602490186081</v>
      </c>
      <c r="O690" s="190">
        <v>1068.4056484669491</v>
      </c>
      <c r="P690" s="190">
        <v>1042.6561775649536</v>
      </c>
      <c r="Q690" s="190">
        <v>1021.6173279373352</v>
      </c>
      <c r="R690" s="190">
        <v>1003.8292340338478</v>
      </c>
      <c r="S690" s="190">
        <v>988.42048621820311</v>
      </c>
      <c r="T690" s="190">
        <v>974.82900740772118</v>
      </c>
      <c r="U690" s="190">
        <v>962.67101531620767</v>
      </c>
      <c r="V690" s="190">
        <v>951.67277365929465</v>
      </c>
      <c r="W690" s="190">
        <v>941.63216568858923</v>
      </c>
      <c r="X690" s="190">
        <v>932.39570171722187</v>
      </c>
      <c r="Y690" s="190">
        <v>923.84407178510207</v>
      </c>
      <c r="Z690" s="190">
        <v>915.88269478659402</v>
      </c>
      <c r="AA690" s="190">
        <v>908.43532396945727</v>
      </c>
      <c r="AB690" s="190">
        <v>901.43959442131268</v>
      </c>
      <c r="AC690" s="190">
        <v>894.84384515897557</v>
      </c>
      <c r="AD690" s="190">
        <v>888.60480158074392</v>
      </c>
      <c r="AE690" s="190">
        <v>882.68585306746195</v>
      </c>
      <c r="AF690" s="190">
        <v>877.0557512554883</v>
      </c>
      <c r="AG690" s="190">
        <v>871.68761141054904</v>
      </c>
      <c r="AH690" s="190">
        <v>866.55813596696635</v>
      </c>
      <c r="AI690" s="190">
        <v>861.64700343984327</v>
      </c>
      <c r="AJ690" s="190">
        <v>856.93638216546651</v>
      </c>
      <c r="AK690" s="190">
        <v>852.41053946847614</v>
      </c>
      <c r="AL690" s="190">
        <v>848.05552462936168</v>
      </c>
      <c r="AM690" s="190">
        <v>843.85890953635635</v>
      </c>
      <c r="AN690" s="190">
        <v>839.80957486783802</v>
      </c>
      <c r="AO690" s="190">
        <v>835.89753253784818</v>
      </c>
      <c r="AP690" s="190">
        <v>832.11377726600847</v>
      </c>
      <c r="AQ690" s="190">
        <v>828.45016172071166</v>
      </c>
      <c r="AR690" s="190">
        <v>824.89929088093561</v>
      </c>
      <c r="AS690" s="357"/>
      <c r="AU690" s="357"/>
      <c r="AV690" s="357"/>
      <c r="AW690" s="357"/>
      <c r="AX690" s="357"/>
      <c r="AY690" s="357"/>
      <c r="AZ690" s="357"/>
      <c r="BA690" s="357"/>
      <c r="BB690" s="357"/>
      <c r="BC690" s="357"/>
      <c r="BD690" s="357"/>
      <c r="BE690" s="357"/>
      <c r="BF690" s="357"/>
      <c r="BG690" s="357"/>
      <c r="BH690" s="357"/>
      <c r="BI690" s="357"/>
      <c r="BJ690" s="357"/>
      <c r="BK690" s="357"/>
      <c r="BL690" s="357"/>
      <c r="BM690" s="357"/>
      <c r="BN690" s="357"/>
      <c r="BO690" s="357"/>
      <c r="BP690" s="357"/>
      <c r="BQ690" s="357"/>
      <c r="BR690" s="357"/>
      <c r="BS690" s="357"/>
      <c r="BT690" s="357"/>
      <c r="BU690" s="357"/>
      <c r="BV690" s="357"/>
      <c r="BW690" s="357"/>
      <c r="BX690" s="357"/>
      <c r="BY690" s="357"/>
      <c r="BZ690" s="357"/>
      <c r="CA690" s="357"/>
      <c r="CB690" s="357"/>
      <c r="CC690" s="357"/>
    </row>
    <row r="691" spans="7:81" ht="14.25" customHeight="1" thickBot="1" x14ac:dyDescent="0.3">
      <c r="G691" s="62"/>
      <c r="H691" s="438"/>
      <c r="J691" s="411"/>
      <c r="K691" s="167" t="s">
        <v>276</v>
      </c>
      <c r="L691" s="191">
        <v>1228.375972964441</v>
      </c>
      <c r="M691" s="191">
        <v>1184.183124235012</v>
      </c>
      <c r="N691" s="191">
        <v>1171.7035502179581</v>
      </c>
      <c r="O691" s="191">
        <v>1162.8491515416022</v>
      </c>
      <c r="P691" s="191">
        <v>1155.9811463560336</v>
      </c>
      <c r="Q691" s="191">
        <v>1150.3695775245483</v>
      </c>
      <c r="R691" s="191">
        <v>1145.625063680535</v>
      </c>
      <c r="S691" s="191">
        <v>1141.5151788481919</v>
      </c>
      <c r="T691" s="191">
        <v>1137.8900035074942</v>
      </c>
      <c r="U691" s="191">
        <v>1134.6471736626236</v>
      </c>
      <c r="V691" s="191">
        <v>1131.7136772416948</v>
      </c>
      <c r="W691" s="191">
        <v>1129.0356048311382</v>
      </c>
      <c r="X691" s="191">
        <v>1126.5720170279903</v>
      </c>
      <c r="Y691" s="191">
        <v>1124.291090987125</v>
      </c>
      <c r="Z691" s="191">
        <v>1122.1675996455697</v>
      </c>
      <c r="AA691" s="191">
        <v>1120.1812061547821</v>
      </c>
      <c r="AB691" s="191">
        <v>1118.3152762878594</v>
      </c>
      <c r="AC691" s="191">
        <v>1116.5560308140844</v>
      </c>
      <c r="AD691" s="191">
        <v>1114.8919273530319</v>
      </c>
      <c r="AE691" s="191">
        <v>1113.3132009692135</v>
      </c>
      <c r="AF691" s="191">
        <v>1111.8115169700711</v>
      </c>
      <c r="AG691" s="191">
        <v>1110.3797045482847</v>
      </c>
      <c r="AH691" s="191">
        <v>1109.0115496809535</v>
      </c>
      <c r="AI691" s="191">
        <v>1107.701632137728</v>
      </c>
      <c r="AJ691" s="191">
        <v>1106.4451957836452</v>
      </c>
      <c r="AK691" s="191">
        <v>1105.2380443345801</v>
      </c>
      <c r="AL691" s="191">
        <v>1104.0764567970302</v>
      </c>
      <c r="AM691" s="191">
        <v>1102.957118293715</v>
      </c>
      <c r="AN691" s="191">
        <v>1101.877063033266</v>
      </c>
      <c r="AO691" s="191">
        <v>1100.8336269521596</v>
      </c>
      <c r="AP691" s="191">
        <v>1099.8244081248361</v>
      </c>
      <c r="AQ691" s="191">
        <v>1098.8472334613723</v>
      </c>
      <c r="AR691" s="191">
        <v>1097.9001305312311</v>
      </c>
      <c r="AS691" s="357"/>
      <c r="AU691" s="357"/>
      <c r="AV691" s="357"/>
      <c r="AW691" s="357"/>
      <c r="AX691" s="357"/>
      <c r="AY691" s="357"/>
      <c r="AZ691" s="357"/>
      <c r="BA691" s="357"/>
      <c r="BB691" s="357"/>
      <c r="BC691" s="357"/>
      <c r="BD691" s="357"/>
      <c r="BE691" s="357"/>
      <c r="BF691" s="357"/>
      <c r="BG691" s="357"/>
      <c r="BH691" s="357"/>
      <c r="BI691" s="357"/>
      <c r="BJ691" s="357"/>
      <c r="BK691" s="357"/>
      <c r="BL691" s="357"/>
      <c r="BM691" s="357"/>
      <c r="BN691" s="357"/>
      <c r="BO691" s="357"/>
      <c r="BP691" s="357"/>
      <c r="BQ691" s="357"/>
      <c r="BR691" s="357"/>
      <c r="BS691" s="357"/>
      <c r="BT691" s="357"/>
      <c r="BU691" s="357"/>
      <c r="BV691" s="357"/>
      <c r="BW691" s="357"/>
      <c r="BX691" s="357"/>
      <c r="BY691" s="357"/>
      <c r="BZ691" s="357"/>
      <c r="CA691" s="357"/>
      <c r="CB691" s="357"/>
      <c r="CC691" s="357"/>
    </row>
    <row r="692" spans="7:81" ht="14.25" customHeight="1" thickTop="1" x14ac:dyDescent="0.25">
      <c r="G692" s="62"/>
      <c r="H692" s="438"/>
      <c r="J692" s="411"/>
      <c r="K692" s="164" t="s">
        <v>277</v>
      </c>
      <c r="L692" s="309">
        <v>1168.8715632779285</v>
      </c>
      <c r="M692" s="309">
        <v>1075.9995515226933</v>
      </c>
      <c r="N692" s="309">
        <v>1020.4688689725148</v>
      </c>
      <c r="O692" s="309">
        <v>979.35133189564283</v>
      </c>
      <c r="P692" s="309">
        <v>945.59306424851945</v>
      </c>
      <c r="Q692" s="309">
        <v>916.10601622022205</v>
      </c>
      <c r="R692" s="309">
        <v>889.27659080092485</v>
      </c>
      <c r="S692" s="309">
        <v>864.1671873866718</v>
      </c>
      <c r="T692" s="309">
        <v>840.19446657912624</v>
      </c>
      <c r="U692" s="309">
        <v>816.97903123780736</v>
      </c>
      <c r="V692" s="309">
        <v>794.26740662909936</v>
      </c>
      <c r="W692" s="309">
        <v>771.8881964610473</v>
      </c>
      <c r="X692" s="309">
        <v>749.72584711065599</v>
      </c>
      <c r="Y692" s="309">
        <v>727.70411927604118</v>
      </c>
      <c r="Z692" s="309">
        <v>705.77521275265724</v>
      </c>
      <c r="AA692" s="309">
        <v>698.88851896163112</v>
      </c>
      <c r="AB692" s="309">
        <v>692.43007121004632</v>
      </c>
      <c r="AC692" s="309">
        <v>686.35033587159273</v>
      </c>
      <c r="AD692" s="309">
        <v>680.60787743672336</v>
      </c>
      <c r="AE692" s="309">
        <v>675.16768673266813</v>
      </c>
      <c r="AF692" s="309">
        <v>669.9999191017497</v>
      </c>
      <c r="AG692" s="309">
        <v>665.07892758208277</v>
      </c>
      <c r="AH692" s="309">
        <v>660.38251205557617</v>
      </c>
      <c r="AI692" s="309">
        <v>655.89132897065076</v>
      </c>
      <c r="AJ692" s="309">
        <v>651.58842213906803</v>
      </c>
      <c r="AK692" s="309">
        <v>647.458845993409</v>
      </c>
      <c r="AL692" s="309">
        <v>643.48936027995148</v>
      </c>
      <c r="AM692" s="309">
        <v>639.6681805343643</v>
      </c>
      <c r="AN692" s="309">
        <v>635.98477254682439</v>
      </c>
      <c r="AO692" s="309">
        <v>632.42968183213645</v>
      </c>
      <c r="AP692" s="309">
        <v>628.99439119008616</v>
      </c>
      <c r="AQ692" s="309">
        <v>625.6712009835162</v>
      </c>
      <c r="AR692" s="309">
        <v>622.45312792297784</v>
      </c>
      <c r="AS692" s="357"/>
      <c r="AU692" s="357"/>
      <c r="AV692" s="357"/>
      <c r="AW692" s="357"/>
      <c r="AX692" s="357"/>
      <c r="AY692" s="357"/>
      <c r="AZ692" s="357"/>
      <c r="BA692" s="357"/>
      <c r="BB692" s="357"/>
      <c r="BC692" s="357"/>
      <c r="BD692" s="357"/>
      <c r="BE692" s="357"/>
      <c r="BF692" s="357"/>
      <c r="BG692" s="357"/>
      <c r="BH692" s="357"/>
      <c r="BI692" s="357"/>
      <c r="BJ692" s="357"/>
      <c r="BK692" s="357"/>
      <c r="BL692" s="357"/>
      <c r="BM692" s="357"/>
      <c r="BN692" s="357"/>
      <c r="BO692" s="357"/>
      <c r="BP692" s="357"/>
      <c r="BQ692" s="357"/>
      <c r="BR692" s="357"/>
      <c r="BS692" s="357"/>
      <c r="BT692" s="357"/>
      <c r="BU692" s="357"/>
      <c r="BV692" s="357"/>
      <c r="BW692" s="357"/>
      <c r="BX692" s="357"/>
      <c r="BY692" s="357"/>
      <c r="BZ692" s="357"/>
      <c r="CA692" s="357"/>
      <c r="CB692" s="357"/>
      <c r="CC692" s="357"/>
    </row>
    <row r="693" spans="7:81" ht="14.25" customHeight="1" x14ac:dyDescent="0.25">
      <c r="G693" s="62"/>
      <c r="H693" s="438"/>
      <c r="J693" s="411"/>
      <c r="K693" s="52" t="s">
        <v>278</v>
      </c>
      <c r="L693" s="190">
        <v>1168.8715632779285</v>
      </c>
      <c r="M693" s="190">
        <v>1092.7610045447541</v>
      </c>
      <c r="N693" s="190">
        <v>1048.2391817769119</v>
      </c>
      <c r="O693" s="190">
        <v>1016.6504458115796</v>
      </c>
      <c r="P693" s="190">
        <v>992.14831863779602</v>
      </c>
      <c r="Q693" s="190">
        <v>972.12862304373755</v>
      </c>
      <c r="R693" s="190">
        <v>955.20221159779692</v>
      </c>
      <c r="S693" s="190">
        <v>940.5398870784054</v>
      </c>
      <c r="T693" s="190">
        <v>927.60680027589535</v>
      </c>
      <c r="U693" s="190">
        <v>916.03775990462179</v>
      </c>
      <c r="V693" s="190">
        <v>905.57228988423378</v>
      </c>
      <c r="W693" s="190">
        <v>896.0180643105632</v>
      </c>
      <c r="X693" s="190">
        <v>887.22902877177955</v>
      </c>
      <c r="Y693" s="190">
        <v>879.09165286462269</v>
      </c>
      <c r="Z693" s="190">
        <v>871.51593713677971</v>
      </c>
      <c r="AA693" s="190">
        <v>864.42932834523094</v>
      </c>
      <c r="AB693" s="190">
        <v>857.77248262927674</v>
      </c>
      <c r="AC693" s="190">
        <v>851.49624154272112</v>
      </c>
      <c r="AD693" s="190">
        <v>845.55942677171299</v>
      </c>
      <c r="AE693" s="190">
        <v>839.92720117144745</v>
      </c>
      <c r="AF693" s="190">
        <v>834.56983009678049</v>
      </c>
      <c r="AG693" s="190">
        <v>829.46173115105944</v>
      </c>
      <c r="AH693" s="190">
        <v>824.58073533829804</v>
      </c>
      <c r="AI693" s="190">
        <v>819.90750557738875</v>
      </c>
      <c r="AJ693" s="190">
        <v>815.42507399766384</v>
      </c>
      <c r="AK693" s="190">
        <v>811.11847003860532</v>
      </c>
      <c r="AL693" s="190">
        <v>806.97441877487904</v>
      </c>
      <c r="AM693" s="190">
        <v>802.98109413144846</v>
      </c>
      <c r="AN693" s="190">
        <v>799.12791542362663</v>
      </c>
      <c r="AO693" s="190">
        <v>795.40537840360537</v>
      </c>
      <c r="AP693" s="190">
        <v>791.80491402055247</v>
      </c>
      <c r="AQ693" s="190">
        <v>788.31876961205671</v>
      </c>
      <c r="AR693" s="190">
        <v>784.9399083832177</v>
      </c>
      <c r="AS693" s="357"/>
      <c r="AU693" s="357"/>
      <c r="AV693" s="357"/>
      <c r="AW693" s="357"/>
      <c r="AX693" s="357"/>
      <c r="AY693" s="357"/>
      <c r="AZ693" s="357"/>
      <c r="BA693" s="357"/>
      <c r="BB693" s="357"/>
      <c r="BC693" s="357"/>
      <c r="BD693" s="357"/>
      <c r="BE693" s="357"/>
      <c r="BF693" s="357"/>
      <c r="BG693" s="357"/>
      <c r="BH693" s="357"/>
      <c r="BI693" s="357"/>
      <c r="BJ693" s="357"/>
      <c r="BK693" s="357"/>
      <c r="BL693" s="357"/>
      <c r="BM693" s="357"/>
      <c r="BN693" s="357"/>
      <c r="BO693" s="357"/>
      <c r="BP693" s="357"/>
      <c r="BQ693" s="357"/>
      <c r="BR693" s="357"/>
      <c r="BS693" s="357"/>
      <c r="BT693" s="357"/>
      <c r="BU693" s="357"/>
      <c r="BV693" s="357"/>
      <c r="BW693" s="357"/>
      <c r="BX693" s="357"/>
      <c r="BY693" s="357"/>
      <c r="BZ693" s="357"/>
      <c r="CA693" s="357"/>
      <c r="CB693" s="357"/>
      <c r="CC693" s="357"/>
    </row>
    <row r="694" spans="7:81" ht="14.25" customHeight="1" thickBot="1" x14ac:dyDescent="0.3">
      <c r="G694" s="62"/>
      <c r="H694" s="438"/>
      <c r="J694" s="411"/>
      <c r="K694" s="167" t="s">
        <v>279</v>
      </c>
      <c r="L694" s="191">
        <v>1168.8715632779285</v>
      </c>
      <c r="M694" s="191">
        <v>1126.8194836891269</v>
      </c>
      <c r="N694" s="191">
        <v>1114.9444393123197</v>
      </c>
      <c r="O694" s="191">
        <v>1106.5189612416752</v>
      </c>
      <c r="P694" s="191">
        <v>1099.983652724949</v>
      </c>
      <c r="Q694" s="191">
        <v>1094.6439168648683</v>
      </c>
      <c r="R694" s="191">
        <v>1090.1292345233844</v>
      </c>
      <c r="S694" s="191">
        <v>1086.2184387942239</v>
      </c>
      <c r="T694" s="191">
        <v>1082.7688724880611</v>
      </c>
      <c r="U694" s="191">
        <v>1079.6831302774979</v>
      </c>
      <c r="V694" s="191">
        <v>1076.8917369070086</v>
      </c>
      <c r="W694" s="191">
        <v>1074.3433944174167</v>
      </c>
      <c r="X694" s="191">
        <v>1071.9991465730141</v>
      </c>
      <c r="Y694" s="191">
        <v>1069.828712075933</v>
      </c>
      <c r="Z694" s="191">
        <v>1067.8080859006905</v>
      </c>
      <c r="AA694" s="191">
        <v>1065.9179163467722</v>
      </c>
      <c r="AB694" s="191">
        <v>1064.1423749746521</v>
      </c>
      <c r="AC694" s="191">
        <v>1062.4683500406097</v>
      </c>
      <c r="AD694" s="191">
        <v>1060.8848582947701</v>
      </c>
      <c r="AE694" s="191">
        <v>1059.382607830046</v>
      </c>
      <c r="AF694" s="191">
        <v>1057.9536676991258</v>
      </c>
      <c r="AG694" s="191">
        <v>1056.5912144595568</v>
      </c>
      <c r="AH694" s="191">
        <v>1055.2893351052053</v>
      </c>
      <c r="AI694" s="191">
        <v>1054.0428719699651</v>
      </c>
      <c r="AJ694" s="191">
        <v>1052.84729931332</v>
      </c>
      <c r="AK694" s="191">
        <v>1051.6986241255627</v>
      </c>
      <c r="AL694" s="191">
        <v>1050.5933056638023</v>
      </c>
      <c r="AM694" s="191">
        <v>1049.5281896284816</v>
      </c>
      <c r="AN694" s="191">
        <v>1048.5004538956987</v>
      </c>
      <c r="AO694" s="191">
        <v>1047.5075634532391</v>
      </c>
      <c r="AP694" s="191">
        <v>1046.5472327284883</v>
      </c>
      <c r="AQ694" s="191">
        <v>1045.6173938993211</v>
      </c>
      <c r="AR694" s="191">
        <v>1044.7161700827501</v>
      </c>
      <c r="AS694" s="357"/>
      <c r="AU694" s="357"/>
      <c r="AV694" s="357"/>
      <c r="AW694" s="357"/>
      <c r="AX694" s="357"/>
      <c r="AY694" s="357"/>
      <c r="AZ694" s="357"/>
      <c r="BA694" s="357"/>
      <c r="BB694" s="357"/>
      <c r="BC694" s="357"/>
      <c r="BD694" s="357"/>
      <c r="BE694" s="357"/>
      <c r="BF694" s="357"/>
      <c r="BG694" s="357"/>
      <c r="BH694" s="357"/>
      <c r="BI694" s="357"/>
      <c r="BJ694" s="357"/>
      <c r="BK694" s="357"/>
      <c r="BL694" s="357"/>
      <c r="BM694" s="357"/>
      <c r="BN694" s="357"/>
      <c r="BO694" s="357"/>
      <c r="BP694" s="357"/>
      <c r="BQ694" s="357"/>
      <c r="BR694" s="357"/>
      <c r="BS694" s="357"/>
      <c r="BT694" s="357"/>
      <c r="BU694" s="357"/>
      <c r="BV694" s="357"/>
      <c r="BW694" s="357"/>
      <c r="BX694" s="357"/>
      <c r="BY694" s="357"/>
      <c r="BZ694" s="357"/>
      <c r="CA694" s="357"/>
      <c r="CB694" s="357"/>
      <c r="CC694" s="357"/>
    </row>
    <row r="695" spans="7:81" ht="14.25" customHeight="1" thickTop="1" x14ac:dyDescent="0.25">
      <c r="G695" s="62"/>
      <c r="H695" s="438"/>
      <c r="J695" s="411"/>
      <c r="K695" s="164" t="s">
        <v>280</v>
      </c>
      <c r="L695" s="309">
        <v>921.0192916806177</v>
      </c>
      <c r="M695" s="309">
        <v>847.84023833459821</v>
      </c>
      <c r="N695" s="309">
        <v>804.08450715274057</v>
      </c>
      <c r="O695" s="309">
        <v>771.68569956434226</v>
      </c>
      <c r="P695" s="309">
        <v>745.08567203905511</v>
      </c>
      <c r="Q695" s="309">
        <v>721.8511773845579</v>
      </c>
      <c r="R695" s="309">
        <v>700.71077225177976</v>
      </c>
      <c r="S695" s="309">
        <v>680.92566867524636</v>
      </c>
      <c r="T695" s="309">
        <v>662.03622091085344</v>
      </c>
      <c r="U695" s="309">
        <v>643.74348072804298</v>
      </c>
      <c r="V695" s="309">
        <v>625.8477212047577</v>
      </c>
      <c r="W695" s="309">
        <v>608.213889614614</v>
      </c>
      <c r="X695" s="309">
        <v>590.7509347939548</v>
      </c>
      <c r="Y695" s="309">
        <v>573.39878353197935</v>
      </c>
      <c r="Z695" s="309">
        <v>556.11977137357076</v>
      </c>
      <c r="AA695" s="309">
        <v>550.69336009221081</v>
      </c>
      <c r="AB695" s="309">
        <v>545.60438782151948</v>
      </c>
      <c r="AC695" s="309">
        <v>540.81382424640344</v>
      </c>
      <c r="AD695" s="309">
        <v>536.28902001097765</v>
      </c>
      <c r="AE695" s="309">
        <v>532.00238942959436</v>
      </c>
      <c r="AF695" s="309">
        <v>527.93041622695193</v>
      </c>
      <c r="AG695" s="309">
        <v>524.05289172708319</v>
      </c>
      <c r="AH695" s="309">
        <v>520.35232321506408</v>
      </c>
      <c r="AI695" s="309">
        <v>516.81346882452192</v>
      </c>
      <c r="AJ695" s="309">
        <v>513.42296782621008</v>
      </c>
      <c r="AK695" s="309">
        <v>510.16904377150047</v>
      </c>
      <c r="AL695" s="309">
        <v>507.0412639238221</v>
      </c>
      <c r="AM695" s="309">
        <v>504.03034264450258</v>
      </c>
      <c r="AN695" s="309">
        <v>501.12797944033582</v>
      </c>
      <c r="AO695" s="309">
        <v>498.32672459355024</v>
      </c>
      <c r="AP695" s="309">
        <v>495.61986692564238</v>
      </c>
      <c r="AQ695" s="309">
        <v>493.00133946177658</v>
      </c>
      <c r="AR695" s="309">
        <v>490.46563967754906</v>
      </c>
      <c r="AS695" s="357"/>
      <c r="AU695" s="357"/>
      <c r="AV695" s="357"/>
      <c r="AW695" s="357"/>
      <c r="AX695" s="357"/>
      <c r="AY695" s="357"/>
      <c r="AZ695" s="357"/>
      <c r="BA695" s="357"/>
      <c r="BB695" s="357"/>
      <c r="BC695" s="357"/>
      <c r="BD695" s="357"/>
      <c r="BE695" s="357"/>
      <c r="BF695" s="357"/>
      <c r="BG695" s="357"/>
      <c r="BH695" s="357"/>
      <c r="BI695" s="357"/>
      <c r="BJ695" s="357"/>
      <c r="BK695" s="357"/>
      <c r="BL695" s="357"/>
      <c r="BM695" s="357"/>
      <c r="BN695" s="357"/>
      <c r="BO695" s="357"/>
      <c r="BP695" s="357"/>
      <c r="BQ695" s="357"/>
      <c r="BR695" s="357"/>
      <c r="BS695" s="357"/>
      <c r="BT695" s="357"/>
      <c r="BU695" s="357"/>
      <c r="BV695" s="357"/>
      <c r="BW695" s="357"/>
      <c r="BX695" s="357"/>
      <c r="BY695" s="357"/>
      <c r="BZ695" s="357"/>
      <c r="CA695" s="357"/>
      <c r="CB695" s="357"/>
      <c r="CC695" s="357"/>
    </row>
    <row r="696" spans="7:81" ht="14.25" customHeight="1" x14ac:dyDescent="0.25">
      <c r="G696" s="62"/>
      <c r="H696" s="438"/>
      <c r="J696" s="411"/>
      <c r="K696" s="52" t="s">
        <v>281</v>
      </c>
      <c r="L696" s="190">
        <v>921.0192916806177</v>
      </c>
      <c r="M696" s="190">
        <v>861.04752481064509</v>
      </c>
      <c r="N696" s="190">
        <v>825.96629008971968</v>
      </c>
      <c r="O696" s="190">
        <v>801.07575794067247</v>
      </c>
      <c r="P696" s="190">
        <v>781.76916128519315</v>
      </c>
      <c r="Q696" s="190">
        <v>765.99452321974718</v>
      </c>
      <c r="R696" s="190">
        <v>752.65725677370892</v>
      </c>
      <c r="S696" s="190">
        <v>741.10399107069998</v>
      </c>
      <c r="T696" s="190">
        <v>730.91328849882177</v>
      </c>
      <c r="U696" s="190">
        <v>721.79739441522065</v>
      </c>
      <c r="V696" s="190">
        <v>713.55106514508975</v>
      </c>
      <c r="W696" s="190">
        <v>706.02275634977468</v>
      </c>
      <c r="X696" s="190">
        <v>699.09738358787308</v>
      </c>
      <c r="Y696" s="190">
        <v>692.68548990373654</v>
      </c>
      <c r="Z696" s="190">
        <v>686.71615969429547</v>
      </c>
      <c r="AA696" s="190">
        <v>681.13222420072759</v>
      </c>
      <c r="AB696" s="190">
        <v>675.88692307547683</v>
      </c>
      <c r="AC696" s="190">
        <v>670.94152162884939</v>
      </c>
      <c r="AD696" s="190">
        <v>666.26357316383678</v>
      </c>
      <c r="AE696" s="190">
        <v>661.82562754524827</v>
      </c>
      <c r="AF696" s="190">
        <v>657.60425518281124</v>
      </c>
      <c r="AG696" s="190">
        <v>653.57929827511725</v>
      </c>
      <c r="AH696" s="190">
        <v>649.73328863008953</v>
      </c>
      <c r="AI696" s="190">
        <v>646.05098947980207</v>
      </c>
      <c r="AJ696" s="190">
        <v>642.51903088976883</v>
      </c>
      <c r="AK696" s="190">
        <v>639.12561671790058</v>
      </c>
      <c r="AL696" s="190">
        <v>635.86028690792398</v>
      </c>
      <c r="AM696" s="190">
        <v>632.71372303376404</v>
      </c>
      <c r="AN696" s="190">
        <v>629.67758798206967</v>
      </c>
      <c r="AO696" s="190">
        <v>626.74439282432286</v>
      </c>
      <c r="AP696" s="190">
        <v>623.90738552601783</v>
      </c>
      <c r="AQ696" s="190">
        <v>621.16045733075498</v>
      </c>
      <c r="AR696" s="190">
        <v>618.49806355419207</v>
      </c>
      <c r="AS696" s="357"/>
      <c r="AU696" s="357"/>
      <c r="AV696" s="357"/>
      <c r="AW696" s="357"/>
      <c r="AX696" s="357"/>
      <c r="AY696" s="357"/>
      <c r="AZ696" s="357"/>
      <c r="BA696" s="357"/>
      <c r="BB696" s="357"/>
      <c r="BC696" s="357"/>
      <c r="BD696" s="357"/>
      <c r="BE696" s="357"/>
      <c r="BF696" s="357"/>
      <c r="BG696" s="357"/>
      <c r="BH696" s="357"/>
      <c r="BI696" s="357"/>
      <c r="BJ696" s="357"/>
      <c r="BK696" s="357"/>
      <c r="BL696" s="357"/>
      <c r="BM696" s="357"/>
      <c r="BN696" s="357"/>
      <c r="BO696" s="357"/>
      <c r="BP696" s="357"/>
      <c r="BQ696" s="357"/>
      <c r="BR696" s="357"/>
      <c r="BS696" s="357"/>
      <c r="BT696" s="357"/>
      <c r="BU696" s="357"/>
      <c r="BV696" s="357"/>
      <c r="BW696" s="357"/>
      <c r="BX696" s="357"/>
      <c r="BY696" s="357"/>
      <c r="BZ696" s="357"/>
      <c r="CA696" s="357"/>
      <c r="CB696" s="357"/>
      <c r="CC696" s="357"/>
    </row>
    <row r="697" spans="7:81" ht="14.25" customHeight="1" thickBot="1" x14ac:dyDescent="0.3">
      <c r="G697" s="62"/>
      <c r="H697" s="438"/>
      <c r="J697" s="411"/>
      <c r="K697" s="167" t="s">
        <v>282</v>
      </c>
      <c r="L697" s="191">
        <v>921.0192916806177</v>
      </c>
      <c r="M697" s="191">
        <v>887.88410576852289</v>
      </c>
      <c r="N697" s="191">
        <v>878.52709401101947</v>
      </c>
      <c r="O697" s="191">
        <v>871.88818851576252</v>
      </c>
      <c r="P697" s="191">
        <v>866.73865334860557</v>
      </c>
      <c r="Q697" s="191">
        <v>862.53117675825945</v>
      </c>
      <c r="R697" s="191">
        <v>858.9738059889205</v>
      </c>
      <c r="S697" s="191">
        <v>855.89227126300239</v>
      </c>
      <c r="T697" s="191">
        <v>853.17416500075603</v>
      </c>
      <c r="U697" s="191">
        <v>850.74273609584554</v>
      </c>
      <c r="V697" s="191">
        <v>848.54324110797859</v>
      </c>
      <c r="W697" s="191">
        <v>846.5352595054992</v>
      </c>
      <c r="X697" s="191">
        <v>844.68809549107095</v>
      </c>
      <c r="Y697" s="191">
        <v>842.97788873616037</v>
      </c>
      <c r="Z697" s="191">
        <v>841.38572433834224</v>
      </c>
      <c r="AA697" s="191">
        <v>839.89635401024236</v>
      </c>
      <c r="AB697" s="191">
        <v>838.49730563891069</v>
      </c>
      <c r="AC697" s="191">
        <v>837.17824774799601</v>
      </c>
      <c r="AD697" s="191">
        <v>835.93052602051614</v>
      </c>
      <c r="AE697" s="191">
        <v>834.74681884308529</v>
      </c>
      <c r="AF697" s="191">
        <v>833.62087697865718</v>
      </c>
      <c r="AG697" s="191">
        <v>832.54732385521822</v>
      </c>
      <c r="AH697" s="191">
        <v>831.52150028446101</v>
      </c>
      <c r="AI697" s="191">
        <v>830.53934225273883</v>
      </c>
      <c r="AJ697" s="191">
        <v>829.59728367592834</v>
      </c>
      <c r="AK697" s="191">
        <v>828.69217823831059</v>
      </c>
      <c r="AL697" s="191">
        <v>827.82123599049248</v>
      </c>
      <c r="AM697" s="191">
        <v>826.98197148340012</v>
      </c>
      <c r="AN697" s="191">
        <v>826.17216100774078</v>
      </c>
      <c r="AO697" s="191">
        <v>825.38980708558188</v>
      </c>
      <c r="AP697" s="191">
        <v>824.6331087864047</v>
      </c>
      <c r="AQ697" s="191">
        <v>823.900436757482</v>
      </c>
      <c r="AR697" s="191">
        <v>823.19031209771504</v>
      </c>
      <c r="AS697" s="357"/>
      <c r="AU697" s="357"/>
      <c r="AV697" s="357"/>
      <c r="AW697" s="357"/>
      <c r="AX697" s="357"/>
      <c r="AY697" s="357"/>
      <c r="AZ697" s="357"/>
      <c r="BA697" s="357"/>
      <c r="BB697" s="357"/>
      <c r="BC697" s="357"/>
      <c r="BD697" s="357"/>
      <c r="BE697" s="357"/>
      <c r="BF697" s="357"/>
      <c r="BG697" s="357"/>
      <c r="BH697" s="357"/>
      <c r="BI697" s="357"/>
      <c r="BJ697" s="357"/>
      <c r="BK697" s="357"/>
      <c r="BL697" s="357"/>
      <c r="BM697" s="357"/>
      <c r="BN697" s="357"/>
      <c r="BO697" s="357"/>
      <c r="BP697" s="357"/>
      <c r="BQ697" s="357"/>
      <c r="BR697" s="357"/>
      <c r="BS697" s="357"/>
      <c r="BT697" s="357"/>
      <c r="BU697" s="357"/>
      <c r="BV697" s="357"/>
      <c r="BW697" s="357"/>
      <c r="BX697" s="357"/>
      <c r="BY697" s="357"/>
      <c r="BZ697" s="357"/>
      <c r="CA697" s="357"/>
      <c r="CB697" s="357"/>
      <c r="CC697" s="357"/>
    </row>
    <row r="698" spans="7:81" ht="14.25" customHeight="1" thickTop="1" x14ac:dyDescent="0.25">
      <c r="G698" s="62"/>
      <c r="H698" s="438"/>
      <c r="J698" s="411"/>
      <c r="K698" s="164" t="s">
        <v>283</v>
      </c>
      <c r="L698" s="309">
        <v>1161.8156313041641</v>
      </c>
      <c r="M698" s="309">
        <v>1077.9660856963699</v>
      </c>
      <c r="N698" s="309">
        <v>1027.5471547625684</v>
      </c>
      <c r="O698" s="309">
        <v>989.95458746980364</v>
      </c>
      <c r="P698" s="309">
        <v>958.84380592838477</v>
      </c>
      <c r="Q698" s="309">
        <v>931.43708123787064</v>
      </c>
      <c r="R698" s="309">
        <v>906.28406937311843</v>
      </c>
      <c r="S698" s="309">
        <v>882.54360521505589</v>
      </c>
      <c r="T698" s="309">
        <v>859.69414976645828</v>
      </c>
      <c r="U698" s="309">
        <v>837.39843911092623</v>
      </c>
      <c r="V698" s="309">
        <v>815.43319387630288</v>
      </c>
      <c r="W698" s="309">
        <v>793.64959072595275</v>
      </c>
      <c r="X698" s="309">
        <v>771.94958603547548</v>
      </c>
      <c r="Y698" s="309">
        <v>750.27097993294763</v>
      </c>
      <c r="Z698" s="309">
        <v>728.57757061809343</v>
      </c>
      <c r="AA698" s="309">
        <v>722.3309309074366</v>
      </c>
      <c r="AB698" s="309">
        <v>716.47156005968475</v>
      </c>
      <c r="AC698" s="309">
        <v>710.95471781978938</v>
      </c>
      <c r="AD698" s="309">
        <v>705.74297305489949</v>
      </c>
      <c r="AE698" s="309">
        <v>700.80469563711483</v>
      </c>
      <c r="AF698" s="309">
        <v>696.11291800311096</v>
      </c>
      <c r="AG698" s="309">
        <v>691.64446276347144</v>
      </c>
      <c r="AH698" s="309">
        <v>687.37926510670241</v>
      </c>
      <c r="AI698" s="309">
        <v>683.29984005225162</v>
      </c>
      <c r="AJ698" s="309">
        <v>679.39085893218783</v>
      </c>
      <c r="AK698" s="309">
        <v>675.63880929615016</v>
      </c>
      <c r="AL698" s="309">
        <v>672.0317192757683</v>
      </c>
      <c r="AM698" s="309">
        <v>668.55893228929494</v>
      </c>
      <c r="AN698" s="309">
        <v>665.21092144735303</v>
      </c>
      <c r="AO698" s="309">
        <v>661.97913555400226</v>
      </c>
      <c r="AP698" s="309">
        <v>658.8558704640601</v>
      </c>
      <c r="AQ698" s="309">
        <v>655.8341609487527</v>
      </c>
      <c r="AR698" s="309">
        <v>652.90768926942792</v>
      </c>
      <c r="AS698" s="357"/>
      <c r="AU698" s="357"/>
      <c r="AV698" s="357"/>
      <c r="AW698" s="357"/>
      <c r="AX698" s="357"/>
      <c r="AY698" s="357"/>
      <c r="AZ698" s="357"/>
      <c r="BA698" s="357"/>
      <c r="BB698" s="357"/>
      <c r="BC698" s="357"/>
      <c r="BD698" s="357"/>
      <c r="BE698" s="357"/>
      <c r="BF698" s="357"/>
      <c r="BG698" s="357"/>
      <c r="BH698" s="357"/>
      <c r="BI698" s="357"/>
      <c r="BJ698" s="357"/>
      <c r="BK698" s="357"/>
      <c r="BL698" s="357"/>
      <c r="BM698" s="357"/>
      <c r="BN698" s="357"/>
      <c r="BO698" s="357"/>
      <c r="BP698" s="357"/>
      <c r="BQ698" s="357"/>
      <c r="BR698" s="357"/>
      <c r="BS698" s="357"/>
      <c r="BT698" s="357"/>
      <c r="BU698" s="357"/>
      <c r="BV698" s="357"/>
      <c r="BW698" s="357"/>
      <c r="BX698" s="357"/>
      <c r="BY698" s="357"/>
      <c r="BZ698" s="357"/>
      <c r="CA698" s="357"/>
      <c r="CB698" s="357"/>
      <c r="CC698" s="357"/>
    </row>
    <row r="699" spans="7:81" ht="14.25" customHeight="1" x14ac:dyDescent="0.25">
      <c r="G699" s="62"/>
      <c r="H699" s="438"/>
      <c r="J699" s="411"/>
      <c r="K699" s="52" t="s">
        <v>284</v>
      </c>
      <c r="L699" s="190">
        <v>1161.8156313041641</v>
      </c>
      <c r="M699" s="190">
        <v>1093.2261388218658</v>
      </c>
      <c r="N699" s="190">
        <v>1053.1038577762258</v>
      </c>
      <c r="O699" s="190">
        <v>1024.6366463395677</v>
      </c>
      <c r="P699" s="190">
        <v>1002.5557616954503</v>
      </c>
      <c r="Q699" s="190">
        <v>984.51436529392754</v>
      </c>
      <c r="R699" s="190">
        <v>969.26058198255134</v>
      </c>
      <c r="S699" s="190">
        <v>956.04715385726968</v>
      </c>
      <c r="T699" s="190">
        <v>944.39208424828757</v>
      </c>
      <c r="U699" s="190">
        <v>933.96626921315226</v>
      </c>
      <c r="V699" s="190">
        <v>924.53497230461664</v>
      </c>
      <c r="W699" s="190">
        <v>915.9248728116296</v>
      </c>
      <c r="X699" s="190">
        <v>908.00434907552813</v>
      </c>
      <c r="Y699" s="190">
        <v>900.67108950025329</v>
      </c>
      <c r="Z699" s="190">
        <v>893.84398816751241</v>
      </c>
      <c r="AA699" s="190">
        <v>887.45766137497185</v>
      </c>
      <c r="AB699" s="190">
        <v>881.45862948255126</v>
      </c>
      <c r="AC699" s="190">
        <v>875.80259176598963</v>
      </c>
      <c r="AD699" s="190">
        <v>870.45243905547807</v>
      </c>
      <c r="AE699" s="190">
        <v>865.37677673085432</v>
      </c>
      <c r="AF699" s="190">
        <v>860.54880845461309</v>
      </c>
      <c r="AG699" s="190">
        <v>855.94547982231848</v>
      </c>
      <c r="AH699" s="190">
        <v>851.54681252598164</v>
      </c>
      <c r="AI699" s="190">
        <v>847.3353803293312</v>
      </c>
      <c r="AJ699" s="190">
        <v>843.29589208673667</v>
      </c>
      <c r="AK699" s="190">
        <v>839.41485659322962</v>
      </c>
      <c r="AL699" s="190">
        <v>835.6803107203491</v>
      </c>
      <c r="AM699" s="190">
        <v>832.08159701795466</v>
      </c>
      <c r="AN699" s="190">
        <v>828.60918035971372</v>
      </c>
      <c r="AO699" s="190">
        <v>825.25449568521367</v>
      </c>
      <c r="AP699" s="190">
        <v>822.00982071705391</v>
      </c>
      <c r="AQ699" s="190">
        <v>818.868168892673</v>
      </c>
      <c r="AR699" s="190">
        <v>815.82319877667817</v>
      </c>
      <c r="AS699" s="357"/>
      <c r="AU699" s="357"/>
      <c r="AV699" s="357"/>
      <c r="AW699" s="357"/>
      <c r="AX699" s="357"/>
      <c r="AY699" s="357"/>
      <c r="AZ699" s="357"/>
      <c r="BA699" s="357"/>
      <c r="BB699" s="357"/>
      <c r="BC699" s="357"/>
      <c r="BD699" s="357"/>
      <c r="BE699" s="357"/>
      <c r="BF699" s="357"/>
      <c r="BG699" s="357"/>
      <c r="BH699" s="357"/>
      <c r="BI699" s="357"/>
      <c r="BJ699" s="357"/>
      <c r="BK699" s="357"/>
      <c r="BL699" s="357"/>
      <c r="BM699" s="357"/>
      <c r="BN699" s="357"/>
      <c r="BO699" s="357"/>
      <c r="BP699" s="357"/>
      <c r="BQ699" s="357"/>
      <c r="BR699" s="357"/>
      <c r="BS699" s="357"/>
      <c r="BT699" s="357"/>
      <c r="BU699" s="357"/>
      <c r="BV699" s="357"/>
      <c r="BW699" s="357"/>
      <c r="BX699" s="357"/>
      <c r="BY699" s="357"/>
      <c r="BZ699" s="357"/>
      <c r="CA699" s="357"/>
      <c r="CB699" s="357"/>
      <c r="CC699" s="357"/>
    </row>
    <row r="700" spans="7:81" ht="14.25" customHeight="1" thickBot="1" x14ac:dyDescent="0.3">
      <c r="G700" s="62"/>
      <c r="H700" s="438"/>
      <c r="J700" s="411"/>
      <c r="K700" s="167" t="s">
        <v>285</v>
      </c>
      <c r="L700" s="191">
        <v>1161.8156313041641</v>
      </c>
      <c r="M700" s="191">
        <v>1122.8866217433447</v>
      </c>
      <c r="N700" s="191">
        <v>1113.9020656183736</v>
      </c>
      <c r="O700" s="191">
        <v>1107.5274215999259</v>
      </c>
      <c r="P700" s="191">
        <v>1102.5828635587611</v>
      </c>
      <c r="Q700" s="191">
        <v>1098.5428654749549</v>
      </c>
      <c r="R700" s="191">
        <v>1095.1270957652687</v>
      </c>
      <c r="S700" s="191">
        <v>1092.1682214565069</v>
      </c>
      <c r="T700" s="191">
        <v>1089.5583093499836</v>
      </c>
      <c r="U700" s="191">
        <v>1087.2236634153423</v>
      </c>
      <c r="V700" s="191">
        <v>1085.1117192736417</v>
      </c>
      <c r="W700" s="191">
        <v>1083.1836653315358</v>
      </c>
      <c r="X700" s="191">
        <v>1081.410027637178</v>
      </c>
      <c r="Y700" s="191">
        <v>1079.7678956218497</v>
      </c>
      <c r="Z700" s="191">
        <v>1078.2391072903713</v>
      </c>
      <c r="AA700" s="191">
        <v>1076.8090213130879</v>
      </c>
      <c r="AB700" s="191">
        <v>1075.4656620292119</v>
      </c>
      <c r="AC700" s="191">
        <v>1074.1991092065646</v>
      </c>
      <c r="AD700" s="191">
        <v>1073.0010530130476</v>
      </c>
      <c r="AE700" s="191">
        <v>1071.8644632719233</v>
      </c>
      <c r="AF700" s="191">
        <v>1070.7833394968786</v>
      </c>
      <c r="AG700" s="191">
        <v>1069.7525191302225</v>
      </c>
      <c r="AH700" s="191">
        <v>1068.7675284425281</v>
      </c>
      <c r="AI700" s="191">
        <v>1067.8244651881166</v>
      </c>
      <c r="AJ700" s="191">
        <v>1066.9199052307586</v>
      </c>
      <c r="AK700" s="191">
        <v>1066.0508274937586</v>
      </c>
      <c r="AL700" s="191">
        <v>1065.2145530815931</v>
      </c>
      <c r="AM700" s="191">
        <v>1064.4086954784304</v>
      </c>
      <c r="AN700" s="191">
        <v>1063.6311194896734</v>
      </c>
      <c r="AO700" s="191">
        <v>1062.8799071469518</v>
      </c>
      <c r="AP700" s="191">
        <v>1062.1533292057436</v>
      </c>
      <c r="AQ700" s="191">
        <v>1061.4498211696684</v>
      </c>
      <c r="AR700" s="191">
        <v>1060.7679630052514</v>
      </c>
      <c r="AS700" s="357"/>
      <c r="AU700" s="357"/>
      <c r="AV700" s="357"/>
      <c r="AW700" s="357"/>
      <c r="AX700" s="357"/>
      <c r="AY700" s="357"/>
      <c r="AZ700" s="357"/>
      <c r="BA700" s="357"/>
      <c r="BB700" s="357"/>
      <c r="BC700" s="357"/>
      <c r="BD700" s="357"/>
      <c r="BE700" s="357"/>
      <c r="BF700" s="357"/>
      <c r="BG700" s="357"/>
      <c r="BH700" s="357"/>
      <c r="BI700" s="357"/>
      <c r="BJ700" s="357"/>
      <c r="BK700" s="357"/>
      <c r="BL700" s="357"/>
      <c r="BM700" s="357"/>
      <c r="BN700" s="357"/>
      <c r="BO700" s="357"/>
      <c r="BP700" s="357"/>
      <c r="BQ700" s="357"/>
      <c r="BR700" s="357"/>
      <c r="BS700" s="357"/>
      <c r="BT700" s="357"/>
      <c r="BU700" s="357"/>
      <c r="BV700" s="357"/>
      <c r="BW700" s="357"/>
      <c r="BX700" s="357"/>
      <c r="BY700" s="357"/>
      <c r="BZ700" s="357"/>
      <c r="CA700" s="357"/>
      <c r="CB700" s="357"/>
      <c r="CC700" s="357"/>
    </row>
    <row r="701" spans="7:81" ht="14.25" customHeight="1" thickTop="1" x14ac:dyDescent="0.25">
      <c r="G701" s="62"/>
      <c r="H701" s="438"/>
      <c r="J701" s="411"/>
      <c r="K701" s="164" t="s">
        <v>286</v>
      </c>
      <c r="L701" s="309">
        <v>1242.1580176620428</v>
      </c>
      <c r="M701" s="309">
        <v>1152.5100713376119</v>
      </c>
      <c r="N701" s="309">
        <v>1098.604548280508</v>
      </c>
      <c r="O701" s="309">
        <v>1058.4123632134242</v>
      </c>
      <c r="P701" s="309">
        <v>1025.1501952014253</v>
      </c>
      <c r="Q701" s="309">
        <v>995.84822861145619</v>
      </c>
      <c r="R701" s="309">
        <v>968.9558245894184</v>
      </c>
      <c r="S701" s="309">
        <v>943.57364939536171</v>
      </c>
      <c r="T701" s="309">
        <v>919.14409833756861</v>
      </c>
      <c r="U701" s="309">
        <v>895.30658487671576</v>
      </c>
      <c r="V701" s="309">
        <v>871.8223893271404</v>
      </c>
      <c r="W701" s="309">
        <v>848.53239685526978</v>
      </c>
      <c r="X701" s="309">
        <v>825.3317838807975</v>
      </c>
      <c r="Y701" s="309">
        <v>802.15404925885514</v>
      </c>
      <c r="Z701" s="309">
        <v>778.96048774632641</v>
      </c>
      <c r="AA701" s="309">
        <v>772.28187765452685</v>
      </c>
      <c r="AB701" s="309">
        <v>766.01731701264578</v>
      </c>
      <c r="AC701" s="309">
        <v>760.11897166780807</v>
      </c>
      <c r="AD701" s="309">
        <v>754.54682203297386</v>
      </c>
      <c r="AE701" s="309">
        <v>749.2670506797042</v>
      </c>
      <c r="AF701" s="309">
        <v>744.25082517185558</v>
      </c>
      <c r="AG701" s="309">
        <v>739.47336534696774</v>
      </c>
      <c r="AH701" s="309">
        <v>734.91321886286346</v>
      </c>
      <c r="AI701" s="309">
        <v>730.55169160991261</v>
      </c>
      <c r="AJ701" s="309">
        <v>726.37239490538627</v>
      </c>
      <c r="AK701" s="309">
        <v>722.36088188000349</v>
      </c>
      <c r="AL701" s="309">
        <v>718.50435278147813</v>
      </c>
      <c r="AM701" s="309">
        <v>714.79141409942758</v>
      </c>
      <c r="AN701" s="309">
        <v>711.21188013682342</v>
      </c>
      <c r="AO701" s="309">
        <v>707.75660836165684</v>
      </c>
      <c r="AP701" s="309">
        <v>704.41736186830337</v>
      </c>
      <c r="AQ701" s="309">
        <v>701.18669376542073</v>
      </c>
      <c r="AR701" s="309">
        <v>698.05784942731032</v>
      </c>
      <c r="AS701" s="357"/>
      <c r="AU701" s="357"/>
      <c r="AV701" s="357"/>
      <c r="AW701" s="357"/>
      <c r="AX701" s="357"/>
      <c r="AY701" s="357"/>
      <c r="AZ701" s="357"/>
      <c r="BA701" s="357"/>
      <c r="BB701" s="357"/>
      <c r="BC701" s="357"/>
      <c r="BD701" s="357"/>
      <c r="BE701" s="357"/>
      <c r="BF701" s="357"/>
      <c r="BG701" s="357"/>
      <c r="BH701" s="357"/>
      <c r="BI701" s="357"/>
      <c r="BJ701" s="357"/>
      <c r="BK701" s="357"/>
      <c r="BL701" s="357"/>
      <c r="BM701" s="357"/>
      <c r="BN701" s="357"/>
      <c r="BO701" s="357"/>
      <c r="BP701" s="357"/>
      <c r="BQ701" s="357"/>
      <c r="BR701" s="357"/>
      <c r="BS701" s="357"/>
      <c r="BT701" s="357"/>
      <c r="BU701" s="357"/>
      <c r="BV701" s="357"/>
      <c r="BW701" s="357"/>
      <c r="BX701" s="357"/>
      <c r="BY701" s="357"/>
      <c r="BZ701" s="357"/>
      <c r="CA701" s="357"/>
      <c r="CB701" s="357"/>
      <c r="CC701" s="357"/>
    </row>
    <row r="702" spans="7:81" ht="14.25" customHeight="1" x14ac:dyDescent="0.25">
      <c r="G702" s="62"/>
      <c r="H702" s="438"/>
      <c r="J702" s="411"/>
      <c r="K702" s="52" t="s">
        <v>287</v>
      </c>
      <c r="L702" s="190">
        <v>1242.1580176620428</v>
      </c>
      <c r="M702" s="190">
        <v>1168.8253943794491</v>
      </c>
      <c r="N702" s="190">
        <v>1125.9285596796205</v>
      </c>
      <c r="O702" s="190">
        <v>1095.4927710968554</v>
      </c>
      <c r="P702" s="190">
        <v>1071.8849393903972</v>
      </c>
      <c r="Q702" s="190">
        <v>1052.5959363970267</v>
      </c>
      <c r="R702" s="190">
        <v>1036.2873167422572</v>
      </c>
      <c r="S702" s="190">
        <v>1022.1601478142616</v>
      </c>
      <c r="T702" s="190">
        <v>1009.6991016971981</v>
      </c>
      <c r="U702" s="190">
        <v>998.55231610780334</v>
      </c>
      <c r="V702" s="190">
        <v>988.46882200062021</v>
      </c>
      <c r="W702" s="190">
        <v>979.263313114433</v>
      </c>
      <c r="X702" s="190">
        <v>970.7950658316546</v>
      </c>
      <c r="Y702" s="190">
        <v>962.95469345966353</v>
      </c>
      <c r="Z702" s="190">
        <v>955.65548140797512</v>
      </c>
      <c r="AA702" s="190">
        <v>948.82752453166813</v>
      </c>
      <c r="AB702" s="190">
        <v>942.41364494303173</v>
      </c>
      <c r="AC702" s="190">
        <v>936.36647841460467</v>
      </c>
      <c r="AD702" s="190">
        <v>930.64634958691943</v>
      </c>
      <c r="AE702" s="190">
        <v>925.2196928252099</v>
      </c>
      <c r="AF702" s="190">
        <v>920.05785875983497</v>
      </c>
      <c r="AG702" s="190">
        <v>915.13619871802655</v>
      </c>
      <c r="AH702" s="190">
        <v>910.43335284304089</v>
      </c>
      <c r="AI702" s="190">
        <v>905.93068983183912</v>
      </c>
      <c r="AJ702" s="190">
        <v>901.61186111875168</v>
      </c>
      <c r="AK702" s="190">
        <v>897.46244254906071</v>
      </c>
      <c r="AL702" s="190">
        <v>893.46964371477588</v>
      </c>
      <c r="AM702" s="190">
        <v>889.62207017706953</v>
      </c>
      <c r="AN702" s="190">
        <v>885.90952743235243</v>
      </c>
      <c r="AO702" s="190">
        <v>882.32285812538112</v>
      </c>
      <c r="AP702" s="190">
        <v>878.8538059644261</v>
      </c>
      <c r="AQ702" s="190">
        <v>875.49490124907402</v>
      </c>
      <c r="AR702" s="190">
        <v>872.2393640181981</v>
      </c>
      <c r="AS702" s="357"/>
      <c r="AU702" s="357"/>
      <c r="AV702" s="357"/>
      <c r="AW702" s="357"/>
      <c r="AX702" s="357"/>
      <c r="AY702" s="357"/>
      <c r="AZ702" s="357"/>
      <c r="BA702" s="357"/>
      <c r="BB702" s="357"/>
      <c r="BC702" s="357"/>
      <c r="BD702" s="357"/>
      <c r="BE702" s="357"/>
      <c r="BF702" s="357"/>
      <c r="BG702" s="357"/>
      <c r="BH702" s="357"/>
      <c r="BI702" s="357"/>
      <c r="BJ702" s="357"/>
      <c r="BK702" s="357"/>
      <c r="BL702" s="357"/>
      <c r="BM702" s="357"/>
      <c r="BN702" s="357"/>
      <c r="BO702" s="357"/>
      <c r="BP702" s="357"/>
      <c r="BQ702" s="357"/>
      <c r="BR702" s="357"/>
      <c r="BS702" s="357"/>
      <c r="BT702" s="357"/>
      <c r="BU702" s="357"/>
      <c r="BV702" s="357"/>
      <c r="BW702" s="357"/>
      <c r="BX702" s="357"/>
      <c r="BY702" s="357"/>
      <c r="BZ702" s="357"/>
      <c r="CA702" s="357"/>
      <c r="CB702" s="357"/>
      <c r="CC702" s="357"/>
    </row>
    <row r="703" spans="7:81" ht="14.25" customHeight="1" thickBot="1" x14ac:dyDescent="0.3">
      <c r="G703" s="62"/>
      <c r="H703" s="438"/>
      <c r="J703" s="411"/>
      <c r="K703" s="167" t="s">
        <v>288</v>
      </c>
      <c r="L703" s="191">
        <v>1242.1580176620428</v>
      </c>
      <c r="M703" s="191">
        <v>1200.5369720824328</v>
      </c>
      <c r="N703" s="191">
        <v>1190.9311119742847</v>
      </c>
      <c r="O703" s="191">
        <v>1184.1156457644115</v>
      </c>
      <c r="P703" s="191">
        <v>1178.8291594673269</v>
      </c>
      <c r="Q703" s="191">
        <v>1174.5097856562631</v>
      </c>
      <c r="R703" s="191">
        <v>1170.8578071348425</v>
      </c>
      <c r="S703" s="191">
        <v>1167.6943194463895</v>
      </c>
      <c r="T703" s="191">
        <v>1164.9039255481148</v>
      </c>
      <c r="U703" s="191">
        <v>1162.4078331493051</v>
      </c>
      <c r="V703" s="191">
        <v>1160.1498429159296</v>
      </c>
      <c r="W703" s="191">
        <v>1158.0884593382416</v>
      </c>
      <c r="X703" s="191">
        <v>1156.1921702686916</v>
      </c>
      <c r="Y703" s="191">
        <v>1154.4364808168209</v>
      </c>
      <c r="Z703" s="191">
        <v>1152.8019730411572</v>
      </c>
      <c r="AA703" s="191">
        <v>1151.2729931283682</v>
      </c>
      <c r="AB703" s="191">
        <v>1149.8367372714949</v>
      </c>
      <c r="AC703" s="191">
        <v>1148.4825992300935</v>
      </c>
      <c r="AD703" s="191">
        <v>1147.2016945268952</v>
      </c>
      <c r="AE703" s="191">
        <v>1145.9865068312838</v>
      </c>
      <c r="AF703" s="191">
        <v>1144.830620708673</v>
      </c>
      <c r="AG703" s="191">
        <v>1143.7285165979079</v>
      </c>
      <c r="AH703" s="191">
        <v>1142.675411400254</v>
      </c>
      <c r="AI703" s="191">
        <v>1141.66713302022</v>
      </c>
      <c r="AJ703" s="191">
        <v>1140.7000205341992</v>
      </c>
      <c r="AK703" s="191">
        <v>1139.7708439506698</v>
      </c>
      <c r="AL703" s="191">
        <v>1138.8767391219453</v>
      </c>
      <c r="AM703" s="191">
        <v>1138.0151544987991</v>
      </c>
      <c r="AN703" s="191">
        <v>1137.1838072327173</v>
      </c>
      <c r="AO703" s="191">
        <v>1136.3806467231357</v>
      </c>
      <c r="AP703" s="191">
        <v>1135.6038241440531</v>
      </c>
      <c r="AQ703" s="191">
        <v>1134.8516668103464</v>
      </c>
      <c r="AR703" s="191">
        <v>1134.1226564897602</v>
      </c>
      <c r="AS703" s="357"/>
      <c r="AU703" s="357"/>
      <c r="AV703" s="357"/>
      <c r="AW703" s="357"/>
      <c r="AX703" s="357"/>
      <c r="AY703" s="357"/>
      <c r="AZ703" s="357"/>
      <c r="BA703" s="357"/>
      <c r="BB703" s="357"/>
      <c r="BC703" s="357"/>
      <c r="BD703" s="357"/>
      <c r="BE703" s="357"/>
      <c r="BF703" s="357"/>
      <c r="BG703" s="357"/>
      <c r="BH703" s="357"/>
      <c r="BI703" s="357"/>
      <c r="BJ703" s="357"/>
      <c r="BK703" s="357"/>
      <c r="BL703" s="357"/>
      <c r="BM703" s="357"/>
      <c r="BN703" s="357"/>
      <c r="BO703" s="357"/>
      <c r="BP703" s="357"/>
      <c r="BQ703" s="357"/>
      <c r="BR703" s="357"/>
      <c r="BS703" s="357"/>
      <c r="BT703" s="357"/>
      <c r="BU703" s="357"/>
      <c r="BV703" s="357"/>
      <c r="BW703" s="357"/>
      <c r="BX703" s="357"/>
      <c r="BY703" s="357"/>
      <c r="BZ703" s="357"/>
      <c r="CA703" s="357"/>
      <c r="CB703" s="357"/>
      <c r="CC703" s="357"/>
    </row>
    <row r="704" spans="7:81" ht="14.25" customHeight="1" thickTop="1" x14ac:dyDescent="0.25">
      <c r="G704" s="62"/>
      <c r="H704" s="438"/>
      <c r="J704" s="411"/>
      <c r="K704" s="164" t="s">
        <v>289</v>
      </c>
      <c r="L704" s="309">
        <v>1246.8536005109393</v>
      </c>
      <c r="M704" s="309">
        <v>1156.8667686717715</v>
      </c>
      <c r="N704" s="309">
        <v>1102.7574729497339</v>
      </c>
      <c r="O704" s="309">
        <v>1062.4133541252884</v>
      </c>
      <c r="P704" s="309">
        <v>1029.0254490786986</v>
      </c>
      <c r="Q704" s="309">
        <v>999.61271573457861</v>
      </c>
      <c r="R704" s="309">
        <v>972.61865354240797</v>
      </c>
      <c r="S704" s="309">
        <v>947.14052911740475</v>
      </c>
      <c r="T704" s="309">
        <v>922.61862992087072</v>
      </c>
      <c r="U704" s="309">
        <v>898.69100633089124</v>
      </c>
      <c r="V704" s="309">
        <v>875.11803625804691</v>
      </c>
      <c r="W704" s="309">
        <v>851.74000338580299</v>
      </c>
      <c r="X704" s="309">
        <v>828.45168788168644</v>
      </c>
      <c r="Y704" s="309">
        <v>805.18633721442654</v>
      </c>
      <c r="Z704" s="309">
        <v>781.90509982805997</v>
      </c>
      <c r="AA704" s="309">
        <v>775.20124337745938</v>
      </c>
      <c r="AB704" s="309">
        <v>768.91300155887814</v>
      </c>
      <c r="AC704" s="309">
        <v>762.99235939765776</v>
      </c>
      <c r="AD704" s="309">
        <v>757.39914602545286</v>
      </c>
      <c r="AE704" s="309">
        <v>752.09941617780487</v>
      </c>
      <c r="AF704" s="309">
        <v>747.06422842672634</v>
      </c>
      <c r="AG704" s="309">
        <v>742.26870893624357</v>
      </c>
      <c r="AH704" s="309">
        <v>737.69132427043075</v>
      </c>
      <c r="AI704" s="309">
        <v>733.31330965252891</v>
      </c>
      <c r="AJ704" s="309">
        <v>729.11821444761279</v>
      </c>
      <c r="AK704" s="309">
        <v>725.0915371746122</v>
      </c>
      <c r="AL704" s="309">
        <v>721.22042969585357</v>
      </c>
      <c r="AM704" s="309">
        <v>717.49345543141612</v>
      </c>
      <c r="AN704" s="309">
        <v>713.90039018048719</v>
      </c>
      <c r="AO704" s="309">
        <v>710.43205685062696</v>
      </c>
      <c r="AP704" s="309">
        <v>707.08018739921226</v>
      </c>
      <c r="AQ704" s="309">
        <v>703.83730678429924</v>
      </c>
      <c r="AR704" s="309">
        <v>700.69663484647754</v>
      </c>
      <c r="AS704" s="357"/>
      <c r="AU704" s="357"/>
      <c r="AV704" s="357"/>
      <c r="AW704" s="357"/>
      <c r="AX704" s="357"/>
      <c r="AY704" s="357"/>
      <c r="AZ704" s="357"/>
      <c r="BA704" s="357"/>
      <c r="BB704" s="357"/>
      <c r="BC704" s="357"/>
      <c r="BD704" s="357"/>
      <c r="BE704" s="357"/>
      <c r="BF704" s="357"/>
      <c r="BG704" s="357"/>
      <c r="BH704" s="357"/>
      <c r="BI704" s="357"/>
      <c r="BJ704" s="357"/>
      <c r="BK704" s="357"/>
      <c r="BL704" s="357"/>
      <c r="BM704" s="357"/>
      <c r="BN704" s="357"/>
      <c r="BO704" s="357"/>
      <c r="BP704" s="357"/>
      <c r="BQ704" s="357"/>
      <c r="BR704" s="357"/>
      <c r="BS704" s="357"/>
      <c r="BT704" s="357"/>
      <c r="BU704" s="357"/>
      <c r="BV704" s="357"/>
      <c r="BW704" s="357"/>
      <c r="BX704" s="357"/>
      <c r="BY704" s="357"/>
      <c r="BZ704" s="357"/>
      <c r="CA704" s="357"/>
      <c r="CB704" s="357"/>
      <c r="CC704" s="357"/>
    </row>
    <row r="705" spans="7:81" ht="14.25" customHeight="1" x14ac:dyDescent="0.25">
      <c r="G705" s="62"/>
      <c r="H705" s="438"/>
      <c r="J705" s="411"/>
      <c r="K705" s="52" t="s">
        <v>290</v>
      </c>
      <c r="L705" s="190">
        <v>1246.8536005109393</v>
      </c>
      <c r="M705" s="190">
        <v>1173.2437665971261</v>
      </c>
      <c r="N705" s="190">
        <v>1130.184774073233</v>
      </c>
      <c r="O705" s="190">
        <v>1099.6339326833131</v>
      </c>
      <c r="P705" s="190">
        <v>1075.936859086464</v>
      </c>
      <c r="Q705" s="190">
        <v>1056.5749401594198</v>
      </c>
      <c r="R705" s="190">
        <v>1040.2046709611534</v>
      </c>
      <c r="S705" s="190">
        <v>1026.0240987695001</v>
      </c>
      <c r="T705" s="190">
        <v>1013.5159476355269</v>
      </c>
      <c r="U705" s="190">
        <v>1002.3270251726509</v>
      </c>
      <c r="V705" s="190">
        <v>992.20541362685424</v>
      </c>
      <c r="W705" s="190">
        <v>982.96510624560699</v>
      </c>
      <c r="X705" s="190">
        <v>974.46484745049611</v>
      </c>
      <c r="Y705" s="190">
        <v>966.59483704734043</v>
      </c>
      <c r="Z705" s="190">
        <v>959.26803264875809</v>
      </c>
      <c r="AA705" s="190">
        <v>952.41426485568729</v>
      </c>
      <c r="AB705" s="190">
        <v>945.97613963761967</v>
      </c>
      <c r="AC705" s="190">
        <v>939.90611372171406</v>
      </c>
      <c r="AD705" s="190">
        <v>934.16436176844024</v>
      </c>
      <c r="AE705" s="190">
        <v>928.71719125883806</v>
      </c>
      <c r="AF705" s="190">
        <v>923.53584452344717</v>
      </c>
      <c r="AG705" s="190">
        <v>918.59557971304105</v>
      </c>
      <c r="AH705" s="190">
        <v>913.87495622673896</v>
      </c>
      <c r="AI705" s="190">
        <v>909.35527233179357</v>
      </c>
      <c r="AJ705" s="190">
        <v>905.02011766198871</v>
      </c>
      <c r="AK705" s="190">
        <v>900.85501353668269</v>
      </c>
      <c r="AL705" s="190">
        <v>896.84712119782046</v>
      </c>
      <c r="AM705" s="190">
        <v>892.98500313352679</v>
      </c>
      <c r="AN705" s="190">
        <v>889.25842630313775</v>
      </c>
      <c r="AO705" s="190">
        <v>885.65819873494434</v>
      </c>
      <c r="AP705" s="190">
        <v>882.17603292693536</v>
      </c>
      <c r="AQ705" s="190">
        <v>878.80443094187342</v>
      </c>
      <c r="AR705" s="190">
        <v>875.53658718914767</v>
      </c>
      <c r="AS705" s="357"/>
      <c r="AU705" s="357"/>
      <c r="AV705" s="357"/>
      <c r="AW705" s="357"/>
      <c r="AX705" s="357"/>
      <c r="AY705" s="357"/>
      <c r="AZ705" s="357"/>
      <c r="BA705" s="357"/>
      <c r="BB705" s="357"/>
      <c r="BC705" s="357"/>
      <c r="BD705" s="357"/>
      <c r="BE705" s="357"/>
      <c r="BF705" s="357"/>
      <c r="BG705" s="357"/>
      <c r="BH705" s="357"/>
      <c r="BI705" s="357"/>
      <c r="BJ705" s="357"/>
      <c r="BK705" s="357"/>
      <c r="BL705" s="357"/>
      <c r="BM705" s="357"/>
      <c r="BN705" s="357"/>
      <c r="BO705" s="357"/>
      <c r="BP705" s="357"/>
      <c r="BQ705" s="357"/>
      <c r="BR705" s="357"/>
      <c r="BS705" s="357"/>
      <c r="BT705" s="357"/>
      <c r="BU705" s="357"/>
      <c r="BV705" s="357"/>
      <c r="BW705" s="357"/>
      <c r="BX705" s="357"/>
      <c r="BY705" s="357"/>
      <c r="BZ705" s="357"/>
      <c r="CA705" s="357"/>
      <c r="CB705" s="357"/>
      <c r="CC705" s="357"/>
    </row>
    <row r="706" spans="7:81" ht="14.25" customHeight="1" thickBot="1" x14ac:dyDescent="0.3">
      <c r="G706" s="62"/>
      <c r="H706" s="438"/>
      <c r="J706" s="411"/>
      <c r="K706" s="167" t="s">
        <v>291</v>
      </c>
      <c r="L706" s="191">
        <v>1246.8536005109393</v>
      </c>
      <c r="M706" s="191">
        <v>1205.0752198217879</v>
      </c>
      <c r="N706" s="191">
        <v>1195.4330478182678</v>
      </c>
      <c r="O706" s="191">
        <v>1188.5918179086177</v>
      </c>
      <c r="P706" s="191">
        <v>1183.2853477334481</v>
      </c>
      <c r="Q706" s="191">
        <v>1178.9496459050977</v>
      </c>
      <c r="R706" s="191">
        <v>1175.283862241766</v>
      </c>
      <c r="S706" s="191">
        <v>1172.1084159954476</v>
      </c>
      <c r="T706" s="191">
        <v>1169.3074739015779</v>
      </c>
      <c r="U706" s="191">
        <v>1166.8019458202778</v>
      </c>
      <c r="V706" s="191">
        <v>1164.5354199738306</v>
      </c>
      <c r="W706" s="191">
        <v>1162.4662439919277</v>
      </c>
      <c r="X706" s="191">
        <v>1160.5627866053803</v>
      </c>
      <c r="Y706" s="191">
        <v>1158.8004603285958</v>
      </c>
      <c r="Z706" s="191">
        <v>1157.1597738167579</v>
      </c>
      <c r="AA706" s="191">
        <v>1155.6250140822774</v>
      </c>
      <c r="AB706" s="191">
        <v>1154.1833289174804</v>
      </c>
      <c r="AC706" s="191">
        <v>1152.8240719884077</v>
      </c>
      <c r="AD706" s="191">
        <v>1151.5383252328538</v>
      </c>
      <c r="AE706" s="191">
        <v>1150.3185439071078</v>
      </c>
      <c r="AF706" s="191">
        <v>1149.158288325076</v>
      </c>
      <c r="AG706" s="191">
        <v>1148.0520180606602</v>
      </c>
      <c r="AH706" s="191">
        <v>1146.9949319341438</v>
      </c>
      <c r="AI706" s="191">
        <v>1145.9828420787574</v>
      </c>
      <c r="AJ706" s="191">
        <v>1145.012073731938</v>
      </c>
      <c r="AK706" s="191">
        <v>1144.0793846922097</v>
      </c>
      <c r="AL706" s="191">
        <v>1143.1818999848874</v>
      </c>
      <c r="AM706" s="191">
        <v>1142.3170584154252</v>
      </c>
      <c r="AN706" s="191">
        <v>1141.4825685057276</v>
      </c>
      <c r="AO706" s="191">
        <v>1140.6763719035873</v>
      </c>
      <c r="AP706" s="191">
        <v>1139.8966127941062</v>
      </c>
      <c r="AQ706" s="191">
        <v>1139.1416121691068</v>
      </c>
      <c r="AR706" s="191">
        <v>1138.4098460571402</v>
      </c>
      <c r="AS706" s="357"/>
      <c r="AU706" s="357"/>
      <c r="AV706" s="357"/>
      <c r="AW706" s="357"/>
      <c r="AX706" s="357"/>
      <c r="AY706" s="357"/>
      <c r="AZ706" s="357"/>
      <c r="BA706" s="357"/>
      <c r="BB706" s="357"/>
      <c r="BC706" s="357"/>
      <c r="BD706" s="357"/>
      <c r="BE706" s="357"/>
      <c r="BF706" s="357"/>
      <c r="BG706" s="357"/>
      <c r="BH706" s="357"/>
      <c r="BI706" s="357"/>
      <c r="BJ706" s="357"/>
      <c r="BK706" s="357"/>
      <c r="BL706" s="357"/>
      <c r="BM706" s="357"/>
      <c r="BN706" s="357"/>
      <c r="BO706" s="357"/>
      <c r="BP706" s="357"/>
      <c r="BQ706" s="357"/>
      <c r="BR706" s="357"/>
      <c r="BS706" s="357"/>
      <c r="BT706" s="357"/>
      <c r="BU706" s="357"/>
      <c r="BV706" s="357"/>
      <c r="BW706" s="357"/>
      <c r="BX706" s="357"/>
      <c r="BY706" s="357"/>
      <c r="BZ706" s="357"/>
      <c r="CA706" s="357"/>
      <c r="CB706" s="357"/>
      <c r="CC706" s="357"/>
    </row>
    <row r="707" spans="7:81" ht="14.25" customHeight="1" thickTop="1" x14ac:dyDescent="0.25">
      <c r="G707" s="62"/>
      <c r="H707" s="358"/>
      <c r="J707" s="412"/>
      <c r="K707" s="164" t="s">
        <v>348</v>
      </c>
      <c r="L707" s="309">
        <v>1479.9407817643103</v>
      </c>
      <c r="M707" s="309">
        <v>1373.1317849374345</v>
      </c>
      <c r="N707" s="309">
        <v>1308.9072814522028</v>
      </c>
      <c r="O707" s="309">
        <v>1261.0212211094524</v>
      </c>
      <c r="P707" s="309">
        <v>1221.3917712078164</v>
      </c>
      <c r="Q707" s="309">
        <v>1186.4806127836964</v>
      </c>
      <c r="R707" s="309">
        <v>1154.4402726128017</v>
      </c>
      <c r="S707" s="309">
        <v>1124.1992600641138</v>
      </c>
      <c r="T707" s="309">
        <v>1095.0932297712288</v>
      </c>
      <c r="U707" s="309">
        <v>1066.6925691427434</v>
      </c>
      <c r="V707" s="309">
        <v>1038.7128610648938</v>
      </c>
      <c r="W707" s="309">
        <v>1010.9645318056425</v>
      </c>
      <c r="X707" s="309">
        <v>983.32269170588017</v>
      </c>
      <c r="Y707" s="309">
        <v>955.7081094963761</v>
      </c>
      <c r="Z707" s="309">
        <v>928.07467069979191</v>
      </c>
      <c r="AA707" s="309">
        <v>920.11759333940881</v>
      </c>
      <c r="AB707" s="309">
        <v>912.65382573341196</v>
      </c>
      <c r="AC707" s="309">
        <v>905.62637697356342</v>
      </c>
      <c r="AD707" s="309">
        <v>898.98756663749577</v>
      </c>
      <c r="AE707" s="309">
        <v>892.6971037229614</v>
      </c>
      <c r="AF707" s="309">
        <v>886.72063648285587</v>
      </c>
      <c r="AG707" s="309">
        <v>881.02864115894397</v>
      </c>
      <c r="AH707" s="309">
        <v>875.59555884841211</v>
      </c>
      <c r="AI707" s="309">
        <v>870.39911688157804</v>
      </c>
      <c r="AJ707" s="309">
        <v>865.41978933695259</v>
      </c>
      <c r="AK707" s="309">
        <v>860.64036382230131</v>
      </c>
      <c r="AL707" s="309">
        <v>856.04559036528906</v>
      </c>
      <c r="AM707" s="309">
        <v>851.62189442835893</v>
      </c>
      <c r="AN707" s="309">
        <v>847.35714049557077</v>
      </c>
      <c r="AO707" s="309">
        <v>843.24043590610722</v>
      </c>
      <c r="AP707" s="309">
        <v>839.2619669870088</v>
      </c>
      <c r="AQ707" s="309">
        <v>835.41286130977778</v>
      </c>
      <c r="AR707" s="309">
        <v>831.68507122999597</v>
      </c>
      <c r="AS707" s="357"/>
      <c r="AU707" s="357"/>
      <c r="AV707" s="357"/>
      <c r="AW707" s="357"/>
      <c r="AX707" s="357"/>
      <c r="AY707" s="357"/>
      <c r="AZ707" s="357"/>
      <c r="BA707" s="357"/>
      <c r="BB707" s="357"/>
      <c r="BC707" s="357"/>
      <c r="BD707" s="357"/>
      <c r="BE707" s="357"/>
      <c r="BF707" s="357"/>
      <c r="BG707" s="357"/>
      <c r="BH707" s="357"/>
      <c r="BI707" s="357"/>
      <c r="BJ707" s="357"/>
      <c r="BK707" s="357"/>
      <c r="BL707" s="357"/>
      <c r="BM707" s="357"/>
      <c r="BN707" s="357"/>
      <c r="BO707" s="357"/>
      <c r="BP707" s="357"/>
      <c r="BQ707" s="357"/>
      <c r="BR707" s="357"/>
      <c r="BS707" s="357"/>
      <c r="BT707" s="357"/>
      <c r="BU707" s="357"/>
      <c r="BV707" s="357"/>
      <c r="BW707" s="357"/>
      <c r="BX707" s="357"/>
      <c r="BY707" s="357"/>
      <c r="BZ707" s="357"/>
      <c r="CA707" s="357"/>
      <c r="CB707" s="357"/>
      <c r="CC707" s="357"/>
    </row>
    <row r="708" spans="7:81" ht="14.25" customHeight="1" x14ac:dyDescent="0.25">
      <c r="G708" s="62"/>
      <c r="H708" s="358"/>
      <c r="J708" s="412"/>
      <c r="K708" s="52" t="s">
        <v>349</v>
      </c>
      <c r="L708" s="190">
        <v>1479.9407817643103</v>
      </c>
      <c r="M708" s="190">
        <v>1392.5703037039279</v>
      </c>
      <c r="N708" s="190">
        <v>1341.4618503685238</v>
      </c>
      <c r="O708" s="190">
        <v>1305.1998256435456</v>
      </c>
      <c r="P708" s="190">
        <v>1277.0728140921685</v>
      </c>
      <c r="Q708" s="190">
        <v>1254.0913723081414</v>
      </c>
      <c r="R708" s="190">
        <v>1234.6608401389703</v>
      </c>
      <c r="S708" s="190">
        <v>1217.8293475831636</v>
      </c>
      <c r="T708" s="190">
        <v>1202.9829189727375</v>
      </c>
      <c r="U708" s="190">
        <v>1189.7023360317864</v>
      </c>
      <c r="V708" s="190">
        <v>1177.6885874267675</v>
      </c>
      <c r="W708" s="190">
        <v>1166.7208942477594</v>
      </c>
      <c r="X708" s="190">
        <v>1156.6315945566967</v>
      </c>
      <c r="Y708" s="190">
        <v>1147.290362078588</v>
      </c>
      <c r="Z708" s="190">
        <v>1138.5938826963825</v>
      </c>
      <c r="AA708" s="190">
        <v>1130.4588695227815</v>
      </c>
      <c r="AB708" s="190">
        <v>1122.81719927022</v>
      </c>
      <c r="AC708" s="190">
        <v>1115.6124409123554</v>
      </c>
      <c r="AD708" s="190">
        <v>1108.7973241488937</v>
      </c>
      <c r="AE708" s="190">
        <v>1102.3318579714046</v>
      </c>
      <c r="AF708" s="190">
        <v>1096.1819087431841</v>
      </c>
      <c r="AG708" s="190">
        <v>1090.3181093663854</v>
      </c>
      <c r="AH708" s="190">
        <v>1084.7150111278513</v>
      </c>
      <c r="AI708" s="190">
        <v>1079.350416187377</v>
      </c>
      <c r="AJ708" s="190">
        <v>1074.2048464200273</v>
      </c>
      <c r="AK708" s="190">
        <v>1069.2611164963143</v>
      </c>
      <c r="AL708" s="190">
        <v>1064.503987576951</v>
      </c>
      <c r="AM708" s="190">
        <v>1059.9198840182055</v>
      </c>
      <c r="AN708" s="190">
        <v>1055.4966598117624</v>
      </c>
      <c r="AO708" s="190">
        <v>1051.2234046359997</v>
      </c>
      <c r="AP708" s="190">
        <v>1047.0902817208266</v>
      </c>
      <c r="AQ708" s="190">
        <v>1043.0883914623987</v>
      </c>
      <c r="AR708" s="190">
        <v>1039.209656030981</v>
      </c>
      <c r="AS708" s="357"/>
      <c r="AU708" s="357"/>
      <c r="AV708" s="357"/>
      <c r="AW708" s="357"/>
      <c r="AX708" s="357"/>
      <c r="AY708" s="357"/>
      <c r="AZ708" s="357"/>
      <c r="BA708" s="357"/>
      <c r="BB708" s="357"/>
      <c r="BC708" s="357"/>
      <c r="BD708" s="357"/>
      <c r="BE708" s="357"/>
      <c r="BF708" s="357"/>
      <c r="BG708" s="357"/>
      <c r="BH708" s="357"/>
      <c r="BI708" s="357"/>
      <c r="BJ708" s="357"/>
      <c r="BK708" s="357"/>
      <c r="BL708" s="357"/>
      <c r="BM708" s="357"/>
      <c r="BN708" s="357"/>
      <c r="BO708" s="357"/>
      <c r="BP708" s="357"/>
      <c r="BQ708" s="357"/>
      <c r="BR708" s="357"/>
      <c r="BS708" s="357"/>
      <c r="BT708" s="357"/>
      <c r="BU708" s="357"/>
      <c r="BV708" s="357"/>
      <c r="BW708" s="357"/>
      <c r="BX708" s="357"/>
      <c r="BY708" s="357"/>
      <c r="BZ708" s="357"/>
      <c r="CA708" s="357"/>
      <c r="CB708" s="357"/>
      <c r="CC708" s="357"/>
    </row>
    <row r="709" spans="7:81" ht="14.25" customHeight="1" thickBot="1" x14ac:dyDescent="0.3">
      <c r="G709" s="62"/>
      <c r="H709" s="358"/>
      <c r="J709" s="412"/>
      <c r="K709" s="167" t="s">
        <v>350</v>
      </c>
      <c r="L709" s="191">
        <v>1479.9407817643103</v>
      </c>
      <c r="M709" s="191">
        <v>1430.3523382192036</v>
      </c>
      <c r="N709" s="191">
        <v>1418.9076557264491</v>
      </c>
      <c r="O709" s="191">
        <v>1410.7875242719076</v>
      </c>
      <c r="P709" s="191">
        <v>1404.4890609910287</v>
      </c>
      <c r="Q709" s="191">
        <v>1399.3428417791533</v>
      </c>
      <c r="R709" s="191">
        <v>1394.9917754324172</v>
      </c>
      <c r="S709" s="191">
        <v>1391.2227103246119</v>
      </c>
      <c r="T709" s="191">
        <v>1387.8981592863988</v>
      </c>
      <c r="U709" s="191">
        <v>1384.924247043733</v>
      </c>
      <c r="V709" s="191">
        <v>1382.2340161844681</v>
      </c>
      <c r="W709" s="191">
        <v>1379.7780278318576</v>
      </c>
      <c r="X709" s="191">
        <v>1377.5187375578848</v>
      </c>
      <c r="Y709" s="191">
        <v>1375.4269614851212</v>
      </c>
      <c r="Z709" s="191">
        <v>1373.4795645509787</v>
      </c>
      <c r="AA709" s="191">
        <v>1371.6578963773159</v>
      </c>
      <c r="AB709" s="191">
        <v>1369.946702160951</v>
      </c>
      <c r="AC709" s="191">
        <v>1368.3333453391031</v>
      </c>
      <c r="AD709" s="191">
        <v>1366.8072407043767</v>
      </c>
      <c r="AE709" s="191">
        <v>1365.3594330964377</v>
      </c>
      <c r="AF709" s="191">
        <v>1363.9822789923671</v>
      </c>
      <c r="AG709" s="191">
        <v>1362.6692022371722</v>
      </c>
      <c r="AH709" s="191">
        <v>1361.4145041171782</v>
      </c>
      <c r="AI709" s="191">
        <v>1360.2132138845618</v>
      </c>
      <c r="AJ709" s="191">
        <v>1359.0609698155586</v>
      </c>
      <c r="AK709" s="191">
        <v>1357.9539236105891</v>
      </c>
      <c r="AL709" s="191">
        <v>1356.8886628463486</v>
      </c>
      <c r="AM709" s="191">
        <v>1355.8621475378252</v>
      </c>
      <c r="AN709" s="191">
        <v>1354.8716578373292</v>
      </c>
      <c r="AO709" s="191">
        <v>1353.9147506036827</v>
      </c>
      <c r="AP709" s="191">
        <v>1352.9892230954003</v>
      </c>
      <c r="AQ709" s="191">
        <v>1352.0930824300199</v>
      </c>
      <c r="AR709" s="191">
        <v>1351.2245197444179</v>
      </c>
      <c r="AS709" s="357"/>
      <c r="AU709" s="357"/>
      <c r="AV709" s="357"/>
      <c r="AW709" s="357"/>
      <c r="AX709" s="357"/>
      <c r="AY709" s="357"/>
      <c r="AZ709" s="357"/>
      <c r="BA709" s="357"/>
      <c r="BB709" s="357"/>
      <c r="BC709" s="357"/>
      <c r="BD709" s="357"/>
      <c r="BE709" s="357"/>
      <c r="BF709" s="357"/>
      <c r="BG709" s="357"/>
      <c r="BH709" s="357"/>
      <c r="BI709" s="357"/>
      <c r="BJ709" s="357"/>
      <c r="BK709" s="357"/>
      <c r="BL709" s="357"/>
      <c r="BM709" s="357"/>
      <c r="BN709" s="357"/>
      <c r="BO709" s="357"/>
      <c r="BP709" s="357"/>
      <c r="BQ709" s="357"/>
      <c r="BR709" s="357"/>
      <c r="BS709" s="357"/>
      <c r="BT709" s="357"/>
      <c r="BU709" s="357"/>
      <c r="BV709" s="357"/>
      <c r="BW709" s="357"/>
      <c r="BX709" s="357"/>
      <c r="BY709" s="357"/>
      <c r="BZ709" s="357"/>
      <c r="CA709" s="357"/>
      <c r="CB709" s="357"/>
      <c r="CC709" s="357"/>
    </row>
    <row r="710" spans="7:81" ht="14.25" customHeight="1" thickTop="1" x14ac:dyDescent="0.25">
      <c r="G710" s="62"/>
      <c r="H710" s="358"/>
      <c r="J710" s="412"/>
      <c r="K710" s="164" t="s">
        <v>351</v>
      </c>
      <c r="L710" s="309">
        <v>1684.2406448549996</v>
      </c>
      <c r="M710" s="309">
        <v>1562.6870962883099</v>
      </c>
      <c r="N710" s="309">
        <v>1489.5966588205997</v>
      </c>
      <c r="O710" s="309">
        <v>1435.1001207529814</v>
      </c>
      <c r="P710" s="309">
        <v>1389.9999849367293</v>
      </c>
      <c r="Q710" s="309">
        <v>1350.2694817291767</v>
      </c>
      <c r="R710" s="309">
        <v>1313.8061016698282</v>
      </c>
      <c r="S710" s="309">
        <v>1279.3904391624744</v>
      </c>
      <c r="T710" s="309">
        <v>1246.2664386391448</v>
      </c>
      <c r="U710" s="309">
        <v>1213.9451812208558</v>
      </c>
      <c r="V710" s="309">
        <v>1182.1029871570415</v>
      </c>
      <c r="W710" s="309">
        <v>1150.5241128256407</v>
      </c>
      <c r="X710" s="309">
        <v>1119.0664280532128</v>
      </c>
      <c r="Y710" s="309">
        <v>1087.6397640129867</v>
      </c>
      <c r="Z710" s="309">
        <v>1056.1916403097964</v>
      </c>
      <c r="AA710" s="309">
        <v>1047.1361204743093</v>
      </c>
      <c r="AB710" s="309">
        <v>1038.6420098175399</v>
      </c>
      <c r="AC710" s="309">
        <v>1030.6444500659513</v>
      </c>
      <c r="AD710" s="309">
        <v>1023.0891787069453</v>
      </c>
      <c r="AE710" s="309">
        <v>1015.9303427277235</v>
      </c>
      <c r="AF710" s="309">
        <v>1009.1288482608771</v>
      </c>
      <c r="AG710" s="309">
        <v>1002.651095912281</v>
      </c>
      <c r="AH710" s="309">
        <v>996.46799847554996</v>
      </c>
      <c r="AI710" s="309">
        <v>990.55420862867629</v>
      </c>
      <c r="AJ710" s="309">
        <v>984.88750497536796</v>
      </c>
      <c r="AK710" s="309">
        <v>979.44829902198069</v>
      </c>
      <c r="AL710" s="309">
        <v>974.21923559893264</v>
      </c>
      <c r="AM710" s="309">
        <v>969.18486625844082</v>
      </c>
      <c r="AN710" s="309">
        <v>964.33138022547689</v>
      </c>
      <c r="AO710" s="309">
        <v>959.64638115127752</v>
      </c>
      <c r="AP710" s="309">
        <v>955.11870062486514</v>
      </c>
      <c r="AQ710" s="309">
        <v>950.7382414147296</v>
      </c>
      <c r="AR710" s="309">
        <v>946.4958449315601</v>
      </c>
      <c r="AS710" s="357"/>
      <c r="AU710" s="357"/>
      <c r="AV710" s="357"/>
      <c r="AW710" s="357"/>
      <c r="AX710" s="357"/>
      <c r="AY710" s="357"/>
      <c r="AZ710" s="357"/>
      <c r="BA710" s="357"/>
      <c r="BB710" s="357"/>
      <c r="BC710" s="357"/>
      <c r="BD710" s="357"/>
      <c r="BE710" s="357"/>
      <c r="BF710" s="357"/>
      <c r="BG710" s="357"/>
      <c r="BH710" s="357"/>
      <c r="BI710" s="357"/>
      <c r="BJ710" s="357"/>
      <c r="BK710" s="357"/>
      <c r="BL710" s="357"/>
      <c r="BM710" s="357"/>
      <c r="BN710" s="357"/>
      <c r="BO710" s="357"/>
      <c r="BP710" s="357"/>
      <c r="BQ710" s="357"/>
      <c r="BR710" s="357"/>
      <c r="BS710" s="357"/>
      <c r="BT710" s="357"/>
      <c r="BU710" s="357"/>
      <c r="BV710" s="357"/>
      <c r="BW710" s="357"/>
      <c r="BX710" s="357"/>
      <c r="BY710" s="357"/>
      <c r="BZ710" s="357"/>
      <c r="CA710" s="357"/>
      <c r="CB710" s="357"/>
      <c r="CC710" s="357"/>
    </row>
    <row r="711" spans="7:81" ht="14.25" customHeight="1" x14ac:dyDescent="0.25">
      <c r="G711" s="62"/>
      <c r="H711" s="358"/>
      <c r="J711" s="412"/>
      <c r="K711" s="52" t="s">
        <v>352</v>
      </c>
      <c r="L711" s="190">
        <v>1684.2406448549996</v>
      </c>
      <c r="M711" s="190">
        <v>1584.8090242638841</v>
      </c>
      <c r="N711" s="190">
        <v>1526.6452548321479</v>
      </c>
      <c r="O711" s="190">
        <v>1485.3774036727687</v>
      </c>
      <c r="P711" s="190">
        <v>1453.3675714843075</v>
      </c>
      <c r="Q711" s="190">
        <v>1427.2136342410322</v>
      </c>
      <c r="R711" s="190">
        <v>1405.1007953803673</v>
      </c>
      <c r="S711" s="190">
        <v>1385.9457830816532</v>
      </c>
      <c r="T711" s="190">
        <v>1369.0498648092962</v>
      </c>
      <c r="U711" s="190">
        <v>1353.9359508931921</v>
      </c>
      <c r="V711" s="190">
        <v>1340.2637526897472</v>
      </c>
      <c r="W711" s="190">
        <v>1327.782013649917</v>
      </c>
      <c r="X711" s="190">
        <v>1316.2999267805001</v>
      </c>
      <c r="Y711" s="190">
        <v>1305.6691747892519</v>
      </c>
      <c r="Z711" s="190">
        <v>1295.7721814614563</v>
      </c>
      <c r="AA711" s="190">
        <v>1286.514162490538</v>
      </c>
      <c r="AB711" s="190">
        <v>1277.8175904435134</v>
      </c>
      <c r="AC711" s="190">
        <v>1269.618244218181</v>
      </c>
      <c r="AD711" s="190">
        <v>1261.8623280397167</v>
      </c>
      <c r="AE711" s="190">
        <v>1254.5043303020768</v>
      </c>
      <c r="AF711" s="190">
        <v>1247.5054053575154</v>
      </c>
      <c r="AG711" s="190">
        <v>1240.8321320986315</v>
      </c>
      <c r="AH711" s="190">
        <v>1234.4555487199341</v>
      </c>
      <c r="AI711" s="190">
        <v>1228.350393058801</v>
      </c>
      <c r="AJ711" s="190">
        <v>1222.4944981136157</v>
      </c>
      <c r="AK711" s="190">
        <v>1216.8683061893842</v>
      </c>
      <c r="AL711" s="190">
        <v>1211.4544747864443</v>
      </c>
      <c r="AM711" s="190">
        <v>1206.2375541981357</v>
      </c>
      <c r="AN711" s="190">
        <v>1201.2037217086245</v>
      </c>
      <c r="AO711" s="190">
        <v>1196.3405608703399</v>
      </c>
      <c r="AP711" s="190">
        <v>1191.636876986707</v>
      </c>
      <c r="AQ711" s="190">
        <v>1187.0825418994216</v>
      </c>
      <c r="AR711" s="190">
        <v>1182.6683626668951</v>
      </c>
      <c r="AS711" s="357"/>
      <c r="AU711" s="357"/>
      <c r="AV711" s="357"/>
      <c r="AW711" s="357"/>
      <c r="AX711" s="357"/>
      <c r="AY711" s="357"/>
      <c r="AZ711" s="357"/>
      <c r="BA711" s="357"/>
      <c r="BB711" s="357"/>
      <c r="BC711" s="357"/>
      <c r="BD711" s="357"/>
      <c r="BE711" s="357"/>
      <c r="BF711" s="357"/>
      <c r="BG711" s="357"/>
      <c r="BH711" s="357"/>
      <c r="BI711" s="357"/>
      <c r="BJ711" s="357"/>
      <c r="BK711" s="357"/>
      <c r="BL711" s="357"/>
      <c r="BM711" s="357"/>
      <c r="BN711" s="357"/>
      <c r="BO711" s="357"/>
      <c r="BP711" s="357"/>
      <c r="BQ711" s="357"/>
      <c r="BR711" s="357"/>
      <c r="BS711" s="357"/>
      <c r="BT711" s="357"/>
      <c r="BU711" s="357"/>
      <c r="BV711" s="357"/>
      <c r="BW711" s="357"/>
      <c r="BX711" s="357"/>
      <c r="BY711" s="357"/>
      <c r="BZ711" s="357"/>
      <c r="CA711" s="357"/>
      <c r="CB711" s="357"/>
      <c r="CC711" s="357"/>
    </row>
    <row r="712" spans="7:81" ht="14.25" customHeight="1" thickBot="1" x14ac:dyDescent="0.3">
      <c r="G712" s="62"/>
      <c r="H712" s="358"/>
      <c r="J712" s="412"/>
      <c r="K712" s="167" t="s">
        <v>353</v>
      </c>
      <c r="L712" s="191">
        <v>1684.2406448549996</v>
      </c>
      <c r="M712" s="191">
        <v>1627.8067164418646</v>
      </c>
      <c r="N712" s="191">
        <v>1614.7821416350414</v>
      </c>
      <c r="O712" s="191">
        <v>1605.541058744549</v>
      </c>
      <c r="P712" s="191">
        <v>1598.373117980638</v>
      </c>
      <c r="Q712" s="191">
        <v>1592.516483937726</v>
      </c>
      <c r="R712" s="191">
        <v>1587.5647704097717</v>
      </c>
      <c r="S712" s="191">
        <v>1583.2754010472336</v>
      </c>
      <c r="T712" s="191">
        <v>1579.491909130903</v>
      </c>
      <c r="U712" s="191">
        <v>1576.1074602833226</v>
      </c>
      <c r="V712" s="191">
        <v>1573.0458538913319</v>
      </c>
      <c r="W712" s="191">
        <v>1570.2508262404106</v>
      </c>
      <c r="X712" s="191">
        <v>1567.6796500454998</v>
      </c>
      <c r="Y712" s="191">
        <v>1565.299112712456</v>
      </c>
      <c r="Z712" s="191">
        <v>1563.0828854764998</v>
      </c>
      <c r="AA712" s="191">
        <v>1561.0097433499179</v>
      </c>
      <c r="AB712" s="191">
        <v>1559.0623256654033</v>
      </c>
      <c r="AC712" s="191">
        <v>1557.2262514335875</v>
      </c>
      <c r="AD712" s="191">
        <v>1555.4894742018366</v>
      </c>
      <c r="AE712" s="191">
        <v>1553.8418025860071</v>
      </c>
      <c r="AF712" s="191">
        <v>1552.274537905633</v>
      </c>
      <c r="AG712" s="191">
        <v>1550.7801961940158</v>
      </c>
      <c r="AH712" s="191">
        <v>1549.3522920530152</v>
      </c>
      <c r="AI712" s="191">
        <v>1547.9851685430949</v>
      </c>
      <c r="AJ712" s="191">
        <v>1546.6738618220961</v>
      </c>
      <c r="AK712" s="191">
        <v>1545.4139923481839</v>
      </c>
      <c r="AL712" s="191">
        <v>1544.2016766267643</v>
      </c>
      <c r="AM712" s="191">
        <v>1543.0334550151401</v>
      </c>
      <c r="AN712" s="191">
        <v>1541.906232201605</v>
      </c>
      <c r="AO712" s="191">
        <v>1540.8172277791837</v>
      </c>
      <c r="AP712" s="191">
        <v>1539.7639349268022</v>
      </c>
      <c r="AQ712" s="191">
        <v>1538.7440856526021</v>
      </c>
      <c r="AR712" s="191">
        <v>1537.7556213871928</v>
      </c>
      <c r="AS712" s="357"/>
      <c r="AU712" s="357"/>
      <c r="AV712" s="357"/>
      <c r="AW712" s="357"/>
      <c r="AX712" s="357"/>
      <c r="AY712" s="357"/>
      <c r="AZ712" s="357"/>
      <c r="BA712" s="357"/>
      <c r="BB712" s="357"/>
      <c r="BC712" s="357"/>
      <c r="BD712" s="357"/>
      <c r="BE712" s="357"/>
      <c r="BF712" s="357"/>
      <c r="BG712" s="357"/>
      <c r="BH712" s="357"/>
      <c r="BI712" s="357"/>
      <c r="BJ712" s="357"/>
      <c r="BK712" s="357"/>
      <c r="BL712" s="357"/>
      <c r="BM712" s="357"/>
      <c r="BN712" s="357"/>
      <c r="BO712" s="357"/>
      <c r="BP712" s="357"/>
      <c r="BQ712" s="357"/>
      <c r="BR712" s="357"/>
      <c r="BS712" s="357"/>
      <c r="BT712" s="357"/>
      <c r="BU712" s="357"/>
      <c r="BV712" s="357"/>
      <c r="BW712" s="357"/>
      <c r="BX712" s="357"/>
      <c r="BY712" s="357"/>
      <c r="BZ712" s="357"/>
      <c r="CA712" s="357"/>
      <c r="CB712" s="357"/>
      <c r="CC712" s="357"/>
    </row>
    <row r="713" spans="7:81" ht="14.25" customHeight="1" thickTop="1" x14ac:dyDescent="0.25">
      <c r="G713" s="62"/>
      <c r="H713" s="358"/>
      <c r="J713" s="412"/>
      <c r="K713" s="164" t="s">
        <v>354</v>
      </c>
      <c r="L713" s="309">
        <v>1843.4991557625071</v>
      </c>
      <c r="M713" s="309">
        <v>1710.4517406872576</v>
      </c>
      <c r="N713" s="309">
        <v>1630.4500139876643</v>
      </c>
      <c r="O713" s="309">
        <v>1570.8003895551162</v>
      </c>
      <c r="P713" s="309">
        <v>1521.4356728467192</v>
      </c>
      <c r="Q713" s="309">
        <v>1477.9483307350765</v>
      </c>
      <c r="R713" s="309">
        <v>1438.0370445652527</v>
      </c>
      <c r="S713" s="309">
        <v>1400.3671041258469</v>
      </c>
      <c r="T713" s="309">
        <v>1364.1109627087799</v>
      </c>
      <c r="U713" s="309">
        <v>1328.7334702193214</v>
      </c>
      <c r="V713" s="309">
        <v>1293.8803403809061</v>
      </c>
      <c r="W713" s="309">
        <v>1259.3154292752965</v>
      </c>
      <c r="X713" s="309">
        <v>1224.883167177022</v>
      </c>
      <c r="Y713" s="309">
        <v>1190.4848590708925</v>
      </c>
      <c r="Z713" s="309">
        <v>1156.0630621179175</v>
      </c>
      <c r="AA713" s="309">
        <v>1146.15126998613</v>
      </c>
      <c r="AB713" s="309">
        <v>1136.8539727901843</v>
      </c>
      <c r="AC713" s="309">
        <v>1128.1001793846804</v>
      </c>
      <c r="AD713" s="309">
        <v>1119.8304962996463</v>
      </c>
      <c r="AE713" s="309">
        <v>1111.9947347508125</v>
      </c>
      <c r="AF713" s="309">
        <v>1104.5501042309061</v>
      </c>
      <c r="AG713" s="309">
        <v>1097.4598282526158</v>
      </c>
      <c r="AH713" s="309">
        <v>1090.6920691800444</v>
      </c>
      <c r="AI713" s="309">
        <v>1084.2190828978453</v>
      </c>
      <c r="AJ713" s="309">
        <v>1078.0165467978275</v>
      </c>
      <c r="AK713" s="309">
        <v>1072.063020136588</v>
      </c>
      <c r="AL713" s="309">
        <v>1066.3395066735534</v>
      </c>
      <c r="AM713" s="309">
        <v>1060.8290971858448</v>
      </c>
      <c r="AN713" s="309">
        <v>1055.5166749784801</v>
      </c>
      <c r="AO713" s="309">
        <v>1050.388671528131</v>
      </c>
      <c r="AP713" s="309">
        <v>1045.4328623606577</v>
      </c>
      <c r="AQ713" s="309">
        <v>1040.6381954700291</v>
      </c>
      <c r="AR713" s="309">
        <v>1035.99464624859</v>
      </c>
      <c r="AS713" s="357"/>
      <c r="AU713" s="357"/>
      <c r="AV713" s="357"/>
      <c r="AW713" s="357"/>
      <c r="AX713" s="357"/>
      <c r="AY713" s="357"/>
      <c r="AZ713" s="357"/>
      <c r="BA713" s="357"/>
      <c r="BB713" s="357"/>
      <c r="BC713" s="357"/>
      <c r="BD713" s="357"/>
      <c r="BE713" s="357"/>
      <c r="BF713" s="357"/>
      <c r="BG713" s="357"/>
      <c r="BH713" s="357"/>
      <c r="BI713" s="357"/>
      <c r="BJ713" s="357"/>
      <c r="BK713" s="357"/>
      <c r="BL713" s="357"/>
      <c r="BM713" s="357"/>
      <c r="BN713" s="357"/>
      <c r="BO713" s="357"/>
      <c r="BP713" s="357"/>
      <c r="BQ713" s="357"/>
      <c r="BR713" s="357"/>
      <c r="BS713" s="357"/>
      <c r="BT713" s="357"/>
      <c r="BU713" s="357"/>
      <c r="BV713" s="357"/>
      <c r="BW713" s="357"/>
      <c r="BX713" s="357"/>
      <c r="BY713" s="357"/>
      <c r="BZ713" s="357"/>
      <c r="CA713" s="357"/>
      <c r="CB713" s="357"/>
      <c r="CC713" s="357"/>
    </row>
    <row r="714" spans="7:81" ht="14.25" customHeight="1" x14ac:dyDescent="0.25">
      <c r="G714" s="62"/>
      <c r="H714" s="358"/>
      <c r="J714" s="412"/>
      <c r="K714" s="52" t="s">
        <v>355</v>
      </c>
      <c r="L714" s="190">
        <v>1843.4991557625071</v>
      </c>
      <c r="M714" s="190">
        <v>1734.665475031806</v>
      </c>
      <c r="N714" s="190">
        <v>1671.0018529888871</v>
      </c>
      <c r="O714" s="190">
        <v>1625.8317943011048</v>
      </c>
      <c r="P714" s="190">
        <v>1590.7951748038904</v>
      </c>
      <c r="Q714" s="190">
        <v>1562.1681722581857</v>
      </c>
      <c r="R714" s="190">
        <v>1537.9643864775273</v>
      </c>
      <c r="S714" s="190">
        <v>1516.9981135704036</v>
      </c>
      <c r="T714" s="190">
        <v>1498.5045502152668</v>
      </c>
      <c r="U714" s="190">
        <v>1481.9614940731892</v>
      </c>
      <c r="V714" s="190">
        <v>1466.9964794700425</v>
      </c>
      <c r="W714" s="190">
        <v>1453.3344915274845</v>
      </c>
      <c r="X714" s="190">
        <v>1440.7666809151333</v>
      </c>
      <c r="Y714" s="190">
        <v>1429.1307057468262</v>
      </c>
      <c r="Z714" s="190">
        <v>1418.2978720302706</v>
      </c>
      <c r="AA714" s="190">
        <v>1408.1644328397026</v>
      </c>
      <c r="AB714" s="190">
        <v>1398.6455298992632</v>
      </c>
      <c r="AC714" s="190">
        <v>1389.6708694845659</v>
      </c>
      <c r="AD714" s="190">
        <v>1381.1815689972268</v>
      </c>
      <c r="AE714" s="190">
        <v>1373.1278133424883</v>
      </c>
      <c r="AF714" s="190">
        <v>1365.4670837039071</v>
      </c>
      <c r="AG714" s="190">
        <v>1358.1627987393413</v>
      </c>
      <c r="AH714" s="190">
        <v>1351.1832580714517</v>
      </c>
      <c r="AI714" s="190">
        <v>1344.5008107967831</v>
      </c>
      <c r="AJ714" s="190">
        <v>1338.0911938452739</v>
      </c>
      <c r="AK714" s="190">
        <v>1331.9330001844319</v>
      </c>
      <c r="AL714" s="190">
        <v>1326.0072474416465</v>
      </c>
      <c r="AM714" s="190">
        <v>1320.2970250161245</v>
      </c>
      <c r="AN714" s="190">
        <v>1314.7872031429783</v>
      </c>
      <c r="AO714" s="190">
        <v>1309.4641912995689</v>
      </c>
      <c r="AP714" s="190">
        <v>1304.3157362406437</v>
      </c>
      <c r="AQ714" s="190">
        <v>1299.3307521090007</v>
      </c>
      <c r="AR714" s="190">
        <v>1294.4991766964222</v>
      </c>
      <c r="AS714" s="357"/>
      <c r="AU714" s="357"/>
      <c r="AV714" s="357"/>
      <c r="AW714" s="357"/>
      <c r="AX714" s="357"/>
      <c r="AY714" s="357"/>
      <c r="AZ714" s="357"/>
      <c r="BA714" s="357"/>
      <c r="BB714" s="357"/>
      <c r="BC714" s="357"/>
      <c r="BD714" s="357"/>
      <c r="BE714" s="357"/>
      <c r="BF714" s="357"/>
      <c r="BG714" s="357"/>
      <c r="BH714" s="357"/>
      <c r="BI714" s="357"/>
      <c r="BJ714" s="357"/>
      <c r="BK714" s="357"/>
      <c r="BL714" s="357"/>
      <c r="BM714" s="357"/>
      <c r="BN714" s="357"/>
      <c r="BO714" s="357"/>
      <c r="BP714" s="357"/>
      <c r="BQ714" s="357"/>
      <c r="BR714" s="357"/>
      <c r="BS714" s="357"/>
      <c r="BT714" s="357"/>
      <c r="BU714" s="357"/>
      <c r="BV714" s="357"/>
      <c r="BW714" s="357"/>
      <c r="BX714" s="357"/>
      <c r="BY714" s="357"/>
      <c r="BZ714" s="357"/>
      <c r="CA714" s="357"/>
      <c r="CB714" s="357"/>
      <c r="CC714" s="357"/>
    </row>
    <row r="715" spans="7:81" ht="14.25" customHeight="1" thickBot="1" x14ac:dyDescent="0.3">
      <c r="G715" s="62"/>
      <c r="H715" s="358"/>
      <c r="J715" s="412"/>
      <c r="K715" s="167" t="s">
        <v>356</v>
      </c>
      <c r="L715" s="191">
        <v>1843.4991557625071</v>
      </c>
      <c r="M715" s="191">
        <v>1781.7289451315123</v>
      </c>
      <c r="N715" s="191">
        <v>1767.4727919304291</v>
      </c>
      <c r="O715" s="191">
        <v>1757.3578902630245</v>
      </c>
      <c r="P715" s="191">
        <v>1749.5121629988168</v>
      </c>
      <c r="Q715" s="191">
        <v>1743.1017370619415</v>
      </c>
      <c r="R715" s="191">
        <v>1737.6817991592152</v>
      </c>
      <c r="S715" s="191">
        <v>1732.9868353945369</v>
      </c>
      <c r="T715" s="191">
        <v>1728.8455838608584</v>
      </c>
      <c r="U715" s="191">
        <v>1725.1411081303293</v>
      </c>
      <c r="V715" s="191">
        <v>1721.7900022084093</v>
      </c>
      <c r="W715" s="191">
        <v>1718.7306821934537</v>
      </c>
      <c r="X715" s="191">
        <v>1715.9163805916523</v>
      </c>
      <c r="Y715" s="191">
        <v>1713.3107442907274</v>
      </c>
      <c r="Z715" s="191">
        <v>1710.8849549292463</v>
      </c>
      <c r="AA715" s="191">
        <v>1708.6157805260491</v>
      </c>
      <c r="AB715" s="191">
        <v>1706.4842188229834</v>
      </c>
      <c r="AC715" s="191">
        <v>1704.4745289923708</v>
      </c>
      <c r="AD715" s="191">
        <v>1702.573525492508</v>
      </c>
      <c r="AE715" s="191">
        <v>1700.7700532618417</v>
      </c>
      <c r="AF715" s="191">
        <v>1699.0545910896444</v>
      </c>
      <c r="AG715" s="191">
        <v>1697.4189473399215</v>
      </c>
      <c r="AH715" s="191">
        <v>1695.8560233679309</v>
      </c>
      <c r="AI715" s="191">
        <v>1694.3596273249661</v>
      </c>
      <c r="AJ715" s="191">
        <v>1692.924325997634</v>
      </c>
      <c r="AK715" s="191">
        <v>1691.5453257231645</v>
      </c>
      <c r="AL715" s="191">
        <v>1690.2183757912876</v>
      </c>
      <c r="AM715" s="191">
        <v>1688.9396894222398</v>
      </c>
      <c r="AN715" s="191">
        <v>1687.7058786176756</v>
      </c>
      <c r="AO715" s="191">
        <v>1686.5139000607585</v>
      </c>
      <c r="AP715" s="191">
        <v>1685.3610098903023</v>
      </c>
      <c r="AQ715" s="191">
        <v>1684.2447256575615</v>
      </c>
      <c r="AR715" s="191">
        <v>1683.1627941388385</v>
      </c>
      <c r="AS715" s="357"/>
      <c r="AU715" s="357"/>
      <c r="AV715" s="357"/>
      <c r="AW715" s="357"/>
      <c r="AX715" s="357"/>
      <c r="AY715" s="357"/>
      <c r="AZ715" s="357"/>
      <c r="BA715" s="357"/>
      <c r="BB715" s="357"/>
      <c r="BC715" s="357"/>
      <c r="BD715" s="357"/>
      <c r="BE715" s="357"/>
      <c r="BF715" s="357"/>
      <c r="BG715" s="357"/>
      <c r="BH715" s="357"/>
      <c r="BI715" s="357"/>
      <c r="BJ715" s="357"/>
      <c r="BK715" s="357"/>
      <c r="BL715" s="357"/>
      <c r="BM715" s="357"/>
      <c r="BN715" s="357"/>
      <c r="BO715" s="357"/>
      <c r="BP715" s="357"/>
      <c r="BQ715" s="357"/>
      <c r="BR715" s="357"/>
      <c r="BS715" s="357"/>
      <c r="BT715" s="357"/>
      <c r="BU715" s="357"/>
      <c r="BV715" s="357"/>
      <c r="BW715" s="357"/>
      <c r="BX715" s="357"/>
      <c r="BY715" s="357"/>
      <c r="BZ715" s="357"/>
      <c r="CA715" s="357"/>
      <c r="CB715" s="357"/>
      <c r="CC715" s="357"/>
    </row>
    <row r="716" spans="7:81" ht="14.25" customHeight="1" thickTop="1" x14ac:dyDescent="0.25">
      <c r="G716" s="62"/>
      <c r="H716" s="358"/>
      <c r="J716" s="412"/>
      <c r="K716" s="164" t="s">
        <v>357</v>
      </c>
      <c r="L716" s="309">
        <v>1477.5264431000737</v>
      </c>
      <c r="M716" s="309">
        <v>1370.8916918199825</v>
      </c>
      <c r="N716" s="309">
        <v>1306.7719625959014</v>
      </c>
      <c r="O716" s="309">
        <v>1258.9640223836238</v>
      </c>
      <c r="P716" s="309">
        <v>1219.3992229830881</v>
      </c>
      <c r="Q716" s="309">
        <v>1184.5450177564442</v>
      </c>
      <c r="R716" s="309">
        <v>1152.556947401371</v>
      </c>
      <c r="S716" s="309">
        <v>1122.3652692900755</v>
      </c>
      <c r="T716" s="309">
        <v>1093.3067218526969</v>
      </c>
      <c r="U716" s="309">
        <v>1064.9523933571525</v>
      </c>
      <c r="V716" s="309">
        <v>1037.0183306806989</v>
      </c>
      <c r="W716" s="309">
        <v>1009.3152693571814</v>
      </c>
      <c r="X716" s="309">
        <v>981.71852346938056</v>
      </c>
      <c r="Y716" s="309">
        <v>954.14899100399248</v>
      </c>
      <c r="Z716" s="309">
        <v>926.56063271369226</v>
      </c>
      <c r="AA716" s="309">
        <v>918.61653633184733</v>
      </c>
      <c r="AB716" s="309">
        <v>911.16494493109724</v>
      </c>
      <c r="AC716" s="309">
        <v>904.14896057675787</v>
      </c>
      <c r="AD716" s="309">
        <v>897.52098063111964</v>
      </c>
      <c r="AE716" s="309">
        <v>891.24077982167591</v>
      </c>
      <c r="AF716" s="309">
        <v>885.27406244191002</v>
      </c>
      <c r="AG716" s="309">
        <v>879.59135289791334</v>
      </c>
      <c r="AH716" s="309">
        <v>874.16713398303204</v>
      </c>
      <c r="AI716" s="309">
        <v>868.97916936266461</v>
      </c>
      <c r="AJ716" s="309">
        <v>864.00796496942542</v>
      </c>
      <c r="AK716" s="309">
        <v>859.2363364909495</v>
      </c>
      <c r="AL716" s="309">
        <v>854.64905883332835</v>
      </c>
      <c r="AM716" s="309">
        <v>850.23257960416845</v>
      </c>
      <c r="AN716" s="309">
        <v>845.97478308510961</v>
      </c>
      <c r="AO716" s="309">
        <v>841.86479438535059</v>
      </c>
      <c r="AP716" s="309">
        <v>837.89281584171465</v>
      </c>
      <c r="AQ716" s="309">
        <v>834.04998949996366</v>
      </c>
      <c r="AR716" s="309">
        <v>830.32828084440678</v>
      </c>
      <c r="AS716" s="357"/>
      <c r="AU716" s="357"/>
      <c r="AV716" s="357"/>
      <c r="AW716" s="357"/>
      <c r="AX716" s="357"/>
      <c r="AY716" s="357"/>
      <c r="AZ716" s="357"/>
      <c r="BA716" s="357"/>
      <c r="BB716" s="357"/>
      <c r="BC716" s="357"/>
      <c r="BD716" s="357"/>
      <c r="BE716" s="357"/>
      <c r="BF716" s="357"/>
      <c r="BG716" s="357"/>
      <c r="BH716" s="357"/>
      <c r="BI716" s="357"/>
      <c r="BJ716" s="357"/>
      <c r="BK716" s="357"/>
      <c r="BL716" s="357"/>
      <c r="BM716" s="357"/>
      <c r="BN716" s="357"/>
      <c r="BO716" s="357"/>
      <c r="BP716" s="357"/>
      <c r="BQ716" s="357"/>
      <c r="BR716" s="357"/>
      <c r="BS716" s="357"/>
      <c r="BT716" s="357"/>
      <c r="BU716" s="357"/>
      <c r="BV716" s="357"/>
      <c r="BW716" s="357"/>
      <c r="BX716" s="357"/>
      <c r="BY716" s="357"/>
      <c r="BZ716" s="357"/>
      <c r="CA716" s="357"/>
      <c r="CB716" s="357"/>
      <c r="CC716" s="357"/>
    </row>
    <row r="717" spans="7:81" ht="14.25" customHeight="1" x14ac:dyDescent="0.25">
      <c r="G717" s="62"/>
      <c r="H717" s="358"/>
      <c r="J717" s="412"/>
      <c r="K717" s="52" t="s">
        <v>358</v>
      </c>
      <c r="L717" s="190">
        <v>1477.5264431000737</v>
      </c>
      <c r="M717" s="190">
        <v>1390.2984990693587</v>
      </c>
      <c r="N717" s="190">
        <v>1339.2734227963867</v>
      </c>
      <c r="O717" s="190">
        <v>1303.070555038644</v>
      </c>
      <c r="P717" s="190">
        <v>1274.9894291958942</v>
      </c>
      <c r="Q717" s="190">
        <v>1252.0454787656718</v>
      </c>
      <c r="R717" s="190">
        <v>1232.6466450844812</v>
      </c>
      <c r="S717" s="190">
        <v>1215.8426110079292</v>
      </c>
      <c r="T717" s="190">
        <v>1201.0204024927</v>
      </c>
      <c r="U717" s="190">
        <v>1187.7614851651797</v>
      </c>
      <c r="V717" s="190">
        <v>1175.7673354914944</v>
      </c>
      <c r="W717" s="190">
        <v>1164.8175347349572</v>
      </c>
      <c r="X717" s="190">
        <v>1154.7446944770281</v>
      </c>
      <c r="Y717" s="190">
        <v>1145.4187010537664</v>
      </c>
      <c r="Z717" s="190">
        <v>1136.7364088922077</v>
      </c>
      <c r="AA717" s="190">
        <v>1128.6146669772147</v>
      </c>
      <c r="AB717" s="190">
        <v>1120.9854631558628</v>
      </c>
      <c r="AC717" s="190">
        <v>1113.7924584619852</v>
      </c>
      <c r="AD717" s="190">
        <v>1106.9884597108833</v>
      </c>
      <c r="AE717" s="190">
        <v>1100.5335411344649</v>
      </c>
      <c r="AF717" s="190">
        <v>1094.3936247807942</v>
      </c>
      <c r="AG717" s="190">
        <v>1088.5393914607791</v>
      </c>
      <c r="AH717" s="190">
        <v>1082.9454339776612</v>
      </c>
      <c r="AI717" s="190">
        <v>1077.5895907042418</v>
      </c>
      <c r="AJ717" s="190">
        <v>1072.4524152917149</v>
      </c>
      <c r="AK717" s="190">
        <v>1067.5167504463129</v>
      </c>
      <c r="AL717" s="190">
        <v>1062.7673821890128</v>
      </c>
      <c r="AM717" s="190">
        <v>1058.190757023051</v>
      </c>
      <c r="AN717" s="190">
        <v>1053.7747487548088</v>
      </c>
      <c r="AO717" s="190">
        <v>1049.5084648614923</v>
      </c>
      <c r="AP717" s="190">
        <v>1045.3820846204728</v>
      </c>
      <c r="AQ717" s="190">
        <v>1041.386722946499</v>
      </c>
      <c r="AR717" s="190">
        <v>1037.5143151878069</v>
      </c>
      <c r="AS717" s="357"/>
      <c r="AU717" s="357"/>
      <c r="AV717" s="357"/>
      <c r="AW717" s="357"/>
      <c r="AX717" s="357"/>
      <c r="AY717" s="357"/>
      <c r="AZ717" s="357"/>
      <c r="BA717" s="357"/>
      <c r="BB717" s="357"/>
      <c r="BC717" s="357"/>
      <c r="BD717" s="357"/>
      <c r="BE717" s="357"/>
      <c r="BF717" s="357"/>
      <c r="BG717" s="357"/>
      <c r="BH717" s="357"/>
      <c r="BI717" s="357"/>
      <c r="BJ717" s="357"/>
      <c r="BK717" s="357"/>
      <c r="BL717" s="357"/>
      <c r="BM717" s="357"/>
      <c r="BN717" s="357"/>
      <c r="BO717" s="357"/>
      <c r="BP717" s="357"/>
      <c r="BQ717" s="357"/>
      <c r="BR717" s="357"/>
      <c r="BS717" s="357"/>
      <c r="BT717" s="357"/>
      <c r="BU717" s="357"/>
      <c r="BV717" s="357"/>
      <c r="BW717" s="357"/>
      <c r="BX717" s="357"/>
      <c r="BY717" s="357"/>
      <c r="BZ717" s="357"/>
      <c r="CA717" s="357"/>
      <c r="CB717" s="357"/>
      <c r="CC717" s="357"/>
    </row>
    <row r="718" spans="7:81" ht="14.25" customHeight="1" thickBot="1" x14ac:dyDescent="0.3">
      <c r="G718" s="62"/>
      <c r="H718" s="358"/>
      <c r="J718" s="412"/>
      <c r="K718" s="167" t="s">
        <v>359</v>
      </c>
      <c r="L718" s="191">
        <v>1477.5264431000737</v>
      </c>
      <c r="M718" s="191">
        <v>1428.0188969111487</v>
      </c>
      <c r="N718" s="191">
        <v>1416.5928849893944</v>
      </c>
      <c r="O718" s="191">
        <v>1408.4860005157939</v>
      </c>
      <c r="P718" s="191">
        <v>1402.1978123916049</v>
      </c>
      <c r="Q718" s="191">
        <v>1397.0599885940396</v>
      </c>
      <c r="R718" s="191">
        <v>1392.7160204689628</v>
      </c>
      <c r="S718" s="191">
        <v>1388.9531041204389</v>
      </c>
      <c r="T718" s="191">
        <v>1385.6339766722856</v>
      </c>
      <c r="U718" s="191">
        <v>1382.6649159962501</v>
      </c>
      <c r="V718" s="191">
        <v>1379.9790739128466</v>
      </c>
      <c r="W718" s="191">
        <v>1377.5270921986851</v>
      </c>
      <c r="X718" s="191">
        <v>1375.2714876747973</v>
      </c>
      <c r="Y718" s="191">
        <v>1373.1831240736078</v>
      </c>
      <c r="Z718" s="191">
        <v>1371.2389040744958</v>
      </c>
      <c r="AA718" s="191">
        <v>1369.4202077250841</v>
      </c>
      <c r="AB718" s="191">
        <v>1367.7118051084979</v>
      </c>
      <c r="AC718" s="191">
        <v>1366.1010802769306</v>
      </c>
      <c r="AD718" s="191">
        <v>1364.5774652914326</v>
      </c>
      <c r="AE718" s="191">
        <v>1363.1320196008953</v>
      </c>
      <c r="AF718" s="191">
        <v>1361.7571121518538</v>
      </c>
      <c r="AG718" s="191">
        <v>1360.4461775174912</v>
      </c>
      <c r="AH718" s="191">
        <v>1359.1935262808724</v>
      </c>
      <c r="AI718" s="191">
        <v>1357.9941958033296</v>
      </c>
      <c r="AJ718" s="191">
        <v>1356.8438314767061</v>
      </c>
      <c r="AK718" s="191">
        <v>1355.7385912794421</v>
      </c>
      <c r="AL718" s="191">
        <v>1354.6750683551763</v>
      </c>
      <c r="AM718" s="191">
        <v>1353.6502276782526</v>
      </c>
      <c r="AN718" s="191">
        <v>1352.6613538380734</v>
      </c>
      <c r="AO718" s="191">
        <v>1351.7060076791406</v>
      </c>
      <c r="AP718" s="191">
        <v>1350.7819900534669</v>
      </c>
      <c r="AQ718" s="191">
        <v>1349.8873113297286</v>
      </c>
      <c r="AR718" s="191">
        <v>1349.0201655957369</v>
      </c>
      <c r="AS718" s="357"/>
      <c r="AU718" s="357"/>
      <c r="AV718" s="357"/>
      <c r="AW718" s="357"/>
      <c r="AX718" s="357"/>
      <c r="AY718" s="357"/>
      <c r="AZ718" s="357"/>
      <c r="BA718" s="357"/>
      <c r="BB718" s="357"/>
      <c r="BC718" s="357"/>
      <c r="BD718" s="357"/>
      <c r="BE718" s="357"/>
      <c r="BF718" s="357"/>
      <c r="BG718" s="357"/>
      <c r="BH718" s="357"/>
      <c r="BI718" s="357"/>
      <c r="BJ718" s="357"/>
      <c r="BK718" s="357"/>
      <c r="BL718" s="357"/>
      <c r="BM718" s="357"/>
      <c r="BN718" s="357"/>
      <c r="BO718" s="357"/>
      <c r="BP718" s="357"/>
      <c r="BQ718" s="357"/>
      <c r="BR718" s="357"/>
      <c r="BS718" s="357"/>
      <c r="BT718" s="357"/>
      <c r="BU718" s="357"/>
      <c r="BV718" s="357"/>
      <c r="BW718" s="357"/>
      <c r="BX718" s="357"/>
      <c r="BY718" s="357"/>
      <c r="BZ718" s="357"/>
      <c r="CA718" s="357"/>
      <c r="CB718" s="357"/>
      <c r="CC718" s="357"/>
    </row>
    <row r="719" spans="7:81" ht="14.25" customHeight="1" thickTop="1" thickBot="1" x14ac:dyDescent="0.3">
      <c r="G719" s="62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  <c r="Z719" s="111"/>
      <c r="AA719" s="111"/>
      <c r="AB719" s="111"/>
      <c r="AC719" s="111"/>
      <c r="AD719" s="111"/>
      <c r="AE719" s="111"/>
      <c r="AF719" s="111"/>
      <c r="AG719" s="111"/>
      <c r="AH719" s="111"/>
      <c r="AI719" s="111"/>
      <c r="AJ719" s="111"/>
      <c r="AK719" s="111"/>
      <c r="AL719" s="111"/>
      <c r="AM719" s="111"/>
      <c r="AN719" s="111"/>
      <c r="AO719" s="111"/>
      <c r="AP719" s="111"/>
      <c r="AQ719" s="111"/>
      <c r="AR719" s="111"/>
    </row>
    <row r="720" spans="7:81" ht="14.25" customHeight="1" x14ac:dyDescent="0.25">
      <c r="G720" s="62"/>
      <c r="H720" s="116"/>
      <c r="I720" s="116"/>
      <c r="J720" s="116"/>
      <c r="K720" s="116"/>
      <c r="L720" s="116"/>
      <c r="M720" s="116"/>
      <c r="N720" s="116"/>
      <c r="O720" s="116"/>
      <c r="P720" s="116"/>
      <c r="Q720" s="116"/>
      <c r="R720" s="116"/>
      <c r="S720" s="116"/>
      <c r="T720" s="116"/>
      <c r="U720" s="116"/>
      <c r="V720" s="116"/>
      <c r="W720" s="116"/>
      <c r="X720" s="116">
        <f>X728/X729</f>
        <v>0.79138205641464199</v>
      </c>
      <c r="Y720" s="116">
        <f>X730/X729</f>
        <v>1.4341146629426602</v>
      </c>
      <c r="Z720" s="116"/>
      <c r="AA720" s="116"/>
      <c r="AB720" s="116"/>
      <c r="AC720" s="116"/>
      <c r="AD720" s="116"/>
      <c r="AE720" s="116"/>
      <c r="AF720" s="116"/>
      <c r="AG720" s="116"/>
      <c r="AH720" s="116"/>
      <c r="AI720" s="116"/>
      <c r="AJ720" s="116"/>
      <c r="AK720" s="116"/>
      <c r="AL720" s="116"/>
      <c r="AM720" s="116"/>
      <c r="AN720" s="116"/>
      <c r="AO720" s="116"/>
      <c r="AP720" s="116"/>
      <c r="AQ720" s="116"/>
      <c r="AR720" s="116"/>
    </row>
    <row r="721" spans="1:47" ht="14.25" customHeight="1" x14ac:dyDescent="0.25">
      <c r="G721" s="62"/>
      <c r="L721" s="162">
        <v>2018</v>
      </c>
      <c r="M721" s="162">
        <v>2019</v>
      </c>
      <c r="N721" s="162">
        <v>2020</v>
      </c>
      <c r="O721" s="162">
        <v>2021</v>
      </c>
      <c r="P721" s="162">
        <v>2022</v>
      </c>
      <c r="Q721" s="162">
        <v>2023</v>
      </c>
      <c r="R721" s="162">
        <v>2024</v>
      </c>
      <c r="S721" s="162">
        <v>2025</v>
      </c>
      <c r="T721" s="162">
        <v>2026</v>
      </c>
      <c r="U721" s="162">
        <v>2027</v>
      </c>
      <c r="V721" s="162">
        <v>2028</v>
      </c>
      <c r="W721" s="162">
        <v>2029</v>
      </c>
      <c r="X721" s="162">
        <v>2030</v>
      </c>
      <c r="Y721" s="162">
        <v>2031</v>
      </c>
      <c r="Z721" s="162">
        <v>2032</v>
      </c>
      <c r="AA721" s="162">
        <v>2033</v>
      </c>
      <c r="AB721" s="162">
        <v>2034</v>
      </c>
      <c r="AC721" s="162">
        <v>2035</v>
      </c>
      <c r="AD721" s="162">
        <v>2036</v>
      </c>
      <c r="AE721" s="162">
        <v>2037</v>
      </c>
      <c r="AF721" s="162">
        <v>2038</v>
      </c>
      <c r="AG721" s="162">
        <v>2039</v>
      </c>
      <c r="AH721" s="162">
        <v>2040</v>
      </c>
      <c r="AI721" s="162">
        <v>2041</v>
      </c>
      <c r="AJ721" s="162">
        <v>2042</v>
      </c>
      <c r="AK721" s="162">
        <v>2043</v>
      </c>
      <c r="AL721" s="162">
        <v>2044</v>
      </c>
      <c r="AM721" s="162">
        <v>2045</v>
      </c>
      <c r="AN721" s="162">
        <v>2046</v>
      </c>
      <c r="AO721" s="162">
        <v>2047</v>
      </c>
      <c r="AP721" s="162">
        <v>2048</v>
      </c>
      <c r="AQ721" s="162">
        <v>2049</v>
      </c>
      <c r="AR721" s="162">
        <v>2050</v>
      </c>
    </row>
    <row r="722" spans="1:47" ht="14.25" customHeight="1" x14ac:dyDescent="0.25">
      <c r="A722" s="89" t="s">
        <v>361</v>
      </c>
      <c r="G722" s="62"/>
      <c r="H722" s="435" t="s">
        <v>109</v>
      </c>
      <c r="J722" s="410" t="s">
        <v>110</v>
      </c>
      <c r="K722" s="164" t="s">
        <v>262</v>
      </c>
      <c r="L722" s="178">
        <f t="shared" ref="L722:AR724" si="70" xml:space="preserve"> ((L583 * L773 * $S$47 * (L423 * 1 + L633) +L467) * 1000 / (L247 * 8760)) + L511 + 0</f>
        <v>97.091505518333136</v>
      </c>
      <c r="M722" s="178">
        <f t="shared" si="70"/>
        <v>87.74387798484041</v>
      </c>
      <c r="N722" s="178">
        <f t="shared" si="70"/>
        <v>80.713965492060311</v>
      </c>
      <c r="O722" s="178">
        <f t="shared" si="70"/>
        <v>74.799846990558535</v>
      </c>
      <c r="P722" s="178">
        <f t="shared" si="70"/>
        <v>69.622884305009578</v>
      </c>
      <c r="Q722" s="178">
        <f t="shared" si="70"/>
        <v>65.00749691218013</v>
      </c>
      <c r="R722" s="178">
        <f t="shared" si="70"/>
        <v>60.852803342760481</v>
      </c>
      <c r="S722" s="178">
        <f t="shared" si="70"/>
        <v>57.091784650813679</v>
      </c>
      <c r="T722" s="178">
        <f t="shared" si="70"/>
        <v>53.674978353375472</v>
      </c>
      <c r="U722" s="178">
        <f t="shared" si="70"/>
        <v>50.562970659601248</v>
      </c>
      <c r="V722" s="178">
        <f t="shared" si="70"/>
        <v>47.722591192009268</v>
      </c>
      <c r="W722" s="178">
        <f t="shared" si="70"/>
        <v>45.124850933116996</v>
      </c>
      <c r="X722" s="178">
        <f t="shared" si="70"/>
        <v>42.743771161396296</v>
      </c>
      <c r="Y722" s="178">
        <f t="shared" si="70"/>
        <v>40.55569642053959</v>
      </c>
      <c r="Z722" s="178">
        <f t="shared" si="70"/>
        <v>38.538882593960253</v>
      </c>
      <c r="AA722" s="178">
        <f t="shared" si="70"/>
        <v>37.501597771324718</v>
      </c>
      <c r="AB722" s="178">
        <f t="shared" si="70"/>
        <v>36.591420754645796</v>
      </c>
      <c r="AC722" s="178">
        <f t="shared" si="70"/>
        <v>35.793219749351252</v>
      </c>
      <c r="AD722" s="178">
        <f t="shared" si="70"/>
        <v>35.092682924613342</v>
      </c>
      <c r="AE722" s="178">
        <f t="shared" si="70"/>
        <v>34.476176724625226</v>
      </c>
      <c r="AF722" s="178">
        <f t="shared" si="70"/>
        <v>33.930629305012374</v>
      </c>
      <c r="AG722" s="178">
        <f t="shared" si="70"/>
        <v>33.443434174503651</v>
      </c>
      <c r="AH722" s="178">
        <f t="shared" si="70"/>
        <v>33.002370850471785</v>
      </c>
      <c r="AI722" s="178">
        <f t="shared" si="70"/>
        <v>32.595540409100686</v>
      </c>
      <c r="AJ722" s="178">
        <f t="shared" si="70"/>
        <v>32.211314481689271</v>
      </c>
      <c r="AK722" s="178">
        <f t="shared" si="70"/>
        <v>31.838296679399171</v>
      </c>
      <c r="AL722" s="178">
        <f t="shared" si="70"/>
        <v>31.465295724480164</v>
      </c>
      <c r="AM722" s="178">
        <f t="shared" si="70"/>
        <v>31.081309796399822</v>
      </c>
      <c r="AN722" s="178">
        <f t="shared" si="70"/>
        <v>30.675521814316493</v>
      </c>
      <c r="AO722" s="178">
        <f t="shared" si="70"/>
        <v>30.237305608350106</v>
      </c>
      <c r="AP722" s="178">
        <f t="shared" si="70"/>
        <v>29.756243211097061</v>
      </c>
      <c r="AQ722" s="178">
        <f t="shared" si="70"/>
        <v>29.222153858899684</v>
      </c>
      <c r="AR722" s="178">
        <f t="shared" si="70"/>
        <v>28.625135768891411</v>
      </c>
      <c r="AS722" s="131"/>
      <c r="AT722" s="131"/>
      <c r="AU722" s="131"/>
    </row>
    <row r="723" spans="1:47" ht="14.25" customHeight="1" x14ac:dyDescent="0.25">
      <c r="A723" s="89" t="s">
        <v>362</v>
      </c>
      <c r="G723" s="62"/>
      <c r="H723" s="435"/>
      <c r="J723" s="411"/>
      <c r="K723" s="52" t="s">
        <v>263</v>
      </c>
      <c r="L723" s="179">
        <f t="shared" si="70"/>
        <v>97.091505518333136</v>
      </c>
      <c r="M723" s="179">
        <f t="shared" si="70"/>
        <v>89.373071765065632</v>
      </c>
      <c r="N723" s="179">
        <f t="shared" si="70"/>
        <v>83.593370505072798</v>
      </c>
      <c r="O723" s="179">
        <f t="shared" si="70"/>
        <v>78.766678580644026</v>
      </c>
      <c r="P723" s="179">
        <f t="shared" si="70"/>
        <v>74.578406489139823</v>
      </c>
      <c r="Q723" s="179">
        <f t="shared" si="70"/>
        <v>70.881283589839754</v>
      </c>
      <c r="R723" s="179">
        <f t="shared" si="70"/>
        <v>67.590422367459524</v>
      </c>
      <c r="S723" s="179">
        <f t="shared" si="70"/>
        <v>64.649685411397925</v>
      </c>
      <c r="T723" s="179">
        <f t="shared" si="70"/>
        <v>62.018100571985364</v>
      </c>
      <c r="U723" s="179">
        <f t="shared" si="70"/>
        <v>59.663490017810211</v>
      </c>
      <c r="V723" s="179">
        <f t="shared" si="70"/>
        <v>57.559148866881429</v>
      </c>
      <c r="W723" s="179">
        <f t="shared" si="70"/>
        <v>55.681970427749349</v>
      </c>
      <c r="X723" s="179">
        <f t="shared" si="70"/>
        <v>54.011320161228632</v>
      </c>
      <c r="Y723" s="179">
        <f t="shared" si="70"/>
        <v>52.528324651360798</v>
      </c>
      <c r="Z723" s="179">
        <f t="shared" si="70"/>
        <v>51.215403733987884</v>
      </c>
      <c r="AA723" s="179">
        <f t="shared" si="70"/>
        <v>50.055951785732525</v>
      </c>
      <c r="AB723" s="179">
        <f t="shared" si="70"/>
        <v>49.034114119796776</v>
      </c>
      <c r="AC723" s="179">
        <f t="shared" si="70"/>
        <v>48.134626060881459</v>
      </c>
      <c r="AD723" s="179">
        <f t="shared" si="70"/>
        <v>47.342694526429611</v>
      </c>
      <c r="AE723" s="179">
        <f t="shared" si="70"/>
        <v>46.643909163695533</v>
      </c>
      <c r="AF723" s="179">
        <f t="shared" si="70"/>
        <v>46.024174496180841</v>
      </c>
      <c r="AG723" s="179">
        <f t="shared" si="70"/>
        <v>45.469657300135161</v>
      </c>
      <c r="AH723" s="179">
        <f t="shared" si="70"/>
        <v>44.966745217223206</v>
      </c>
      <c r="AI723" s="179">
        <f t="shared" si="70"/>
        <v>44.502013789019472</v>
      </c>
      <c r="AJ723" s="179">
        <f t="shared" si="70"/>
        <v>44.062199895029977</v>
      </c>
      <c r="AK723" s="179">
        <f t="shared" si="70"/>
        <v>43.63418012357441</v>
      </c>
      <c r="AL723" s="179">
        <f t="shared" si="70"/>
        <v>43.204952988232414</v>
      </c>
      <c r="AM723" s="179">
        <f t="shared" si="70"/>
        <v>42.761624175238737</v>
      </c>
      <c r="AN723" s="179">
        <f t="shared" si="70"/>
        <v>42.29139420401274</v>
      </c>
      <c r="AO723" s="179">
        <f t="shared" si="70"/>
        <v>41.781548026956393</v>
      </c>
      <c r="AP723" s="179">
        <f t="shared" si="70"/>
        <v>41.219446201260858</v>
      </c>
      <c r="AQ723" s="179">
        <f t="shared" si="70"/>
        <v>40.592517345316935</v>
      </c>
      <c r="AR723" s="179">
        <f t="shared" si="70"/>
        <v>39.888251652786721</v>
      </c>
    </row>
    <row r="724" spans="1:47" ht="14.25" customHeight="1" thickBot="1" x14ac:dyDescent="0.3">
      <c r="A724" s="89" t="s">
        <v>363</v>
      </c>
      <c r="G724" s="62"/>
      <c r="H724" s="435"/>
      <c r="J724" s="411"/>
      <c r="K724" s="167" t="s">
        <v>264</v>
      </c>
      <c r="L724" s="180">
        <f t="shared" si="70"/>
        <v>97.091505518333136</v>
      </c>
      <c r="M724" s="180">
        <f t="shared" si="70"/>
        <v>92.867220740230607</v>
      </c>
      <c r="N724" s="180">
        <f t="shared" si="70"/>
        <v>90.082950537545315</v>
      </c>
      <c r="O724" s="180">
        <f t="shared" si="70"/>
        <v>87.913492263627319</v>
      </c>
      <c r="P724" s="180">
        <f t="shared" si="70"/>
        <v>86.107591993076838</v>
      </c>
      <c r="Q724" s="180">
        <f t="shared" si="70"/>
        <v>84.552389423746007</v>
      </c>
      <c r="R724" s="180">
        <f t="shared" si="70"/>
        <v>83.186362873761652</v>
      </c>
      <c r="S724" s="180">
        <f t="shared" si="70"/>
        <v>81.97148726937742</v>
      </c>
      <c r="T724" s="180">
        <f t="shared" si="70"/>
        <v>80.882027942294272</v>
      </c>
      <c r="U724" s="180">
        <f t="shared" si="70"/>
        <v>79.899308876684088</v>
      </c>
      <c r="V724" s="180">
        <f t="shared" si="70"/>
        <v>79.008999671358822</v>
      </c>
      <c r="W724" s="180">
        <f t="shared" si="70"/>
        <v>78.199593290476969</v>
      </c>
      <c r="X724" s="180">
        <f t="shared" si="70"/>
        <v>77.461497751364206</v>
      </c>
      <c r="Y724" s="180">
        <f t="shared" si="70"/>
        <v>76.786466649533679</v>
      </c>
      <c r="Z724" s="180">
        <f t="shared" si="70"/>
        <v>76.167227280690597</v>
      </c>
      <c r="AA724" s="180">
        <f t="shared" si="70"/>
        <v>75.597229363760533</v>
      </c>
      <c r="AB724" s="180">
        <f t="shared" si="70"/>
        <v>75.070470248195733</v>
      </c>
      <c r="AC724" s="180">
        <f t="shared" si="70"/>
        <v>74.581370241648401</v>
      </c>
      <c r="AD724" s="180">
        <f t="shared" si="70"/>
        <v>74.124681724773097</v>
      </c>
      <c r="AE724" s="180">
        <f t="shared" si="70"/>
        <v>73.695421612935434</v>
      </c>
      <c r="AF724" s="180">
        <f t="shared" si="70"/>
        <v>73.288820306198446</v>
      </c>
      <c r="AG724" s="180">
        <f t="shared" si="70"/>
        <v>72.900282511546393</v>
      </c>
      <c r="AH724" s="180">
        <f t="shared" si="70"/>
        <v>72.525356763002449</v>
      </c>
      <c r="AI724" s="180">
        <f t="shared" si="70"/>
        <v>72.159711414181942</v>
      </c>
      <c r="AJ724" s="180">
        <f t="shared" si="70"/>
        <v>71.79911551568307</v>
      </c>
      <c r="AK724" s="180">
        <f t="shared" si="70"/>
        <v>71.439423426750011</v>
      </c>
      <c r="AL724" s="180">
        <f t="shared" si="70"/>
        <v>71.076562315312771</v>
      </c>
      <c r="AM724" s="180">
        <f t="shared" si="70"/>
        <v>70.706521916275932</v>
      </c>
      <c r="AN724" s="180">
        <f t="shared" si="70"/>
        <v>70.325346072964322</v>
      </c>
      <c r="AO724" s="180">
        <f t="shared" si="70"/>
        <v>69.92912569952189</v>
      </c>
      <c r="AP724" s="180">
        <f t="shared" si="70"/>
        <v>69.51399288526936</v>
      </c>
      <c r="AQ724" s="180">
        <f t="shared" si="70"/>
        <v>69.076115924064425</v>
      </c>
      <c r="AR724" s="180">
        <f t="shared" si="70"/>
        <v>68.611695098446887</v>
      </c>
      <c r="AS724" s="131"/>
      <c r="AT724" s="131"/>
      <c r="AU724" s="131"/>
    </row>
    <row r="725" spans="1:47" ht="14.25" customHeight="1" thickTop="1" x14ac:dyDescent="0.25">
      <c r="G725" s="62"/>
      <c r="H725" s="435"/>
      <c r="J725" s="411"/>
      <c r="K725" s="164" t="s">
        <v>265</v>
      </c>
      <c r="L725" s="181">
        <f t="shared" ref="L725:AR727" si="71" xml:space="preserve"> ((L583 * L773 * $S$47 * (L426 * 1 + L636) +L470) * 1000 / (L250 * 8760)) + L514 + 0</f>
        <v>101.13013525467119</v>
      </c>
      <c r="M725" s="181">
        <f t="shared" si="71"/>
        <v>91.387148058566936</v>
      </c>
      <c r="N725" s="181">
        <f t="shared" si="71"/>
        <v>84.06856967601</v>
      </c>
      <c r="O725" s="181">
        <f t="shared" si="71"/>
        <v>77.915160878800393</v>
      </c>
      <c r="P725" s="181">
        <f t="shared" si="71"/>
        <v>72.530426306722433</v>
      </c>
      <c r="Q725" s="181">
        <f t="shared" si="71"/>
        <v>67.73062307745883</v>
      </c>
      <c r="R725" s="181">
        <f t="shared" si="71"/>
        <v>63.410265943459322</v>
      </c>
      <c r="S725" s="181">
        <f t="shared" si="71"/>
        <v>59.499343664148611</v>
      </c>
      <c r="T725" s="181">
        <f t="shared" si="71"/>
        <v>55.946236559570501</v>
      </c>
      <c r="U725" s="181">
        <f t="shared" si="71"/>
        <v>52.709851204334896</v>
      </c>
      <c r="V725" s="181">
        <f t="shared" si="71"/>
        <v>49.755633510676795</v>
      </c>
      <c r="W725" s="181">
        <f t="shared" si="71"/>
        <v>47.053407733657821</v>
      </c>
      <c r="X725" s="181">
        <f t="shared" si="71"/>
        <v>44.576148711856099</v>
      </c>
      <c r="Y725" s="181">
        <f t="shared" si="71"/>
        <v>42.299261112331635</v>
      </c>
      <c r="Z725" s="181">
        <f t="shared" si="71"/>
        <v>40.20014687450049</v>
      </c>
      <c r="AA725" s="181">
        <f t="shared" si="71"/>
        <v>39.1222139507394</v>
      </c>
      <c r="AB725" s="181">
        <f t="shared" si="71"/>
        <v>38.176321064254871</v>
      </c>
      <c r="AC725" s="181">
        <f t="shared" si="71"/>
        <v>37.346744165406797</v>
      </c>
      <c r="AD725" s="181">
        <f t="shared" si="71"/>
        <v>36.618613730705327</v>
      </c>
      <c r="AE725" s="181">
        <f t="shared" si="71"/>
        <v>35.977766901979336</v>
      </c>
      <c r="AF725" s="181">
        <f t="shared" si="71"/>
        <v>35.410625897919033</v>
      </c>
      <c r="AG725" s="181">
        <f t="shared" si="71"/>
        <v>34.904097540102732</v>
      </c>
      <c r="AH725" s="181">
        <f t="shared" si="71"/>
        <v>34.445490545748655</v>
      </c>
      <c r="AI725" s="181">
        <f t="shared" si="71"/>
        <v>34.022448362602496</v>
      </c>
      <c r="AJ725" s="181">
        <f t="shared" si="71"/>
        <v>33.622896024396113</v>
      </c>
      <c r="AK725" s="181">
        <f t="shared" si="71"/>
        <v>33.234999957088895</v>
      </c>
      <c r="AL725" s="181">
        <f t="shared" si="71"/>
        <v>32.847139976318125</v>
      </c>
      <c r="AM725" s="181">
        <f t="shared" si="71"/>
        <v>32.447892958027211</v>
      </c>
      <c r="AN725" s="181">
        <f t="shared" si="71"/>
        <v>32.026027887208556</v>
      </c>
      <c r="AO725" s="181">
        <f t="shared" si="71"/>
        <v>31.570512231023322</v>
      </c>
      <c r="AP725" s="181">
        <f t="shared" si="71"/>
        <v>31.070529873499993</v>
      </c>
      <c r="AQ725" s="181">
        <f t="shared" si="71"/>
        <v>30.515511221961809</v>
      </c>
      <c r="AR725" s="181">
        <f t="shared" si="71"/>
        <v>29.895176591277707</v>
      </c>
    </row>
    <row r="726" spans="1:47" ht="14.25" customHeight="1" x14ac:dyDescent="0.25">
      <c r="G726" s="62"/>
      <c r="H726" s="435"/>
      <c r="J726" s="411"/>
      <c r="K726" s="52" t="s">
        <v>266</v>
      </c>
      <c r="L726" s="179">
        <f t="shared" si="71"/>
        <v>101.13013525467119</v>
      </c>
      <c r="M726" s="179">
        <f t="shared" si="71"/>
        <v>93.085189151946963</v>
      </c>
      <c r="N726" s="179">
        <f t="shared" si="71"/>
        <v>87.068234251411582</v>
      </c>
      <c r="O726" s="179">
        <f t="shared" si="71"/>
        <v>82.046613648195788</v>
      </c>
      <c r="P726" s="179">
        <f t="shared" si="71"/>
        <v>77.690909343635013</v>
      </c>
      <c r="Q726" s="179">
        <f t="shared" si="71"/>
        <v>73.847001991021386</v>
      </c>
      <c r="R726" s="179">
        <f t="shared" si="71"/>
        <v>70.42612167243739</v>
      </c>
      <c r="S726" s="179">
        <f t="shared" si="71"/>
        <v>67.369611467045246</v>
      </c>
      <c r="T726" s="179">
        <f t="shared" si="71"/>
        <v>64.634696356440898</v>
      </c>
      <c r="U726" s="179">
        <f t="shared" si="71"/>
        <v>62.187809863453971</v>
      </c>
      <c r="V726" s="179">
        <f t="shared" si="71"/>
        <v>60.001115370346824</v>
      </c>
      <c r="W726" s="179">
        <f t="shared" si="71"/>
        <v>58.050542763329723</v>
      </c>
      <c r="X726" s="179">
        <f t="shared" si="71"/>
        <v>56.314609302276338</v>
      </c>
      <c r="Y726" s="179">
        <f t="shared" si="71"/>
        <v>54.773675145464068</v>
      </c>
      <c r="Z726" s="179">
        <f t="shared" si="71"/>
        <v>53.409453522348912</v>
      </c>
      <c r="AA726" s="179">
        <f t="shared" si="71"/>
        <v>52.20467710277201</v>
      </c>
      <c r="AB726" s="179">
        <f t="shared" si="71"/>
        <v>51.142863951150204</v>
      </c>
      <c r="AC726" s="179">
        <f t="shared" si="71"/>
        <v>50.208149105665257</v>
      </c>
      <c r="AD726" s="179">
        <f t="shared" si="71"/>
        <v>49.385160657834533</v>
      </c>
      <c r="AE726" s="179">
        <f t="shared" si="71"/>
        <v>48.658926771819694</v>
      </c>
      <c r="AF726" s="179">
        <f t="shared" si="71"/>
        <v>48.014804694960944</v>
      </c>
      <c r="AG726" s="179">
        <f t="shared" si="71"/>
        <v>47.438425708767575</v>
      </c>
      <c r="AH726" s="179">
        <f t="shared" si="71"/>
        <v>46.915651839149902</v>
      </c>
      <c r="AI726" s="179">
        <f t="shared" si="71"/>
        <v>46.432541379763073</v>
      </c>
      <c r="AJ726" s="179">
        <f t="shared" si="71"/>
        <v>45.975321115795772</v>
      </c>
      <c r="AK726" s="179">
        <f t="shared" si="71"/>
        <v>45.530363708883186</v>
      </c>
      <c r="AL726" s="179">
        <f t="shared" si="71"/>
        <v>45.084169105171441</v>
      </c>
      <c r="AM726" s="179">
        <f t="shared" si="71"/>
        <v>44.62334911401166</v>
      </c>
      <c r="AN726" s="179">
        <f t="shared" si="71"/>
        <v>44.134614510766184</v>
      </c>
      <c r="AO726" s="179">
        <f t="shared" si="71"/>
        <v>43.604764167882195</v>
      </c>
      <c r="AP726" s="179">
        <f t="shared" si="71"/>
        <v>43.020675829966123</v>
      </c>
      <c r="AQ726" s="179">
        <f t="shared" si="71"/>
        <v>42.369298232167765</v>
      </c>
      <c r="AR726" s="179">
        <f t="shared" si="71"/>
        <v>41.63764432445663</v>
      </c>
    </row>
    <row r="727" spans="1:47" ht="14.25" customHeight="1" thickBot="1" x14ac:dyDescent="0.3">
      <c r="G727" s="62"/>
      <c r="H727" s="435"/>
      <c r="J727" s="411"/>
      <c r="K727" s="167" t="s">
        <v>267</v>
      </c>
      <c r="L727" s="180">
        <f t="shared" si="71"/>
        <v>101.13013525467119</v>
      </c>
      <c r="M727" s="180">
        <f t="shared" si="71"/>
        <v>96.726301614589104</v>
      </c>
      <c r="N727" s="180">
        <f t="shared" si="71"/>
        <v>93.82890349938549</v>
      </c>
      <c r="O727" s="180">
        <f t="shared" si="71"/>
        <v>91.573798284324425</v>
      </c>
      <c r="P727" s="180">
        <f t="shared" si="71"/>
        <v>89.698024792102217</v>
      </c>
      <c r="Q727" s="180">
        <f t="shared" si="71"/>
        <v>88.083503559269062</v>
      </c>
      <c r="R727" s="180">
        <f t="shared" si="71"/>
        <v>86.665899339834553</v>
      </c>
      <c r="S727" s="180">
        <f t="shared" si="71"/>
        <v>85.405473782648471</v>
      </c>
      <c r="T727" s="180">
        <f t="shared" si="71"/>
        <v>84.275354043762491</v>
      </c>
      <c r="U727" s="180">
        <f t="shared" si="71"/>
        <v>83.256055950280725</v>
      </c>
      <c r="V727" s="180">
        <f t="shared" si="71"/>
        <v>82.332643930853237</v>
      </c>
      <c r="W727" s="180">
        <f t="shared" si="71"/>
        <v>81.493137528303023</v>
      </c>
      <c r="X727" s="180">
        <f t="shared" si="71"/>
        <v>80.727560604586557</v>
      </c>
      <c r="Y727" s="180">
        <f t="shared" si="71"/>
        <v>80.027345247023604</v>
      </c>
      <c r="Z727" s="180">
        <f t="shared" si="71"/>
        <v>79.384942518990556</v>
      </c>
      <c r="AA727" s="180">
        <f t="shared" si="71"/>
        <v>78.793559453246587</v>
      </c>
      <c r="AB727" s="180">
        <f t="shared" si="71"/>
        <v>78.246976105750065</v>
      </c>
      <c r="AC727" s="180">
        <f t="shared" si="71"/>
        <v>77.73941507220708</v>
      </c>
      <c r="AD727" s="180">
        <f t="shared" si="71"/>
        <v>77.265446369984247</v>
      </c>
      <c r="AE727" s="180">
        <f t="shared" si="71"/>
        <v>76.81991675691188</v>
      </c>
      <c r="AF727" s="180">
        <f t="shared" si="71"/>
        <v>76.397896307722149</v>
      </c>
      <c r="AG727" s="180">
        <f t="shared" si="71"/>
        <v>75.994637416376534</v>
      </c>
      <c r="AH727" s="180">
        <f t="shared" si="71"/>
        <v>75.605542901667292</v>
      </c>
      <c r="AI727" s="180">
        <f t="shared" si="71"/>
        <v>75.22614088672843</v>
      </c>
      <c r="AJ727" s="180">
        <f t="shared" si="71"/>
        <v>74.85206479076632</v>
      </c>
      <c r="AK727" s="180">
        <f t="shared" si="71"/>
        <v>74.479037228774516</v>
      </c>
      <c r="AL727" s="180">
        <f t="shared" si="71"/>
        <v>74.102856933896618</v>
      </c>
      <c r="AM727" s="180">
        <f t="shared" si="71"/>
        <v>73.719388042943407</v>
      </c>
      <c r="AN727" s="180">
        <f t="shared" si="71"/>
        <v>73.324551247843019</v>
      </c>
      <c r="AO727" s="180">
        <f t="shared" si="71"/>
        <v>72.914316433957381</v>
      </c>
      <c r="AP727" s="180">
        <f t="shared" si="71"/>
        <v>72.484696513289265</v>
      </c>
      <c r="AQ727" s="180">
        <f t="shared" si="71"/>
        <v>72.031742225532952</v>
      </c>
      <c r="AR727" s="180">
        <f t="shared" si="71"/>
        <v>71.551537728839932</v>
      </c>
    </row>
    <row r="728" spans="1:47" ht="14.25" customHeight="1" thickTop="1" x14ac:dyDescent="0.25">
      <c r="G728" s="62"/>
      <c r="H728" s="435"/>
      <c r="J728" s="411"/>
      <c r="K728" s="164" t="s">
        <v>268</v>
      </c>
      <c r="L728" s="181">
        <f t="shared" ref="L728:AR730" si="72" xml:space="preserve"> ((L583 * L773 * $S$47 * (L429 * 1 + L639) +L473) * 1000 / (L253 * 8760)) + L517 + 0</f>
        <v>103.64669630575852</v>
      </c>
      <c r="M728" s="181">
        <f t="shared" si="72"/>
        <v>93.670642796817347</v>
      </c>
      <c r="N728" s="181">
        <f t="shared" si="72"/>
        <v>86.1664650979275</v>
      </c>
      <c r="O728" s="181">
        <f t="shared" si="72"/>
        <v>79.852605064405964</v>
      </c>
      <c r="P728" s="181">
        <f t="shared" si="72"/>
        <v>74.325307280865616</v>
      </c>
      <c r="Q728" s="181">
        <f t="shared" si="72"/>
        <v>69.397328330324228</v>
      </c>
      <c r="R728" s="181">
        <f t="shared" si="72"/>
        <v>64.961074921727771</v>
      </c>
      <c r="S728" s="181">
        <f t="shared" si="72"/>
        <v>60.945061029318559</v>
      </c>
      <c r="T728" s="181">
        <f t="shared" si="72"/>
        <v>57.296520885661941</v>
      </c>
      <c r="U728" s="181">
        <f t="shared" si="72"/>
        <v>53.973403438510701</v>
      </c>
      <c r="V728" s="181">
        <f t="shared" si="72"/>
        <v>50.94031479014005</v>
      </c>
      <c r="W728" s="181">
        <f t="shared" si="72"/>
        <v>48.166319480098217</v>
      </c>
      <c r="X728" s="181">
        <f t="shared" si="72"/>
        <v>45.623691867483664</v>
      </c>
      <c r="Y728" s="181">
        <f t="shared" si="72"/>
        <v>43.287183665007518</v>
      </c>
      <c r="Z728" s="181">
        <f t="shared" si="72"/>
        <v>41.133584834495508</v>
      </c>
      <c r="AA728" s="181">
        <f t="shared" si="72"/>
        <v>40.025349407432088</v>
      </c>
      <c r="AB728" s="181">
        <f t="shared" si="72"/>
        <v>39.052850018619331</v>
      </c>
      <c r="AC728" s="181">
        <f t="shared" si="72"/>
        <v>38.19993188152376</v>
      </c>
      <c r="AD728" s="181">
        <f t="shared" si="72"/>
        <v>37.451315249563606</v>
      </c>
      <c r="AE728" s="181">
        <f t="shared" si="72"/>
        <v>36.792444283579286</v>
      </c>
      <c r="AF728" s="181">
        <f t="shared" si="72"/>
        <v>36.209362712619452</v>
      </c>
      <c r="AG728" s="181">
        <f t="shared" si="72"/>
        <v>35.688611041172614</v>
      </c>
      <c r="AH728" s="181">
        <f t="shared" si="72"/>
        <v>35.217141899646016</v>
      </c>
      <c r="AI728" s="181">
        <f t="shared" si="72"/>
        <v>34.782251278588923</v>
      </c>
      <c r="AJ728" s="181">
        <f t="shared" si="72"/>
        <v>34.371524102715874</v>
      </c>
      <c r="AK728" s="181">
        <f t="shared" si="72"/>
        <v>33.972793060356182</v>
      </c>
      <c r="AL728" s="181">
        <f t="shared" si="72"/>
        <v>33.574109919393472</v>
      </c>
      <c r="AM728" s="181">
        <f t="shared" si="72"/>
        <v>33.16372880644014</v>
      </c>
      <c r="AN728" s="181">
        <f t="shared" si="72"/>
        <v>32.730101153078117</v>
      </c>
      <c r="AO728" s="181">
        <f t="shared" si="72"/>
        <v>32.261882259237446</v>
      </c>
      <c r="AP728" s="181">
        <f t="shared" si="72"/>
        <v>31.747949721160353</v>
      </c>
      <c r="AQ728" s="181">
        <f t="shared" si="72"/>
        <v>31.177434353076745</v>
      </c>
      <c r="AR728" s="181">
        <f t="shared" si="72"/>
        <v>30.539764739682941</v>
      </c>
    </row>
    <row r="729" spans="1:47" ht="14.25" customHeight="1" x14ac:dyDescent="0.25">
      <c r="G729" s="62"/>
      <c r="H729" s="435"/>
      <c r="J729" s="411"/>
      <c r="K729" s="52" t="s">
        <v>269</v>
      </c>
      <c r="L729" s="179">
        <f t="shared" si="72"/>
        <v>103.64669630575852</v>
      </c>
      <c r="M729" s="179">
        <f t="shared" si="72"/>
        <v>95.409368275371818</v>
      </c>
      <c r="N729" s="179">
        <f t="shared" si="72"/>
        <v>89.239738945583184</v>
      </c>
      <c r="O729" s="179">
        <f t="shared" si="72"/>
        <v>84.086754417380718</v>
      </c>
      <c r="P729" s="179">
        <f t="shared" si="72"/>
        <v>79.61495226857069</v>
      </c>
      <c r="Q729" s="179">
        <f t="shared" si="72"/>
        <v>75.667276755642206</v>
      </c>
      <c r="R729" s="179">
        <f t="shared" si="72"/>
        <v>72.153190734836798</v>
      </c>
      <c r="S729" s="179">
        <f t="shared" si="72"/>
        <v>69.012813751419401</v>
      </c>
      <c r="T729" s="179">
        <f t="shared" si="72"/>
        <v>66.202436681229358</v>
      </c>
      <c r="U729" s="179">
        <f t="shared" si="72"/>
        <v>63.687728359296884</v>
      </c>
      <c r="V729" s="179">
        <f t="shared" si="72"/>
        <v>61.440193927833796</v>
      </c>
      <c r="W729" s="179">
        <f t="shared" si="72"/>
        <v>59.435175704565182</v>
      </c>
      <c r="X729" s="179">
        <f t="shared" si="72"/>
        <v>57.650652422146003</v>
      </c>
      <c r="Y729" s="179">
        <f t="shared" si="72"/>
        <v>56.066481003352692</v>
      </c>
      <c r="Z729" s="179">
        <f t="shared" si="72"/>
        <v>54.663897625299427</v>
      </c>
      <c r="AA729" s="179">
        <f t="shared" si="72"/>
        <v>53.425177841653827</v>
      </c>
      <c r="AB729" s="179">
        <f t="shared" si="72"/>
        <v>52.333398123860235</v>
      </c>
      <c r="AC729" s="179">
        <f t="shared" si="72"/>
        <v>51.372264242353886</v>
      </c>
      <c r="AD729" s="179">
        <f t="shared" si="72"/>
        <v>50.525984976434628</v>
      </c>
      <c r="AE729" s="179">
        <f t="shared" si="72"/>
        <v>49.779177342841152</v>
      </c>
      <c r="AF729" s="179">
        <f t="shared" si="72"/>
        <v>49.116794229281986</v>
      </c>
      <c r="AG729" s="179">
        <f t="shared" si="72"/>
        <v>48.524068269941736</v>
      </c>
      <c r="AH729" s="179">
        <f t="shared" si="72"/>
        <v>47.986467703869373</v>
      </c>
      <c r="AI729" s="179">
        <f t="shared" si="72"/>
        <v>47.489661215003416</v>
      </c>
      <c r="AJ729" s="179">
        <f t="shared" si="72"/>
        <v>47.019489601470553</v>
      </c>
      <c r="AK729" s="179">
        <f t="shared" si="72"/>
        <v>46.561942705785427</v>
      </c>
      <c r="AL729" s="179">
        <f t="shared" si="72"/>
        <v>46.10314044640711</v>
      </c>
      <c r="AM729" s="179">
        <f t="shared" si="72"/>
        <v>45.629317081897703</v>
      </c>
      <c r="AN729" s="179">
        <f t="shared" si="72"/>
        <v>45.126808048800662</v>
      </c>
      <c r="AO729" s="179">
        <f t="shared" si="72"/>
        <v>44.58203886786896</v>
      </c>
      <c r="AP729" s="179">
        <f t="shared" si="72"/>
        <v>43.981515726960978</v>
      </c>
      <c r="AQ729" s="179">
        <f t="shared" si="72"/>
        <v>43.311817434085235</v>
      </c>
      <c r="AR729" s="179">
        <f t="shared" si="72"/>
        <v>42.559588498553943</v>
      </c>
    </row>
    <row r="730" spans="1:47" ht="14.25" customHeight="1" thickBot="1" x14ac:dyDescent="0.3">
      <c r="G730" s="62"/>
      <c r="H730" s="435"/>
      <c r="J730" s="411"/>
      <c r="K730" s="167" t="s">
        <v>270</v>
      </c>
      <c r="L730" s="180">
        <f t="shared" si="72"/>
        <v>103.64669630575852</v>
      </c>
      <c r="M730" s="180">
        <f t="shared" si="72"/>
        <v>99.139196072211277</v>
      </c>
      <c r="N730" s="180">
        <f t="shared" si="72"/>
        <v>96.168160009952786</v>
      </c>
      <c r="O730" s="180">
        <f t="shared" si="72"/>
        <v>93.851474067583339</v>
      </c>
      <c r="P730" s="180">
        <f t="shared" si="72"/>
        <v>91.922050593399334</v>
      </c>
      <c r="Q730" s="180">
        <f t="shared" si="72"/>
        <v>90.259890262796986</v>
      </c>
      <c r="R730" s="180">
        <f t="shared" si="72"/>
        <v>88.799558466224909</v>
      </c>
      <c r="S730" s="180">
        <f t="shared" si="72"/>
        <v>87.500594153071162</v>
      </c>
      <c r="T730" s="180">
        <f t="shared" si="72"/>
        <v>86.335599501639123</v>
      </c>
      <c r="U730" s="180">
        <f t="shared" si="72"/>
        <v>85.284679371348787</v>
      </c>
      <c r="V730" s="180">
        <f t="shared" si="72"/>
        <v>84.332557722700159</v>
      </c>
      <c r="W730" s="180">
        <f t="shared" si="72"/>
        <v>83.466959654894225</v>
      </c>
      <c r="X730" s="180">
        <f t="shared" si="72"/>
        <v>82.677645966810374</v>
      </c>
      <c r="Y730" s="180">
        <f t="shared" si="72"/>
        <v>81.955807855177667</v>
      </c>
      <c r="Z730" s="180">
        <f t="shared" si="72"/>
        <v>81.293671633543639</v>
      </c>
      <c r="AA730" s="180">
        <f t="shared" si="72"/>
        <v>80.684231636603599</v>
      </c>
      <c r="AB730" s="180">
        <f t="shared" si="72"/>
        <v>80.121064419819405</v>
      </c>
      <c r="AC730" s="180">
        <f t="shared" si="72"/>
        <v>79.598196232819774</v>
      </c>
      <c r="AD730" s="180">
        <f t="shared" si="72"/>
        <v>79.110006406237176</v>
      </c>
      <c r="AE730" s="180">
        <f t="shared" si="72"/>
        <v>78.65115555511025</v>
      </c>
      <c r="AF730" s="180">
        <f t="shared" si="72"/>
        <v>78.216531308761972</v>
      </c>
      <c r="AG730" s="180">
        <f t="shared" si="72"/>
        <v>77.801206660670886</v>
      </c>
      <c r="AH730" s="180">
        <f t="shared" si="72"/>
        <v>77.400407564220018</v>
      </c>
      <c r="AI730" s="180">
        <f t="shared" si="72"/>
        <v>77.009487408781624</v>
      </c>
      <c r="AJ730" s="180">
        <f t="shared" si="72"/>
        <v>76.623906688582935</v>
      </c>
      <c r="AK730" s="180">
        <f t="shared" si="72"/>
        <v>76.239216641332447</v>
      </c>
      <c r="AL730" s="180">
        <f t="shared" si="72"/>
        <v>75.851045957428497</v>
      </c>
      <c r="AM730" s="180">
        <f t="shared" si="72"/>
        <v>75.45508988992151</v>
      </c>
      <c r="AN730" s="180">
        <f t="shared" si="72"/>
        <v>75.04710126019819</v>
      </c>
      <c r="AO730" s="180">
        <f t="shared" si="72"/>
        <v>74.622882974351427</v>
      </c>
      <c r="AP730" s="180">
        <f t="shared" si="72"/>
        <v>74.178281753650893</v>
      </c>
      <c r="AQ730" s="180">
        <f t="shared" si="72"/>
        <v>73.709182848474398</v>
      </c>
      <c r="AR730" s="180">
        <f t="shared" si="72"/>
        <v>73.21150555474442</v>
      </c>
    </row>
    <row r="731" spans="1:47" ht="14.25" customHeight="1" thickTop="1" x14ac:dyDescent="0.25">
      <c r="G731" s="62"/>
      <c r="H731" s="435"/>
      <c r="J731" s="411"/>
      <c r="K731" s="164" t="s">
        <v>271</v>
      </c>
      <c r="L731" s="181">
        <f t="shared" ref="L731:AR733" si="73" xml:space="preserve"> ((L583 * L773 * $S$47 * (L432 * 1 + L642) +L476) * 1000 / (L256 * 8760)) + L520 + 0</f>
        <v>107.12442953033828</v>
      </c>
      <c r="M731" s="181">
        <f t="shared" si="73"/>
        <v>96.819334596382888</v>
      </c>
      <c r="N731" s="181">
        <f t="shared" si="73"/>
        <v>89.065067788649614</v>
      </c>
      <c r="O731" s="181">
        <f t="shared" si="73"/>
        <v>82.539540794536094</v>
      </c>
      <c r="P731" s="181">
        <f t="shared" si="73"/>
        <v>76.826192626565003</v>
      </c>
      <c r="Q731" s="181">
        <f t="shared" si="73"/>
        <v>71.731824208005108</v>
      </c>
      <c r="R731" s="181">
        <f t="shared" si="73"/>
        <v>67.145409135921668</v>
      </c>
      <c r="S731" s="181">
        <f t="shared" si="73"/>
        <v>62.993172312460047</v>
      </c>
      <c r="T731" s="181">
        <f t="shared" si="73"/>
        <v>59.220651907226632</v>
      </c>
      <c r="U731" s="181">
        <f t="shared" si="73"/>
        <v>55.784439895459236</v>
      </c>
      <c r="V731" s="181">
        <f t="shared" si="73"/>
        <v>52.647995745500168</v>
      </c>
      <c r="W731" s="181">
        <f t="shared" si="73"/>
        <v>49.779377949856304</v>
      </c>
      <c r="X731" s="181">
        <f t="shared" si="73"/>
        <v>47.149955849826803</v>
      </c>
      <c r="Y731" s="181">
        <f t="shared" si="73"/>
        <v>44.733654036614361</v>
      </c>
      <c r="Z731" s="181">
        <f t="shared" si="73"/>
        <v>42.50649946020436</v>
      </c>
      <c r="AA731" s="181">
        <f t="shared" si="73"/>
        <v>41.359186147670037</v>
      </c>
      <c r="AB731" s="181">
        <f t="shared" si="73"/>
        <v>40.352213178129077</v>
      </c>
      <c r="AC731" s="181">
        <f t="shared" si="73"/>
        <v>39.468887644380352</v>
      </c>
      <c r="AD731" s="181">
        <f t="shared" si="73"/>
        <v>38.693420389962682</v>
      </c>
      <c r="AE731" s="181">
        <f t="shared" si="73"/>
        <v>38.010770069004103</v>
      </c>
      <c r="AF731" s="181">
        <f t="shared" si="73"/>
        <v>37.406514845462191</v>
      </c>
      <c r="AG731" s="181">
        <f t="shared" si="73"/>
        <v>36.866746315618329</v>
      </c>
      <c r="AH731" s="181">
        <f t="shared" si="73"/>
        <v>36.377982141240608</v>
      </c>
      <c r="AI731" s="181">
        <f t="shared" si="73"/>
        <v>35.927095062001129</v>
      </c>
      <c r="AJ731" s="181">
        <f t="shared" si="73"/>
        <v>35.501256694927903</v>
      </c>
      <c r="AK731" s="181">
        <f t="shared" si="73"/>
        <v>35.087895003465889</v>
      </c>
      <c r="AL731" s="181">
        <f t="shared" si="73"/>
        <v>34.67466464451369</v>
      </c>
      <c r="AM731" s="181">
        <f t="shared" si="73"/>
        <v>34.249429655349566</v>
      </c>
      <c r="AN731" s="181">
        <f t="shared" si="73"/>
        <v>33.800258176481229</v>
      </c>
      <c r="AO731" s="181">
        <f t="shared" si="73"/>
        <v>33.315429160126889</v>
      </c>
      <c r="AP731" s="181">
        <f t="shared" si="73"/>
        <v>32.783451320277287</v>
      </c>
      <c r="AQ731" s="181">
        <f t="shared" si="73"/>
        <v>32.193094973308902</v>
      </c>
      <c r="AR731" s="181">
        <f t="shared" si="73"/>
        <v>31.533437941177691</v>
      </c>
    </row>
    <row r="732" spans="1:47" ht="14.25" customHeight="1" x14ac:dyDescent="0.25">
      <c r="G732" s="62"/>
      <c r="H732" s="435"/>
      <c r="J732" s="411"/>
      <c r="K732" s="52" t="s">
        <v>272</v>
      </c>
      <c r="L732" s="179">
        <f t="shared" si="73"/>
        <v>107.12442953033828</v>
      </c>
      <c r="M732" s="179">
        <f t="shared" si="73"/>
        <v>98.615406097535157</v>
      </c>
      <c r="N732" s="179">
        <f t="shared" si="73"/>
        <v>92.240160674935581</v>
      </c>
      <c r="O732" s="179">
        <f t="shared" si="73"/>
        <v>86.914365603291856</v>
      </c>
      <c r="P732" s="179">
        <f t="shared" si="73"/>
        <v>82.291909020104512</v>
      </c>
      <c r="Q732" s="179">
        <f t="shared" si="73"/>
        <v>78.210732200838962</v>
      </c>
      <c r="R732" s="179">
        <f t="shared" si="73"/>
        <v>74.577402411134329</v>
      </c>
      <c r="S732" s="179">
        <f t="shared" si="73"/>
        <v>71.330115823904976</v>
      </c>
      <c r="T732" s="179">
        <f t="shared" si="73"/>
        <v>68.423753307122581</v>
      </c>
      <c r="U732" s="179">
        <f t="shared" si="73"/>
        <v>65.822871701940841</v>
      </c>
      <c r="V732" s="179">
        <f t="shared" si="73"/>
        <v>63.498049818209928</v>
      </c>
      <c r="W732" s="179">
        <f t="shared" si="73"/>
        <v>61.423825837531979</v>
      </c>
      <c r="X732" s="179">
        <f t="shared" si="73"/>
        <v>59.577458404710143</v>
      </c>
      <c r="Y732" s="179">
        <f t="shared" si="73"/>
        <v>57.938144296364698</v>
      </c>
      <c r="Z732" s="179">
        <f t="shared" si="73"/>
        <v>56.486503610392901</v>
      </c>
      <c r="AA732" s="179">
        <f t="shared" si="73"/>
        <v>55.204229066066162</v>
      </c>
      <c r="AB732" s="179">
        <f t="shared" si="73"/>
        <v>54.073839946681844</v>
      </c>
      <c r="AC732" s="179">
        <f t="shared" si="73"/>
        <v>53.078505007917485</v>
      </c>
      <c r="AD732" s="179">
        <f t="shared" si="73"/>
        <v>52.201912157274862</v>
      </c>
      <c r="AE732" s="179">
        <f t="shared" si="73"/>
        <v>51.428170655790012</v>
      </c>
      <c r="AF732" s="179">
        <f t="shared" si="73"/>
        <v>50.74173643850164</v>
      </c>
      <c r="AG732" s="179">
        <f t="shared" si="73"/>
        <v>50.12735419465556</v>
      </c>
      <c r="AH732" s="179">
        <f t="shared" si="73"/>
        <v>49.57001181300766</v>
      </c>
      <c r="AI732" s="179">
        <f t="shared" si="73"/>
        <v>49.054904095420092</v>
      </c>
      <c r="AJ732" s="179">
        <f t="shared" si="73"/>
        <v>48.567403517822775</v>
      </c>
      <c r="AK732" s="179">
        <f t="shared" si="73"/>
        <v>48.093036420182138</v>
      </c>
      <c r="AL732" s="179">
        <f t="shared" si="73"/>
        <v>47.617463428959191</v>
      </c>
      <c r="AM732" s="179">
        <f t="shared" si="73"/>
        <v>47.126463215587123</v>
      </c>
      <c r="AN732" s="179">
        <f t="shared" si="73"/>
        <v>46.605918911056094</v>
      </c>
      <c r="AO732" s="179">
        <f t="shared" si="73"/>
        <v>46.041806655097737</v>
      </c>
      <c r="AP732" s="179">
        <f t="shared" si="73"/>
        <v>45.420185875772944</v>
      </c>
      <c r="AQ732" s="179">
        <f t="shared" si="73"/>
        <v>44.727190983146727</v>
      </c>
      <c r="AR732" s="179">
        <f t="shared" si="73"/>
        <v>43.949024227270073</v>
      </c>
    </row>
    <row r="733" spans="1:47" ht="14.25" customHeight="1" thickBot="1" x14ac:dyDescent="0.3">
      <c r="G733" s="62"/>
      <c r="H733" s="435"/>
      <c r="J733" s="411"/>
      <c r="K733" s="167" t="s">
        <v>273</v>
      </c>
      <c r="L733" s="180">
        <f t="shared" si="73"/>
        <v>107.12442953033828</v>
      </c>
      <c r="M733" s="180">
        <f t="shared" si="73"/>
        <v>102.47010746421027</v>
      </c>
      <c r="N733" s="180">
        <f t="shared" si="73"/>
        <v>99.403096588152565</v>
      </c>
      <c r="O733" s="180">
        <f t="shared" si="73"/>
        <v>97.007630167468989</v>
      </c>
      <c r="P733" s="180">
        <f t="shared" si="73"/>
        <v>95.010355139344597</v>
      </c>
      <c r="Q733" s="180">
        <f t="shared" si="73"/>
        <v>93.288395212242449</v>
      </c>
      <c r="R733" s="180">
        <f t="shared" si="73"/>
        <v>91.774697392333692</v>
      </c>
      <c r="S733" s="180">
        <f t="shared" si="73"/>
        <v>90.427759279815092</v>
      </c>
      <c r="T733" s="180">
        <f t="shared" si="73"/>
        <v>89.219444169267121</v>
      </c>
      <c r="U733" s="180">
        <f t="shared" si="73"/>
        <v>88.129292166847563</v>
      </c>
      <c r="V733" s="180">
        <f t="shared" si="73"/>
        <v>87.141569969724969</v>
      </c>
      <c r="W733" s="180">
        <f t="shared" si="73"/>
        <v>86.243615456375409</v>
      </c>
      <c r="X733" s="180">
        <f t="shared" si="73"/>
        <v>85.424849866395462</v>
      </c>
      <c r="Y733" s="180">
        <f t="shared" si="73"/>
        <v>84.676158441754268</v>
      </c>
      <c r="Z733" s="180">
        <f t="shared" si="73"/>
        <v>83.989485948971534</v>
      </c>
      <c r="AA733" s="180">
        <f t="shared" si="73"/>
        <v>83.357563356728932</v>
      </c>
      <c r="AB733" s="180">
        <f t="shared" si="73"/>
        <v>82.773717694891559</v>
      </c>
      <c r="AC733" s="180">
        <f t="shared" si="73"/>
        <v>82.231736425035365</v>
      </c>
      <c r="AD733" s="180">
        <f t="shared" si="73"/>
        <v>81.725768560018849</v>
      </c>
      <c r="AE733" s="180">
        <f t="shared" si="73"/>
        <v>81.250251178417912</v>
      </c>
      <c r="AF733" s="180">
        <f t="shared" si="73"/>
        <v>80.799853874504251</v>
      </c>
      <c r="AG733" s="180">
        <f t="shared" si="73"/>
        <v>80.369436123255468</v>
      </c>
      <c r="AH733" s="180">
        <f t="shared" si="73"/>
        <v>79.954014107770448</v>
      </c>
      <c r="AI733" s="180">
        <f t="shared" si="73"/>
        <v>79.548734588436133</v>
      </c>
      <c r="AJ733" s="180">
        <f t="shared" si="73"/>
        <v>79.148854086924814</v>
      </c>
      <c r="AK733" s="180">
        <f t="shared" si="73"/>
        <v>78.749722133432314</v>
      </c>
      <c r="AL733" s="180">
        <f t="shared" si="73"/>
        <v>78.346767656947193</v>
      </c>
      <c r="AM733" s="180">
        <f t="shared" si="73"/>
        <v>77.935487833031814</v>
      </c>
      <c r="AN733" s="180">
        <f t="shared" si="73"/>
        <v>77.51143887223698</v>
      </c>
      <c r="AO733" s="180">
        <f t="shared" si="73"/>
        <v>77.070228355068068</v>
      </c>
      <c r="AP733" s="180">
        <f t="shared" si="73"/>
        <v>76.607508809940043</v>
      </c>
      <c r="AQ733" s="180">
        <f t="shared" si="73"/>
        <v>76.118972298045705</v>
      </c>
      <c r="AR733" s="180">
        <f t="shared" si="73"/>
        <v>75.600345819910615</v>
      </c>
    </row>
    <row r="734" spans="1:47" ht="14.25" customHeight="1" thickTop="1" x14ac:dyDescent="0.25">
      <c r="G734" s="62"/>
      <c r="H734" s="435"/>
      <c r="J734" s="411"/>
      <c r="K734" s="164" t="s">
        <v>274</v>
      </c>
      <c r="L734" s="181">
        <f t="shared" ref="L734:AR736" si="74" xml:space="preserve"> ((L583 *L773* $S$47 * (L435 * 1 + L645) +L479) * 1000 / (L259 * 8760)) + L523 + 0</f>
        <v>113.48692716142037</v>
      </c>
      <c r="M734" s="181">
        <f t="shared" si="74"/>
        <v>102.54652468052301</v>
      </c>
      <c r="N734" s="181">
        <f t="shared" si="74"/>
        <v>94.35818662443809</v>
      </c>
      <c r="O734" s="181">
        <f t="shared" si="74"/>
        <v>87.484919908831301</v>
      </c>
      <c r="P734" s="181">
        <f t="shared" si="74"/>
        <v>81.47503473364317</v>
      </c>
      <c r="Q734" s="181">
        <f t="shared" si="74"/>
        <v>76.119688572250567</v>
      </c>
      <c r="R734" s="181">
        <f t="shared" si="74"/>
        <v>71.299340729389911</v>
      </c>
      <c r="S734" s="181">
        <f t="shared" si="74"/>
        <v>66.934925093674877</v>
      </c>
      <c r="T734" s="181">
        <f t="shared" si="74"/>
        <v>62.968357287450331</v>
      </c>
      <c r="U734" s="181">
        <f t="shared" si="74"/>
        <v>59.353558382102321</v>
      </c>
      <c r="V734" s="181">
        <f t="shared" si="74"/>
        <v>56.051902640689391</v>
      </c>
      <c r="W734" s="181">
        <f t="shared" si="74"/>
        <v>53.029747787503901</v>
      </c>
      <c r="X734" s="181">
        <f t="shared" si="74"/>
        <v>50.257029720499183</v>
      </c>
      <c r="Y734" s="181">
        <f t="shared" si="74"/>
        <v>47.706435693523019</v>
      </c>
      <c r="Z734" s="181">
        <f t="shared" si="74"/>
        <v>45.352906542467615</v>
      </c>
      <c r="AA734" s="181">
        <f t="shared" si="74"/>
        <v>44.147093202264131</v>
      </c>
      <c r="AB734" s="181">
        <f t="shared" si="74"/>
        <v>43.088007318633636</v>
      </c>
      <c r="AC734" s="181">
        <f t="shared" si="74"/>
        <v>42.158192715565562</v>
      </c>
      <c r="AD734" s="181">
        <f t="shared" si="74"/>
        <v>41.341151594018022</v>
      </c>
      <c r="AE734" s="181">
        <f t="shared" si="74"/>
        <v>40.621178394559841</v>
      </c>
      <c r="AF734" s="181">
        <f t="shared" si="74"/>
        <v>39.983223399584425</v>
      </c>
      <c r="AG734" s="181">
        <f t="shared" si="74"/>
        <v>39.412780159687003</v>
      </c>
      <c r="AH734" s="181">
        <f t="shared" si="74"/>
        <v>38.895792897283307</v>
      </c>
      <c r="AI734" s="181">
        <f t="shared" si="74"/>
        <v>38.418581327146974</v>
      </c>
      <c r="AJ734" s="181">
        <f t="shared" si="74"/>
        <v>37.967781141265625</v>
      </c>
      <c r="AK734" s="181">
        <f t="shared" si="74"/>
        <v>37.530298925819324</v>
      </c>
      <c r="AL734" s="181">
        <f t="shared" si="74"/>
        <v>37.093280635431</v>
      </c>
      <c r="AM734" s="181">
        <f t="shared" si="74"/>
        <v>36.644093026630905</v>
      </c>
      <c r="AN734" s="181">
        <f t="shared" si="74"/>
        <v>36.1703177053693</v>
      </c>
      <c r="AO734" s="181">
        <f t="shared" si="74"/>
        <v>35.659757714066416</v>
      </c>
      <c r="AP734" s="181">
        <f t="shared" si="74"/>
        <v>35.100456907191933</v>
      </c>
      <c r="AQ734" s="181">
        <f t="shared" si="74"/>
        <v>34.480732776800544</v>
      </c>
      <c r="AR734" s="181">
        <f t="shared" si="74"/>
        <v>33.789223936154926</v>
      </c>
    </row>
    <row r="735" spans="1:47" ht="14.25" customHeight="1" x14ac:dyDescent="0.25">
      <c r="G735" s="62"/>
      <c r="H735" s="435"/>
      <c r="J735" s="411"/>
      <c r="K735" s="52" t="s">
        <v>275</v>
      </c>
      <c r="L735" s="179">
        <f t="shared" si="74"/>
        <v>113.48692716142037</v>
      </c>
      <c r="M735" s="179">
        <f t="shared" si="74"/>
        <v>104.45296682817965</v>
      </c>
      <c r="N735" s="179">
        <f t="shared" si="74"/>
        <v>97.721279538670828</v>
      </c>
      <c r="O735" s="179">
        <f t="shared" si="74"/>
        <v>92.113645036994654</v>
      </c>
      <c r="P735" s="179">
        <f t="shared" si="74"/>
        <v>87.254785165223723</v>
      </c>
      <c r="Q735" s="179">
        <f t="shared" si="74"/>
        <v>82.969485483601645</v>
      </c>
      <c r="R735" s="179">
        <f t="shared" si="74"/>
        <v>79.157080699345215</v>
      </c>
      <c r="S735" s="179">
        <f t="shared" si="74"/>
        <v>75.751242446178068</v>
      </c>
      <c r="T735" s="179">
        <f t="shared" si="74"/>
        <v>72.70374365567919</v>
      </c>
      <c r="U735" s="179">
        <f t="shared" si="74"/>
        <v>69.976847612693106</v>
      </c>
      <c r="V735" s="179">
        <f t="shared" si="74"/>
        <v>67.539341803453397</v>
      </c>
      <c r="W735" s="179">
        <f t="shared" si="74"/>
        <v>65.364300166201005</v>
      </c>
      <c r="X735" s="179">
        <f t="shared" si="74"/>
        <v>63.427739617603983</v>
      </c>
      <c r="Y735" s="179">
        <f t="shared" si="74"/>
        <v>61.707772104573536</v>
      </c>
      <c r="Z735" s="179">
        <f t="shared" si="74"/>
        <v>60.18404689155512</v>
      </c>
      <c r="AA735" s="179">
        <f t="shared" si="74"/>
        <v>58.837370826745975</v>
      </c>
      <c r="AB735" s="179">
        <f t="shared" si="74"/>
        <v>57.64944205111933</v>
      </c>
      <c r="AC735" s="179">
        <f t="shared" si="74"/>
        <v>56.602658444568192</v>
      </c>
      <c r="AD735" s="179">
        <f t="shared" si="74"/>
        <v>55.679976737633815</v>
      </c>
      <c r="AE735" s="179">
        <f t="shared" si="74"/>
        <v>54.86480683976589</v>
      </c>
      <c r="AF735" s="179">
        <f t="shared" si="74"/>
        <v>54.14093119167962</v>
      </c>
      <c r="AG735" s="179">
        <f t="shared" si="74"/>
        <v>53.492442251444309</v>
      </c>
      <c r="AH735" s="179">
        <f t="shared" si="74"/>
        <v>52.903693353968592</v>
      </c>
      <c r="AI735" s="179">
        <f t="shared" si="74"/>
        <v>52.359259590450449</v>
      </c>
      <c r="AJ735" s="179">
        <f t="shared" si="74"/>
        <v>51.84390630359534</v>
      </c>
      <c r="AK735" s="179">
        <f t="shared" si="74"/>
        <v>51.342563447270145</v>
      </c>
      <c r="AL735" s="179">
        <f t="shared" si="74"/>
        <v>50.840304516185483</v>
      </c>
      <c r="AM735" s="179">
        <f t="shared" si="74"/>
        <v>50.322329076116993</v>
      </c>
      <c r="AN735" s="179">
        <f t="shared" si="74"/>
        <v>49.773948159617241</v>
      </c>
      <c r="AO735" s="179">
        <f t="shared" si="74"/>
        <v>49.180571963609687</v>
      </c>
      <c r="AP735" s="179">
        <f t="shared" si="74"/>
        <v>48.527699412186152</v>
      </c>
      <c r="AQ735" s="179">
        <f t="shared" si="74"/>
        <v>47.800909242987487</v>
      </c>
      <c r="AR735" s="179">
        <f t="shared" si="74"/>
        <v>46.985852347498309</v>
      </c>
    </row>
    <row r="736" spans="1:47" ht="14.25" customHeight="1" thickBot="1" x14ac:dyDescent="0.3">
      <c r="G736" s="62"/>
      <c r="H736" s="435"/>
      <c r="J736" s="411"/>
      <c r="K736" s="167" t="s">
        <v>276</v>
      </c>
      <c r="L736" s="180">
        <f t="shared" si="74"/>
        <v>113.48692716142037</v>
      </c>
      <c r="M736" s="180">
        <f t="shared" si="74"/>
        <v>108.54537829714963</v>
      </c>
      <c r="N736" s="180">
        <f t="shared" si="74"/>
        <v>105.32176414451278</v>
      </c>
      <c r="O736" s="180">
        <f t="shared" si="74"/>
        <v>102.80817576630407</v>
      </c>
      <c r="P736" s="180">
        <f t="shared" si="74"/>
        <v>100.7147881479563</v>
      </c>
      <c r="Q736" s="180">
        <f t="shared" si="74"/>
        <v>98.911389653527991</v>
      </c>
      <c r="R736" s="180">
        <f t="shared" si="74"/>
        <v>97.326978365905333</v>
      </c>
      <c r="S736" s="180">
        <f t="shared" si="74"/>
        <v>95.917651438027974</v>
      </c>
      <c r="T736" s="180">
        <f t="shared" si="74"/>
        <v>94.653680886757172</v>
      </c>
      <c r="U736" s="180">
        <f t="shared" si="74"/>
        <v>93.51347977594142</v>
      </c>
      <c r="V736" s="180">
        <f t="shared" si="74"/>
        <v>92.480473241959373</v>
      </c>
      <c r="W736" s="180">
        <f t="shared" si="74"/>
        <v>91.541342857345228</v>
      </c>
      <c r="X736" s="180">
        <f t="shared" si="74"/>
        <v>90.684979049699962</v>
      </c>
      <c r="Y736" s="180">
        <f t="shared" si="74"/>
        <v>89.901824303684677</v>
      </c>
      <c r="Z736" s="180">
        <f t="shared" si="74"/>
        <v>89.183444253994409</v>
      </c>
      <c r="AA736" s="180">
        <f t="shared" si="74"/>
        <v>88.52223786984203</v>
      </c>
      <c r="AB736" s="180">
        <f t="shared" si="74"/>
        <v>87.911235850937132</v>
      </c>
      <c r="AC736" s="180">
        <f t="shared" si="74"/>
        <v>87.343956829228858</v>
      </c>
      <c r="AD736" s="180">
        <f t="shared" si="74"/>
        <v>86.814302539048043</v>
      </c>
      <c r="AE736" s="180">
        <f t="shared" si="74"/>
        <v>86.316479914710825</v>
      </c>
      <c r="AF736" s="180">
        <f t="shared" si="74"/>
        <v>85.844942205323861</v>
      </c>
      <c r="AG736" s="180">
        <f t="shared" si="74"/>
        <v>85.394343782931998</v>
      </c>
      <c r="AH736" s="180">
        <f t="shared" si="74"/>
        <v>84.959504982885719</v>
      </c>
      <c r="AI736" s="180">
        <f t="shared" si="74"/>
        <v>84.535384409675842</v>
      </c>
      <c r="AJ736" s="180">
        <f t="shared" si="74"/>
        <v>84.117056877147647</v>
      </c>
      <c r="AK736" s="180">
        <f t="shared" si="74"/>
        <v>83.699695656054246</v>
      </c>
      <c r="AL736" s="180">
        <f t="shared" si="74"/>
        <v>83.27855805329726</v>
      </c>
      <c r="AM736" s="180">
        <f t="shared" si="74"/>
        <v>82.8489735960611</v>
      </c>
      <c r="AN736" s="180">
        <f t="shared" si="74"/>
        <v>82.406334272860036</v>
      </c>
      <c r="AO736" s="180">
        <f t="shared" si="74"/>
        <v>81.946086413718419</v>
      </c>
      <c r="AP736" s="180">
        <f t="shared" si="74"/>
        <v>81.46372388767908</v>
      </c>
      <c r="AQ736" s="180">
        <f t="shared" si="74"/>
        <v>80.954782367387011</v>
      </c>
      <c r="AR736" s="180">
        <f t="shared" si="74"/>
        <v>80.414834464406297</v>
      </c>
    </row>
    <row r="737" spans="7:44" ht="14.25" customHeight="1" thickTop="1" x14ac:dyDescent="0.25">
      <c r="G737" s="62"/>
      <c r="H737" s="435"/>
      <c r="J737" s="411"/>
      <c r="K737" s="164" t="s">
        <v>277</v>
      </c>
      <c r="L737" s="364">
        <f t="shared" ref="L737:AR739" si="75" xml:space="preserve"> ((L583 * L773 * $S$47 * (L438 * 1 + L648) +L482) * 1000 / (L262 * 8760)) + L526 + 0</f>
        <v>130.95321028510054</v>
      </c>
      <c r="M737" s="364">
        <f t="shared" si="75"/>
        <v>118.34435178349929</v>
      </c>
      <c r="N737" s="364">
        <f t="shared" si="75"/>
        <v>108.8839080347403</v>
      </c>
      <c r="O737" s="364">
        <f t="shared" si="75"/>
        <v>100.93332284455187</v>
      </c>
      <c r="P737" s="364">
        <f t="shared" si="75"/>
        <v>93.977009472249591</v>
      </c>
      <c r="Q737" s="364">
        <f t="shared" si="75"/>
        <v>87.776258969378347</v>
      </c>
      <c r="R737" s="364">
        <f t="shared" si="75"/>
        <v>82.194198807937028</v>
      </c>
      <c r="S737" s="364">
        <f t="shared" si="75"/>
        <v>77.14011659611613</v>
      </c>
      <c r="T737" s="364">
        <f t="shared" si="75"/>
        <v>72.547230213855144</v>
      </c>
      <c r="U737" s="364">
        <f t="shared" si="75"/>
        <v>68.362451456146815</v>
      </c>
      <c r="V737" s="364">
        <f t="shared" si="75"/>
        <v>64.541195957666559</v>
      </c>
      <c r="W737" s="364">
        <f t="shared" si="75"/>
        <v>61.044568857497374</v>
      </c>
      <c r="X737" s="364">
        <f t="shared" si="75"/>
        <v>57.837764815833957</v>
      </c>
      <c r="Y737" s="364">
        <f t="shared" si="75"/>
        <v>54.889127898473454</v>
      </c>
      <c r="Z737" s="364">
        <f t="shared" si="75"/>
        <v>52.169586693138861</v>
      </c>
      <c r="AA737" s="364">
        <f t="shared" si="75"/>
        <v>50.772152209997792</v>
      </c>
      <c r="AB737" s="364">
        <f t="shared" si="75"/>
        <v>49.545020542160245</v>
      </c>
      <c r="AC737" s="364">
        <f t="shared" si="75"/>
        <v>48.467939256778678</v>
      </c>
      <c r="AD737" s="364">
        <f t="shared" si="75"/>
        <v>47.52176088639991</v>
      </c>
      <c r="AE737" s="364">
        <f t="shared" si="75"/>
        <v>46.688251862507592</v>
      </c>
      <c r="AF737" s="364">
        <f t="shared" si="75"/>
        <v>45.949935503809847</v>
      </c>
      <c r="AG737" s="364">
        <f t="shared" si="75"/>
        <v>45.289962325511183</v>
      </c>
      <c r="AH737" s="364">
        <f t="shared" si="75"/>
        <v>44.692003295753317</v>
      </c>
      <c r="AI737" s="364">
        <f t="shared" si="75"/>
        <v>44.140163132042758</v>
      </c>
      <c r="AJ737" s="364">
        <f t="shared" si="75"/>
        <v>43.618911650141108</v>
      </c>
      <c r="AK737" s="364">
        <f t="shared" si="75"/>
        <v>43.113031769685392</v>
      </c>
      <c r="AL737" s="364">
        <f t="shared" si="75"/>
        <v>42.607583186983618</v>
      </c>
      <c r="AM737" s="364">
        <f t="shared" si="75"/>
        <v>42.087881040535954</v>
      </c>
      <c r="AN737" s="364">
        <f t="shared" si="75"/>
        <v>41.539489183849859</v>
      </c>
      <c r="AO737" s="364">
        <f t="shared" si="75"/>
        <v>40.948227990918411</v>
      </c>
      <c r="AP737" s="364">
        <f t="shared" si="75"/>
        <v>40.300196992720714</v>
      </c>
      <c r="AQ737" s="364">
        <f t="shared" si="75"/>
        <v>39.581813119948023</v>
      </c>
      <c r="AR737" s="364">
        <f t="shared" si="75"/>
        <v>38.779865960326482</v>
      </c>
    </row>
    <row r="738" spans="7:44" ht="14.25" customHeight="1" x14ac:dyDescent="0.25">
      <c r="G738" s="62"/>
      <c r="H738" s="435"/>
      <c r="J738" s="411"/>
      <c r="K738" s="52" t="s">
        <v>278</v>
      </c>
      <c r="L738" s="179">
        <f t="shared" si="75"/>
        <v>130.95321028510054</v>
      </c>
      <c r="M738" s="179">
        <f t="shared" si="75"/>
        <v>120.5417075790789</v>
      </c>
      <c r="N738" s="179">
        <f t="shared" si="75"/>
        <v>112.7639973670652</v>
      </c>
      <c r="O738" s="179">
        <f t="shared" si="75"/>
        <v>106.27640416969045</v>
      </c>
      <c r="P738" s="179">
        <f t="shared" si="75"/>
        <v>100.6505451677545</v>
      </c>
      <c r="Q738" s="179">
        <f t="shared" si="75"/>
        <v>95.686159730297419</v>
      </c>
      <c r="R738" s="179">
        <f t="shared" si="75"/>
        <v>91.268015444694086</v>
      </c>
      <c r="S738" s="179">
        <f t="shared" si="75"/>
        <v>87.320054582226319</v>
      </c>
      <c r="T738" s="179">
        <f t="shared" si="75"/>
        <v>83.786877086547705</v>
      </c>
      <c r="U738" s="179">
        <f t="shared" si="75"/>
        <v>80.62505840617564</v>
      </c>
      <c r="V738" s="179">
        <f t="shared" si="75"/>
        <v>77.79862418687874</v>
      </c>
      <c r="W738" s="179">
        <f t="shared" si="75"/>
        <v>75.276496506277795</v>
      </c>
      <c r="X738" s="179">
        <f t="shared" si="75"/>
        <v>73.03096034757084</v>
      </c>
      <c r="Y738" s="179">
        <f t="shared" si="75"/>
        <v>71.036695487209158</v>
      </c>
      <c r="Z738" s="179">
        <f t="shared" si="75"/>
        <v>69.270139606806325</v>
      </c>
      <c r="AA738" s="179">
        <f t="shared" si="75"/>
        <v>67.70905455285444</v>
      </c>
      <c r="AB738" s="179">
        <f t="shared" si="75"/>
        <v>66.332222103496832</v>
      </c>
      <c r="AC738" s="179">
        <f t="shared" si="75"/>
        <v>65.119225070205232</v>
      </c>
      <c r="AD738" s="179">
        <f t="shared" si="75"/>
        <v>64.050286259432724</v>
      </c>
      <c r="AE738" s="179">
        <f t="shared" si="75"/>
        <v>63.106147658480403</v>
      </c>
      <c r="AF738" s="179">
        <f t="shared" si="75"/>
        <v>62.267978208857819</v>
      </c>
      <c r="AG738" s="179">
        <f t="shared" si="75"/>
        <v>61.517302299295693</v>
      </c>
      <c r="AH738" s="179">
        <f t="shared" si="75"/>
        <v>60.835943541998525</v>
      </c>
      <c r="AI738" s="179">
        <f t="shared" si="75"/>
        <v>60.205980001895085</v>
      </c>
      <c r="AJ738" s="179">
        <f t="shared" si="75"/>
        <v>59.609708132451445</v>
      </c>
      <c r="AK738" s="179">
        <f t="shared" si="75"/>
        <v>59.029613417120643</v>
      </c>
      <c r="AL738" s="179">
        <f t="shared" si="75"/>
        <v>58.448346237330675</v>
      </c>
      <c r="AM738" s="179">
        <f t="shared" si="75"/>
        <v>57.848701859026875</v>
      </c>
      <c r="AN738" s="179">
        <f t="shared" si="75"/>
        <v>57.213603697592241</v>
      </c>
      <c r="AO738" s="179">
        <f t="shared" si="75"/>
        <v>56.526089216831032</v>
      </c>
      <c r="AP738" s="179">
        <f t="shared" si="75"/>
        <v>55.769297962732658</v>
      </c>
      <c r="AQ738" s="179">
        <f t="shared" si="75"/>
        <v>54.926461341358326</v>
      </c>
      <c r="AR738" s="179">
        <f t="shared" si="75"/>
        <v>53.980893832426645</v>
      </c>
    </row>
    <row r="739" spans="7:44" ht="14.25" customHeight="1" thickBot="1" x14ac:dyDescent="0.3">
      <c r="G739" s="62"/>
      <c r="H739" s="435"/>
      <c r="J739" s="411"/>
      <c r="K739" s="167" t="s">
        <v>279</v>
      </c>
      <c r="L739" s="180">
        <f t="shared" si="75"/>
        <v>130.95321028510054</v>
      </c>
      <c r="M739" s="180">
        <f t="shared" si="75"/>
        <v>125.25946038793154</v>
      </c>
      <c r="N739" s="180">
        <f t="shared" si="75"/>
        <v>121.52966784185796</v>
      </c>
      <c r="O739" s="180">
        <f t="shared" si="75"/>
        <v>118.61661795742455</v>
      </c>
      <c r="P739" s="180">
        <f t="shared" si="75"/>
        <v>116.18783764483254</v>
      </c>
      <c r="Q739" s="180">
        <f t="shared" si="75"/>
        <v>114.09387820710729</v>
      </c>
      <c r="R739" s="180">
        <f t="shared" si="75"/>
        <v>112.25318771866192</v>
      </c>
      <c r="S739" s="180">
        <f t="shared" si="75"/>
        <v>110.6152906280617</v>
      </c>
      <c r="T739" s="180">
        <f t="shared" si="75"/>
        <v>109.14596752431864</v>
      </c>
      <c r="U739" s="180">
        <f t="shared" si="75"/>
        <v>107.82033592257118</v>
      </c>
      <c r="V739" s="180">
        <f t="shared" si="75"/>
        <v>106.61926202367154</v>
      </c>
      <c r="W739" s="180">
        <f t="shared" si="75"/>
        <v>105.52734731366752</v>
      </c>
      <c r="X739" s="180">
        <f t="shared" si="75"/>
        <v>104.53172712822456</v>
      </c>
      <c r="Y739" s="180">
        <f t="shared" si="75"/>
        <v>103.62131736125733</v>
      </c>
      <c r="Z739" s="180">
        <f t="shared" si="75"/>
        <v>102.78632252313783</v>
      </c>
      <c r="AA739" s="180">
        <f t="shared" si="75"/>
        <v>102.01790331649269</v>
      </c>
      <c r="AB739" s="180">
        <f t="shared" si="75"/>
        <v>101.30794538090885</v>
      </c>
      <c r="AC739" s="180">
        <f t="shared" si="75"/>
        <v>100.64889433672968</v>
      </c>
      <c r="AD739" s="180">
        <f t="shared" si="75"/>
        <v>100.03363552438547</v>
      </c>
      <c r="AE739" s="180">
        <f t="shared" si="75"/>
        <v>99.455404629800825</v>
      </c>
      <c r="AF739" s="180">
        <f t="shared" si="75"/>
        <v>98.907720123548003</v>
      </c>
      <c r="AG739" s="180">
        <f t="shared" si="75"/>
        <v>98.384331407609452</v>
      </c>
      <c r="AH739" s="180">
        <f t="shared" si="75"/>
        <v>97.879178470544787</v>
      </c>
      <c r="AI739" s="180">
        <f t="shared" si="75"/>
        <v>97.386360106985293</v>
      </c>
      <c r="AJ739" s="180">
        <f t="shared" si="75"/>
        <v>96.900108601122781</v>
      </c>
      <c r="AK739" s="180">
        <f t="shared" si="75"/>
        <v>96.414769351977739</v>
      </c>
      <c r="AL739" s="180">
        <f t="shared" si="75"/>
        <v>95.924784321262777</v>
      </c>
      <c r="AM739" s="180">
        <f t="shared" si="75"/>
        <v>95.424678470099593</v>
      </c>
      <c r="AN739" s="180">
        <f t="shared" si="75"/>
        <v>94.909048555950477</v>
      </c>
      <c r="AO739" s="180">
        <f t="shared" si="75"/>
        <v>94.372553810476276</v>
      </c>
      <c r="AP739" s="180">
        <f t="shared" si="75"/>
        <v>93.809908129121453</v>
      </c>
      <c r="AQ739" s="180">
        <f t="shared" si="75"/>
        <v>93.215873485309487</v>
      </c>
      <c r="AR739" s="180">
        <f t="shared" si="75"/>
        <v>92.585254343973006</v>
      </c>
    </row>
    <row r="740" spans="7:44" ht="14.25" customHeight="1" thickTop="1" x14ac:dyDescent="0.25">
      <c r="G740" s="62"/>
      <c r="H740" s="435"/>
      <c r="J740" s="411"/>
      <c r="K740" s="164" t="s">
        <v>280</v>
      </c>
      <c r="L740" s="181">
        <f t="shared" ref="L740:AR742" si="76" xml:space="preserve"> ((L583 * L773 * $S$47 * (L441 * 1 + L651) +L485) * 1000 / (L265 * 8760)) + L529 + 0</f>
        <v>168.18032840215969</v>
      </c>
      <c r="M740" s="181">
        <f t="shared" si="76"/>
        <v>152.0895592930365</v>
      </c>
      <c r="N740" s="181">
        <f t="shared" si="76"/>
        <v>139.86660454804257</v>
      </c>
      <c r="O740" s="181">
        <f t="shared" si="76"/>
        <v>129.53319580155011</v>
      </c>
      <c r="P740" s="181">
        <f t="shared" si="76"/>
        <v>120.4633733572324</v>
      </c>
      <c r="Q740" s="181">
        <f t="shared" si="76"/>
        <v>112.3652508722041</v>
      </c>
      <c r="R740" s="181">
        <f t="shared" si="76"/>
        <v>105.06994921292937</v>
      </c>
      <c r="S740" s="181">
        <f t="shared" si="76"/>
        <v>98.464374564464819</v>
      </c>
      <c r="T740" s="181">
        <f t="shared" si="76"/>
        <v>92.464360699589108</v>
      </c>
      <c r="U740" s="181">
        <f t="shared" si="76"/>
        <v>87.002303286170289</v>
      </c>
      <c r="V740" s="181">
        <f t="shared" si="76"/>
        <v>82.020897901552416</v>
      </c>
      <c r="W740" s="181">
        <f t="shared" si="76"/>
        <v>77.469753587865739</v>
      </c>
      <c r="X740" s="181">
        <f t="shared" si="76"/>
        <v>73.303476517919208</v>
      </c>
      <c r="Y740" s="181">
        <f t="shared" si="76"/>
        <v>69.480552082295631</v>
      </c>
      <c r="Z740" s="181">
        <f t="shared" si="76"/>
        <v>65.962680289165945</v>
      </c>
      <c r="AA740" s="181">
        <f t="shared" si="76"/>
        <v>64.127968530498464</v>
      </c>
      <c r="AB740" s="181">
        <f t="shared" si="76"/>
        <v>62.518285641337648</v>
      </c>
      <c r="AC740" s="181">
        <f t="shared" si="76"/>
        <v>61.106934576413352</v>
      </c>
      <c r="AD740" s="181">
        <f t="shared" si="76"/>
        <v>59.868630961918292</v>
      </c>
      <c r="AE740" s="181">
        <f t="shared" si="76"/>
        <v>58.779262020468465</v>
      </c>
      <c r="AF740" s="181">
        <f t="shared" si="76"/>
        <v>57.815687526269016</v>
      </c>
      <c r="AG740" s="181">
        <f t="shared" si="76"/>
        <v>56.955574729848934</v>
      </c>
      <c r="AH740" s="181">
        <f t="shared" si="76"/>
        <v>56.177262050959591</v>
      </c>
      <c r="AI740" s="181">
        <f t="shared" si="76"/>
        <v>55.459648107522455</v>
      </c>
      <c r="AJ740" s="181">
        <f t="shared" si="76"/>
        <v>54.782103751183044</v>
      </c>
      <c r="AK740" s="181">
        <f t="shared" si="76"/>
        <v>54.124405484962224</v>
      </c>
      <c r="AL740" s="181">
        <f t="shared" si="76"/>
        <v>53.46668912104154</v>
      </c>
      <c r="AM740" s="181">
        <f t="shared" si="76"/>
        <v>52.789422913979912</v>
      </c>
      <c r="AN740" s="181">
        <f t="shared" si="76"/>
        <v>52.073399757613942</v>
      </c>
      <c r="AO740" s="181">
        <f t="shared" si="76"/>
        <v>51.299748422684289</v>
      </c>
      <c r="AP740" s="181">
        <f t="shared" si="76"/>
        <v>50.449964288205699</v>
      </c>
      <c r="AQ740" s="181">
        <f t="shared" si="76"/>
        <v>49.505960636388508</v>
      </c>
      <c r="AR740" s="181">
        <f t="shared" si="76"/>
        <v>48.450142406720289</v>
      </c>
    </row>
    <row r="741" spans="7:44" ht="14.25" customHeight="1" x14ac:dyDescent="0.25">
      <c r="G741" s="62"/>
      <c r="H741" s="435"/>
      <c r="J741" s="411"/>
      <c r="K741" s="52" t="s">
        <v>281</v>
      </c>
      <c r="L741" s="179">
        <f t="shared" si="76"/>
        <v>168.18032840215969</v>
      </c>
      <c r="M741" s="179">
        <f t="shared" si="76"/>
        <v>154.89480248552547</v>
      </c>
      <c r="N741" s="179">
        <f t="shared" si="76"/>
        <v>144.8445850286663</v>
      </c>
      <c r="O741" s="179">
        <f t="shared" si="76"/>
        <v>136.4061813701685</v>
      </c>
      <c r="P741" s="179">
        <f t="shared" si="76"/>
        <v>129.05938483059944</v>
      </c>
      <c r="Q741" s="179">
        <f t="shared" si="76"/>
        <v>122.55938546883175</v>
      </c>
      <c r="R741" s="179">
        <f t="shared" si="76"/>
        <v>116.76417576913292</v>
      </c>
      <c r="S741" s="179">
        <f t="shared" si="76"/>
        <v>111.57918406592702</v>
      </c>
      <c r="T741" s="179">
        <f t="shared" si="76"/>
        <v>106.93489187831844</v>
      </c>
      <c r="U741" s="179">
        <f t="shared" si="76"/>
        <v>102.7763278793668</v>
      </c>
      <c r="V741" s="179">
        <f t="shared" si="76"/>
        <v>99.057585950109655</v>
      </c>
      <c r="W741" s="179">
        <f t="shared" si="76"/>
        <v>95.738728104483044</v>
      </c>
      <c r="X741" s="179">
        <f t="shared" si="76"/>
        <v>92.783922596600007</v>
      </c>
      <c r="Y741" s="179">
        <f t="shared" si="76"/>
        <v>90.160267153072624</v>
      </c>
      <c r="Z741" s="179">
        <f t="shared" si="76"/>
        <v>87.837013907336839</v>
      </c>
      <c r="AA741" s="179">
        <f t="shared" si="76"/>
        <v>85.785040924959304</v>
      </c>
      <c r="AB741" s="179">
        <f t="shared" si="76"/>
        <v>83.976481071545123</v>
      </c>
      <c r="AC741" s="179">
        <f t="shared" si="76"/>
        <v>82.384454650720983</v>
      </c>
      <c r="AD741" s="179">
        <f t="shared" si="76"/>
        <v>80.982872466142595</v>
      </c>
      <c r="AE741" s="179">
        <f t="shared" si="76"/>
        <v>79.74628788753644</v>
      </c>
      <c r="AF741" s="179">
        <f t="shared" si="76"/>
        <v>78.649783776665871</v>
      </c>
      <c r="AG741" s="179">
        <f t="shared" si="76"/>
        <v>77.668884702961734</v>
      </c>
      <c r="AH741" s="179">
        <f t="shared" si="76"/>
        <v>76.779487831132101</v>
      </c>
      <c r="AI741" s="179">
        <f t="shared" si="76"/>
        <v>75.957807814708843</v>
      </c>
      <c r="AJ741" s="179">
        <f t="shared" si="76"/>
        <v>75.180332347241816</v>
      </c>
      <c r="AK741" s="179">
        <f t="shared" si="76"/>
        <v>74.423785929855882</v>
      </c>
      <c r="AL741" s="179">
        <f t="shared" si="76"/>
        <v>73.665100049157971</v>
      </c>
      <c r="AM741" s="179">
        <f t="shared" si="76"/>
        <v>72.881388411565325</v>
      </c>
      <c r="AN741" s="179">
        <f t="shared" si="76"/>
        <v>72.04992620657363</v>
      </c>
      <c r="AO741" s="179">
        <f t="shared" si="76"/>
        <v>71.148132610387037</v>
      </c>
      <c r="AP741" s="179">
        <f t="shared" si="76"/>
        <v>70.153555918351415</v>
      </c>
      <c r="AQ741" s="179">
        <f t="shared" si="76"/>
        <v>69.043860827302083</v>
      </c>
      <c r="AR741" s="179">
        <f t="shared" si="76"/>
        <v>67.796817489439334</v>
      </c>
    </row>
    <row r="742" spans="7:44" ht="14.25" customHeight="1" thickBot="1" x14ac:dyDescent="0.3">
      <c r="G742" s="62"/>
      <c r="H742" s="435"/>
      <c r="J742" s="411"/>
      <c r="K742" s="167" t="s">
        <v>282</v>
      </c>
      <c r="L742" s="180">
        <f t="shared" si="76"/>
        <v>168.18032840215969</v>
      </c>
      <c r="M742" s="180">
        <f t="shared" si="76"/>
        <v>160.92502918091174</v>
      </c>
      <c r="N742" s="180">
        <f t="shared" si="76"/>
        <v>156.07540967375053</v>
      </c>
      <c r="O742" s="180">
        <f t="shared" si="76"/>
        <v>152.25369409600421</v>
      </c>
      <c r="P742" s="180">
        <f t="shared" si="76"/>
        <v>149.04800032809126</v>
      </c>
      <c r="Q742" s="180">
        <f t="shared" si="76"/>
        <v>146.27263698099651</v>
      </c>
      <c r="R742" s="180">
        <f t="shared" si="76"/>
        <v>143.82584084462417</v>
      </c>
      <c r="S742" s="180">
        <f t="shared" si="76"/>
        <v>141.64427269596922</v>
      </c>
      <c r="T742" s="180">
        <f t="shared" si="76"/>
        <v>139.68469902374309</v>
      </c>
      <c r="U742" s="180">
        <f t="shared" si="76"/>
        <v>137.91543814735553</v>
      </c>
      <c r="V742" s="180">
        <f t="shared" si="76"/>
        <v>136.31192338280104</v>
      </c>
      <c r="W742" s="180">
        <f t="shared" si="76"/>
        <v>134.85421295628902</v>
      </c>
      <c r="X742" s="180">
        <f t="shared" si="76"/>
        <v>133.52550378089504</v>
      </c>
      <c r="Y742" s="180">
        <f t="shared" si="76"/>
        <v>132.31119937826736</v>
      </c>
      <c r="Z742" s="180">
        <f t="shared" si="76"/>
        <v>131.19830102177212</v>
      </c>
      <c r="AA742" s="180">
        <f t="shared" si="76"/>
        <v>130.17499619620634</v>
      </c>
      <c r="AB742" s="180">
        <f t="shared" si="76"/>
        <v>129.23037222236829</v>
      </c>
      <c r="AC742" s="180">
        <f t="shared" si="76"/>
        <v>128.35421192186763</v>
      </c>
      <c r="AD742" s="180">
        <f t="shared" si="76"/>
        <v>127.53684460052091</v>
      </c>
      <c r="AE742" s="180">
        <f t="shared" si="76"/>
        <v>126.76903526671363</v>
      </c>
      <c r="AF742" s="180">
        <f t="shared" si="76"/>
        <v>126.04190085965159</v>
      </c>
      <c r="AG742" s="180">
        <f t="shared" si="76"/>
        <v>125.34684593123791</v>
      </c>
      <c r="AH742" s="180">
        <f t="shared" si="76"/>
        <v>124.67551258425797</v>
      </c>
      <c r="AI742" s="180">
        <f t="shared" si="76"/>
        <v>124.01974102238748</v>
      </c>
      <c r="AJ742" s="180">
        <f t="shared" si="76"/>
        <v>123.37153811155645</v>
      </c>
      <c r="AK742" s="180">
        <f t="shared" si="76"/>
        <v>122.72305206763838</v>
      </c>
      <c r="AL742" s="180">
        <f t="shared" si="76"/>
        <v>122.06655188426953</v>
      </c>
      <c r="AM742" s="180">
        <f t="shared" si="76"/>
        <v>121.39441046794539</v>
      </c>
      <c r="AN742" s="180">
        <f t="shared" si="76"/>
        <v>120.69909070147469</v>
      </c>
      <c r="AO742" s="180">
        <f t="shared" si="76"/>
        <v>119.97313384180386</v>
      </c>
      <c r="AP742" s="180">
        <f t="shared" si="76"/>
        <v>119.20914979456607</v>
      </c>
      <c r="AQ742" s="180">
        <f t="shared" si="76"/>
        <v>118.39980890937944</v>
      </c>
      <c r="AR742" s="180">
        <f t="shared" si="76"/>
        <v>117.53783501652973</v>
      </c>
    </row>
    <row r="743" spans="7:44" ht="14.25" customHeight="1" thickTop="1" x14ac:dyDescent="0.25">
      <c r="G743" s="62"/>
      <c r="H743" s="435"/>
      <c r="J743" s="411"/>
      <c r="K743" s="164" t="s">
        <v>283</v>
      </c>
      <c r="L743" s="181">
        <f t="shared" ref="L743:AR745" si="77" xml:space="preserve"> ((L583 * L773 * $S$47 * (L444 * 1 + L654) +L488) * 1000 / (L268 * 8760)) + L532 + 0</f>
        <v>98.013386538012611</v>
      </c>
      <c r="M743" s="181">
        <f t="shared" si="77"/>
        <v>88.891214667804348</v>
      </c>
      <c r="N743" s="181">
        <f t="shared" si="77"/>
        <v>81.382914519749278</v>
      </c>
      <c r="O743" s="181">
        <f t="shared" si="77"/>
        <v>74.806993173762365</v>
      </c>
      <c r="P743" s="181">
        <f t="shared" si="77"/>
        <v>68.936242177812971</v>
      </c>
      <c r="Q743" s="181">
        <f t="shared" si="77"/>
        <v>63.656404975064802</v>
      </c>
      <c r="R743" s="181">
        <f t="shared" si="77"/>
        <v>58.89463411869982</v>
      </c>
      <c r="S743" s="181">
        <f t="shared" si="77"/>
        <v>54.596672679031556</v>
      </c>
      <c r="T743" s="181">
        <f t="shared" si="77"/>
        <v>50.717822826050302</v>
      </c>
      <c r="U743" s="181">
        <f t="shared" si="77"/>
        <v>47.21888874361504</v>
      </c>
      <c r="V743" s="181">
        <f t="shared" si="77"/>
        <v>44.06421474939475</v>
      </c>
      <c r="W743" s="181">
        <f t="shared" si="77"/>
        <v>41.220702062719504</v>
      </c>
      <c r="X743" s="181">
        <f t="shared" si="77"/>
        <v>38.657313965378648</v>
      </c>
      <c r="Y743" s="181">
        <f t="shared" si="77"/>
        <v>36.344833028754884</v>
      </c>
      <c r="Z743" s="181">
        <f t="shared" si="77"/>
        <v>34.255748390468355</v>
      </c>
      <c r="AA743" s="181">
        <f t="shared" si="77"/>
        <v>33.091152582562799</v>
      </c>
      <c r="AB743" s="181">
        <f t="shared" si="77"/>
        <v>32.086181665716097</v>
      </c>
      <c r="AC743" s="181">
        <f t="shared" si="77"/>
        <v>31.222275233591944</v>
      </c>
      <c r="AD743" s="181">
        <f t="shared" si="77"/>
        <v>30.481869680342843</v>
      </c>
      <c r="AE743" s="181">
        <f t="shared" si="77"/>
        <v>29.848247622554812</v>
      </c>
      <c r="AF743" s="181">
        <f t="shared" si="77"/>
        <v>29.305399301175136</v>
      </c>
      <c r="AG743" s="181">
        <f t="shared" si="77"/>
        <v>28.837896733408847</v>
      </c>
      <c r="AH743" s="181">
        <f t="shared" si="77"/>
        <v>28.43078230102056</v>
      </c>
      <c r="AI743" s="181">
        <f t="shared" si="77"/>
        <v>28.069473704202949</v>
      </c>
      <c r="AJ743" s="181">
        <f t="shared" si="77"/>
        <v>27.739687040370065</v>
      </c>
      <c r="AK743" s="181">
        <f t="shared" si="77"/>
        <v>27.427379410827854</v>
      </c>
      <c r="AL743" s="181">
        <f t="shared" si="77"/>
        <v>27.118712101334673</v>
      </c>
      <c r="AM743" s="181">
        <f t="shared" si="77"/>
        <v>26.80003516897116</v>
      </c>
      <c r="AN743" s="181">
        <f t="shared" si="77"/>
        <v>26.457894306379277</v>
      </c>
      <c r="AO743" s="181">
        <f t="shared" si="77"/>
        <v>26.079061237556104</v>
      </c>
      <c r="AP743" s="181">
        <f t="shared" si="77"/>
        <v>25.650589732433428</v>
      </c>
      <c r="AQ743" s="181">
        <f t="shared" si="77"/>
        <v>25.159900773863523</v>
      </c>
      <c r="AR743" s="181">
        <f t="shared" si="77"/>
        <v>24.594902764013604</v>
      </c>
    </row>
    <row r="744" spans="7:44" ht="14.25" customHeight="1" x14ac:dyDescent="0.25">
      <c r="G744" s="62"/>
      <c r="H744" s="435"/>
      <c r="J744" s="411"/>
      <c r="K744" s="52" t="s">
        <v>284</v>
      </c>
      <c r="L744" s="179">
        <f t="shared" si="77"/>
        <v>98.013386538012611</v>
      </c>
      <c r="M744" s="179">
        <f t="shared" si="77"/>
        <v>90.50457114461436</v>
      </c>
      <c r="N744" s="179">
        <f t="shared" si="77"/>
        <v>84.325486212200815</v>
      </c>
      <c r="O744" s="179">
        <f t="shared" si="77"/>
        <v>78.917461007666631</v>
      </c>
      <c r="P744" s="179">
        <f t="shared" si="77"/>
        <v>74.092438785918219</v>
      </c>
      <c r="Q744" s="179">
        <f t="shared" si="77"/>
        <v>69.756347934642392</v>
      </c>
      <c r="R744" s="179">
        <f t="shared" si="77"/>
        <v>65.850547915672749</v>
      </c>
      <c r="S744" s="179">
        <f t="shared" si="77"/>
        <v>62.332864264545513</v>
      </c>
      <c r="T744" s="179">
        <f t="shared" si="77"/>
        <v>59.169867276321497</v>
      </c>
      <c r="U744" s="179">
        <f t="shared" si="77"/>
        <v>56.333227506652335</v>
      </c>
      <c r="V744" s="179">
        <f t="shared" si="77"/>
        <v>53.797805427862926</v>
      </c>
      <c r="W744" s="179">
        <f t="shared" si="77"/>
        <v>51.540568040102272</v>
      </c>
      <c r="X744" s="179">
        <f t="shared" si="77"/>
        <v>49.539935444576642</v>
      </c>
      <c r="Y744" s="179">
        <f t="shared" si="77"/>
        <v>47.775366703190464</v>
      </c>
      <c r="Z744" s="179">
        <f t="shared" si="77"/>
        <v>46.227086405397309</v>
      </c>
      <c r="AA744" s="179">
        <f t="shared" si="77"/>
        <v>44.875897832059088</v>
      </c>
      <c r="AB744" s="179">
        <f t="shared" si="77"/>
        <v>43.703051500175313</v>
      </c>
      <c r="AC744" s="179">
        <f t="shared" si="77"/>
        <v>42.690150306424002</v>
      </c>
      <c r="AD744" s="179">
        <f t="shared" si="77"/>
        <v>41.819079553878787</v>
      </c>
      <c r="AE744" s="179">
        <f t="shared" si="77"/>
        <v>41.071954321865398</v>
      </c>
      <c r="AF744" s="179">
        <f t="shared" si="77"/>
        <v>40.431079191415279</v>
      </c>
      <c r="AG744" s="179">
        <f t="shared" si="77"/>
        <v>39.87891694625749</v>
      </c>
      <c r="AH744" s="179">
        <f t="shared" si="77"/>
        <v>39.398063908693821</v>
      </c>
      <c r="AI744" s="179">
        <f t="shared" si="77"/>
        <v>38.971230257796272</v>
      </c>
      <c r="AJ744" s="179">
        <f t="shared" si="77"/>
        <v>38.581224142622418</v>
      </c>
      <c r="AK744" s="179">
        <f t="shared" si="77"/>
        <v>38.210938723795515</v>
      </c>
      <c r="AL744" s="179">
        <f t="shared" si="77"/>
        <v>37.843341501654983</v>
      </c>
      <c r="AM744" s="179">
        <f t="shared" si="77"/>
        <v>37.461465449378977</v>
      </c>
      <c r="AN744" s="179">
        <f t="shared" si="77"/>
        <v>37.048401585279116</v>
      </c>
      <c r="AO744" s="179">
        <f t="shared" si="77"/>
        <v>36.587292703293528</v>
      </c>
      <c r="AP744" s="179">
        <f t="shared" si="77"/>
        <v>36.061328043614026</v>
      </c>
      <c r="AQ744" s="179">
        <f t="shared" si="77"/>
        <v>35.453738732572681</v>
      </c>
      <c r="AR744" s="179">
        <f t="shared" si="77"/>
        <v>34.747793856686378</v>
      </c>
    </row>
    <row r="745" spans="7:44" ht="14.25" customHeight="1" thickBot="1" x14ac:dyDescent="0.3">
      <c r="G745" s="62"/>
      <c r="H745" s="435"/>
      <c r="J745" s="411"/>
      <c r="K745" s="167" t="s">
        <v>285</v>
      </c>
      <c r="L745" s="180">
        <f t="shared" si="77"/>
        <v>98.013386538012611</v>
      </c>
      <c r="M745" s="180">
        <f t="shared" si="77"/>
        <v>94.403932003541897</v>
      </c>
      <c r="N745" s="180">
        <f t="shared" si="77"/>
        <v>91.225068881598972</v>
      </c>
      <c r="O745" s="180">
        <f t="shared" si="77"/>
        <v>88.512006906321702</v>
      </c>
      <c r="P745" s="180">
        <f t="shared" si="77"/>
        <v>86.117628194399757</v>
      </c>
      <c r="Q745" s="180">
        <f t="shared" si="77"/>
        <v>83.972677052470559</v>
      </c>
      <c r="R745" s="180">
        <f t="shared" si="77"/>
        <v>82.037036589598813</v>
      </c>
      <c r="S745" s="180">
        <f t="shared" si="77"/>
        <v>80.284018549533386</v>
      </c>
      <c r="T745" s="180">
        <f t="shared" si="77"/>
        <v>78.694000077178586</v>
      </c>
      <c r="U745" s="180">
        <f t="shared" si="77"/>
        <v>77.251437292246592</v>
      </c>
      <c r="V745" s="180">
        <f t="shared" si="77"/>
        <v>75.943309496727821</v>
      </c>
      <c r="W745" s="180">
        <f t="shared" si="77"/>
        <v>74.758242642607343</v>
      </c>
      <c r="X745" s="180">
        <f t="shared" si="77"/>
        <v>73.685984338618397</v>
      </c>
      <c r="Y745" s="180">
        <f t="shared" si="77"/>
        <v>72.717073544202194</v>
      </c>
      <c r="Z745" s="180">
        <f t="shared" si="77"/>
        <v>71.842624159037399</v>
      </c>
      <c r="AA745" s="180">
        <f t="shared" si="77"/>
        <v>71.054178333919197</v>
      </c>
      <c r="AB745" s="180">
        <f t="shared" si="77"/>
        <v>70.343604122211502</v>
      </c>
      <c r="AC745" s="180">
        <f t="shared" si="77"/>
        <v>69.703022265111443</v>
      </c>
      <c r="AD745" s="180">
        <f t="shared" si="77"/>
        <v>69.124752666586701</v>
      </c>
      <c r="AE745" s="180">
        <f t="shared" si="77"/>
        <v>68.601274507204892</v>
      </c>
      <c r="AF745" s="180">
        <f t="shared" si="77"/>
        <v>68.125196012975451</v>
      </c>
      <c r="AG745" s="180">
        <f t="shared" si="77"/>
        <v>67.689231192198108</v>
      </c>
      <c r="AH745" s="180">
        <f t="shared" si="77"/>
        <v>67.286181688703081</v>
      </c>
      <c r="AI745" s="180">
        <f t="shared" si="77"/>
        <v>66.908922450756037</v>
      </c>
      <c r="AJ745" s="180">
        <f t="shared" si="77"/>
        <v>66.550390285905138</v>
      </c>
      <c r="AK745" s="180">
        <f t="shared" si="77"/>
        <v>66.203574626700686</v>
      </c>
      <c r="AL745" s="180">
        <f t="shared" si="77"/>
        <v>65.861510010053209</v>
      </c>
      <c r="AM745" s="180">
        <f t="shared" si="77"/>
        <v>65.517269899152922</v>
      </c>
      <c r="AN745" s="180">
        <f t="shared" si="77"/>
        <v>65.163961567673638</v>
      </c>
      <c r="AO745" s="180">
        <f t="shared" si="77"/>
        <v>64.794721832203606</v>
      </c>
      <c r="AP745" s="180">
        <f t="shared" si="77"/>
        <v>64.402713467735978</v>
      </c>
      <c r="AQ745" s="180">
        <f t="shared" si="77"/>
        <v>63.981122177558326</v>
      </c>
      <c r="AR745" s="180">
        <f t="shared" si="77"/>
        <v>63.523154016426318</v>
      </c>
    </row>
    <row r="746" spans="7:44" ht="14.25" customHeight="1" thickTop="1" x14ac:dyDescent="0.25">
      <c r="G746" s="62"/>
      <c r="H746" s="435"/>
      <c r="J746" s="411"/>
      <c r="K746" s="164" t="s">
        <v>286</v>
      </c>
      <c r="L746" s="181">
        <f t="shared" ref="L746:AR748" si="78" xml:space="preserve"> ((L583 *L773* $S$47 * (L447 * 1 + L657) +L491) * 1000 / (L271 * 8760)) + L535 + 0</f>
        <v>102.15362529037007</v>
      </c>
      <c r="M746" s="181">
        <f t="shared" si="78"/>
        <v>92.660678265947837</v>
      </c>
      <c r="N746" s="181">
        <f t="shared" si="78"/>
        <v>84.869265826437186</v>
      </c>
      <c r="O746" s="181">
        <f t="shared" si="78"/>
        <v>78.053159953986636</v>
      </c>
      <c r="P746" s="181">
        <f t="shared" si="78"/>
        <v>71.970960263560229</v>
      </c>
      <c r="Q746" s="181">
        <f t="shared" si="78"/>
        <v>66.501785262430744</v>
      </c>
      <c r="R746" s="181">
        <f t="shared" si="78"/>
        <v>61.568946119629402</v>
      </c>
      <c r="S746" s="181">
        <f t="shared" si="78"/>
        <v>57.115604185124369</v>
      </c>
      <c r="T746" s="181">
        <f t="shared" si="78"/>
        <v>53.095132223497536</v>
      </c>
      <c r="U746" s="181">
        <f t="shared" si="78"/>
        <v>49.466779126742004</v>
      </c>
      <c r="V746" s="181">
        <f t="shared" si="78"/>
        <v>46.193568263070183</v>
      </c>
      <c r="W746" s="181">
        <f t="shared" si="78"/>
        <v>43.241239439701069</v>
      </c>
      <c r="X746" s="181">
        <f t="shared" si="78"/>
        <v>40.577712209545169</v>
      </c>
      <c r="Y746" s="181">
        <f t="shared" si="78"/>
        <v>38.172818877107687</v>
      </c>
      <c r="Z746" s="181">
        <f t="shared" si="78"/>
        <v>35.998177314537564</v>
      </c>
      <c r="AA746" s="181">
        <f t="shared" si="78"/>
        <v>34.791161639269021</v>
      </c>
      <c r="AB746" s="181">
        <f t="shared" si="78"/>
        <v>33.749028761500554</v>
      </c>
      <c r="AC746" s="181">
        <f t="shared" si="78"/>
        <v>32.852612395215445</v>
      </c>
      <c r="AD746" s="181">
        <f t="shared" si="78"/>
        <v>32.083780858893824</v>
      </c>
      <c r="AE746" s="181">
        <f t="shared" si="78"/>
        <v>31.425280340835599</v>
      </c>
      <c r="AF746" s="181">
        <f t="shared" si="78"/>
        <v>30.860590922585637</v>
      </c>
      <c r="AG746" s="181">
        <f t="shared" si="78"/>
        <v>30.373796032229649</v>
      </c>
      <c r="AH746" s="181">
        <f t="shared" si="78"/>
        <v>29.949466980347381</v>
      </c>
      <c r="AI746" s="181">
        <f t="shared" si="78"/>
        <v>29.572564506135329</v>
      </c>
      <c r="AJ746" s="181">
        <f t="shared" si="78"/>
        <v>29.228359103224882</v>
      </c>
      <c r="AK746" s="181">
        <f t="shared" si="78"/>
        <v>28.902371539413483</v>
      </c>
      <c r="AL746" s="181">
        <f t="shared" si="78"/>
        <v>28.580334625168156</v>
      </c>
      <c r="AM746" s="181">
        <f t="shared" si="78"/>
        <v>28.248177071555794</v>
      </c>
      <c r="AN746" s="181">
        <f t="shared" si="78"/>
        <v>27.892030321993623</v>
      </c>
      <c r="AO746" s="181">
        <f t="shared" si="78"/>
        <v>27.498259639315705</v>
      </c>
      <c r="AP746" s="181">
        <f t="shared" si="78"/>
        <v>27.053521588940484</v>
      </c>
      <c r="AQ746" s="181">
        <f t="shared" si="78"/>
        <v>26.54485154878299</v>
      </c>
      <c r="AR746" s="181">
        <f t="shared" si="78"/>
        <v>25.959787299295314</v>
      </c>
    </row>
    <row r="747" spans="7:44" ht="14.25" customHeight="1" x14ac:dyDescent="0.25">
      <c r="G747" s="62"/>
      <c r="H747" s="435"/>
      <c r="J747" s="411"/>
      <c r="K747" s="52" t="s">
        <v>287</v>
      </c>
      <c r="L747" s="179">
        <f t="shared" si="78"/>
        <v>102.15362529037007</v>
      </c>
      <c r="M747" s="179">
        <f t="shared" si="78"/>
        <v>94.339787986777694</v>
      </c>
      <c r="N747" s="179">
        <f t="shared" si="78"/>
        <v>87.928873159160275</v>
      </c>
      <c r="O747" s="179">
        <f t="shared" si="78"/>
        <v>82.325607377079976</v>
      </c>
      <c r="P747" s="179">
        <f t="shared" si="78"/>
        <v>77.330154138332006</v>
      </c>
      <c r="Q747" s="179">
        <f t="shared" si="78"/>
        <v>72.842909191725624</v>
      </c>
      <c r="R747" s="179">
        <f t="shared" si="78"/>
        <v>68.802036655371097</v>
      </c>
      <c r="S747" s="179">
        <f t="shared" si="78"/>
        <v>65.163244480134551</v>
      </c>
      <c r="T747" s="179">
        <f t="shared" si="78"/>
        <v>61.89155309661885</v>
      </c>
      <c r="U747" s="179">
        <f t="shared" si="78"/>
        <v>58.95741149370577</v>
      </c>
      <c r="V747" s="179">
        <f t="shared" si="78"/>
        <v>56.334662079114466</v>
      </c>
      <c r="W747" s="179">
        <f t="shared" si="78"/>
        <v>53.999386923542801</v>
      </c>
      <c r="X747" s="179">
        <f t="shared" si="78"/>
        <v>51.9292121437107</v>
      </c>
      <c r="Y747" s="179">
        <f t="shared" si="78"/>
        <v>50.10286718401764</v>
      </c>
      <c r="Z747" s="179">
        <f t="shared" si="78"/>
        <v>48.499893944680849</v>
      </c>
      <c r="AA747" s="179">
        <f t="shared" si="78"/>
        <v>47.100448105872943</v>
      </c>
      <c r="AB747" s="179">
        <f t="shared" si="78"/>
        <v>45.88515939675024</v>
      </c>
      <c r="AC747" s="179">
        <f t="shared" si="78"/>
        <v>44.835030807425888</v>
      </c>
      <c r="AD747" s="179">
        <f t="shared" si="78"/>
        <v>43.931364270168991</v>
      </c>
      <c r="AE747" s="179">
        <f t="shared" si="78"/>
        <v>43.155704783750657</v>
      </c>
      <c r="AF747" s="179">
        <f t="shared" si="78"/>
        <v>42.489797673127342</v>
      </c>
      <c r="AG747" s="179">
        <f t="shared" si="78"/>
        <v>41.915555388204538</v>
      </c>
      <c r="AH747" s="179">
        <f t="shared" si="78"/>
        <v>41.415031351904254</v>
      </c>
      <c r="AI747" s="179">
        <f t="shared" si="78"/>
        <v>40.970399100114896</v>
      </c>
      <c r="AJ747" s="179">
        <f t="shared" si="78"/>
        <v>40.563935451187092</v>
      </c>
      <c r="AK747" s="179">
        <f t="shared" si="78"/>
        <v>40.17800678378066</v>
      </c>
      <c r="AL747" s="179">
        <f t="shared" si="78"/>
        <v>39.79505774104662</v>
      </c>
      <c r="AM747" s="179">
        <f t="shared" si="78"/>
        <v>39.39760184949165</v>
      </c>
      <c r="AN747" s="179">
        <f t="shared" si="78"/>
        <v>38.968213663995407</v>
      </c>
      <c r="AO747" s="179">
        <f t="shared" si="78"/>
        <v>38.489522140623457</v>
      </c>
      <c r="AP747" s="179">
        <f t="shared" si="78"/>
        <v>37.944205005740173</v>
      </c>
      <c r="AQ747" s="179">
        <f t="shared" si="78"/>
        <v>37.314983940068366</v>
      </c>
      <c r="AR747" s="179">
        <f t="shared" si="78"/>
        <v>36.584620434346832</v>
      </c>
    </row>
    <row r="748" spans="7:44" ht="14.25" customHeight="1" thickBot="1" x14ac:dyDescent="0.3">
      <c r="G748" s="62"/>
      <c r="H748" s="435"/>
      <c r="J748" s="411"/>
      <c r="K748" s="167" t="s">
        <v>288</v>
      </c>
      <c r="L748" s="180">
        <f t="shared" si="78"/>
        <v>102.15362529037007</v>
      </c>
      <c r="M748" s="180">
        <f t="shared" si="78"/>
        <v>98.392533617493299</v>
      </c>
      <c r="N748" s="180">
        <f t="shared" si="78"/>
        <v>95.104442859730398</v>
      </c>
      <c r="O748" s="180">
        <f t="shared" si="78"/>
        <v>92.300706741801463</v>
      </c>
      <c r="P748" s="180">
        <f t="shared" si="78"/>
        <v>89.827642110432905</v>
      </c>
      <c r="Q748" s="180">
        <f t="shared" si="78"/>
        <v>87.612966130031779</v>
      </c>
      <c r="R748" s="180">
        <f t="shared" si="78"/>
        <v>85.614857283561122</v>
      </c>
      <c r="S748" s="180">
        <f t="shared" si="78"/>
        <v>83.805531399292164</v>
      </c>
      <c r="T748" s="180">
        <f t="shared" si="78"/>
        <v>82.164589543696266</v>
      </c>
      <c r="U748" s="180">
        <f t="shared" si="78"/>
        <v>80.675896139085495</v>
      </c>
      <c r="V748" s="180">
        <f t="shared" si="78"/>
        <v>79.325952669470325</v>
      </c>
      <c r="W748" s="180">
        <f t="shared" si="78"/>
        <v>78.102981465712418</v>
      </c>
      <c r="X748" s="180">
        <f t="shared" si="78"/>
        <v>76.99637696833237</v>
      </c>
      <c r="Y748" s="180">
        <f t="shared" si="78"/>
        <v>75.996360498151944</v>
      </c>
      <c r="Z748" s="180">
        <f t="shared" si="78"/>
        <v>75.093754078877566</v>
      </c>
      <c r="AA748" s="180">
        <f t="shared" si="78"/>
        <v>74.279827135086535</v>
      </c>
      <c r="AB748" s="180">
        <f t="shared" si="78"/>
        <v>73.546189535074475</v>
      </c>
      <c r="AC748" s="180">
        <f t="shared" si="78"/>
        <v>72.884715083352262</v>
      </c>
      <c r="AD748" s="180">
        <f t="shared" si="78"/>
        <v>72.287485591357992</v>
      </c>
      <c r="AE748" s="180">
        <f t="shared" si="78"/>
        <v>71.746749202017739</v>
      </c>
      <c r="AF748" s="180">
        <f t="shared" si="78"/>
        <v>71.254888804261583</v>
      </c>
      <c r="AG748" s="180">
        <f t="shared" si="78"/>
        <v>70.804397729157216</v>
      </c>
      <c r="AH748" s="180">
        <f t="shared" si="78"/>
        <v>70.387860792495019</v>
      </c>
      <c r="AI748" s="180">
        <f t="shared" si="78"/>
        <v>69.997939324444346</v>
      </c>
      <c r="AJ748" s="180">
        <f t="shared" si="78"/>
        <v>69.627359214665844</v>
      </c>
      <c r="AK748" s="180">
        <f t="shared" si="78"/>
        <v>69.268901267414591</v>
      </c>
      <c r="AL748" s="180">
        <f t="shared" si="78"/>
        <v>68.91539334702729</v>
      </c>
      <c r="AM748" s="180">
        <f t="shared" si="78"/>
        <v>68.55970392603443</v>
      </c>
      <c r="AN748" s="180">
        <f t="shared" si="78"/>
        <v>68.194736743029026</v>
      </c>
      <c r="AO748" s="180">
        <f t="shared" si="78"/>
        <v>67.813426346626045</v>
      </c>
      <c r="AP748" s="180">
        <f t="shared" si="78"/>
        <v>67.408734352938069</v>
      </c>
      <c r="AQ748" s="180">
        <f t="shared" si="78"/>
        <v>66.973646282140123</v>
      </c>
      <c r="AR748" s="180">
        <f t="shared" si="78"/>
        <v>66.501168868482011</v>
      </c>
    </row>
    <row r="749" spans="7:44" ht="14.25" customHeight="1" thickTop="1" x14ac:dyDescent="0.25">
      <c r="G749" s="62"/>
      <c r="H749" s="435"/>
      <c r="J749" s="411"/>
      <c r="K749" s="164" t="s">
        <v>289</v>
      </c>
      <c r="L749" s="181">
        <f t="shared" ref="L749:AR751" si="79" xml:space="preserve"> ((L583 *L773 * $S$47 * (L450 * 1 + L660) +L494) * 1000 / (L274 * 8760)) + L538 + 0</f>
        <v>106.67730186700122</v>
      </c>
      <c r="M749" s="181">
        <f t="shared" si="79"/>
        <v>96.766031592883152</v>
      </c>
      <c r="N749" s="181">
        <f t="shared" si="79"/>
        <v>88.621443475426375</v>
      </c>
      <c r="O749" s="181">
        <f t="shared" si="79"/>
        <v>81.492577508458126</v>
      </c>
      <c r="P749" s="181">
        <f t="shared" si="79"/>
        <v>75.129543491521062</v>
      </c>
      <c r="Q749" s="181">
        <f t="shared" si="79"/>
        <v>69.407018642291675</v>
      </c>
      <c r="R749" s="181">
        <f t="shared" si="79"/>
        <v>64.245352746407164</v>
      </c>
      <c r="S749" s="181">
        <f t="shared" si="79"/>
        <v>59.585405418492911</v>
      </c>
      <c r="T749" s="181">
        <f t="shared" si="79"/>
        <v>55.37858404908885</v>
      </c>
      <c r="U749" s="181">
        <f t="shared" si="79"/>
        <v>51.582365154598016</v>
      </c>
      <c r="V749" s="181">
        <f t="shared" si="79"/>
        <v>48.158125264473668</v>
      </c>
      <c r="W749" s="181">
        <f t="shared" si="79"/>
        <v>45.070050797526008</v>
      </c>
      <c r="X749" s="181">
        <f t="shared" si="79"/>
        <v>42.284586774046879</v>
      </c>
      <c r="Y749" s="181">
        <f t="shared" si="79"/>
        <v>39.770164055195899</v>
      </c>
      <c r="Z749" s="181">
        <f t="shared" si="79"/>
        <v>37.497070731405437</v>
      </c>
      <c r="AA749" s="181">
        <f t="shared" si="79"/>
        <v>36.233425936054864</v>
      </c>
      <c r="AB749" s="181">
        <f t="shared" si="79"/>
        <v>35.142468810698354</v>
      </c>
      <c r="AC749" s="181">
        <f t="shared" si="79"/>
        <v>34.204136469678502</v>
      </c>
      <c r="AD749" s="181">
        <f t="shared" si="79"/>
        <v>33.399446357626537</v>
      </c>
      <c r="AE749" s="181">
        <f t="shared" si="79"/>
        <v>32.710332806034167</v>
      </c>
      <c r="AF749" s="181">
        <f t="shared" si="79"/>
        <v>32.11949678890489</v>
      </c>
      <c r="AG749" s="181">
        <f t="shared" si="79"/>
        <v>31.610269623155787</v>
      </c>
      <c r="AH749" s="181">
        <f t="shared" si="79"/>
        <v>31.16649237261203</v>
      </c>
      <c r="AI749" s="181">
        <f t="shared" si="79"/>
        <v>30.772412993214591</v>
      </c>
      <c r="AJ749" s="181">
        <f t="shared" si="79"/>
        <v>30.412603085973441</v>
      </c>
      <c r="AK749" s="181">
        <f t="shared" si="79"/>
        <v>30.07189574848362</v>
      </c>
      <c r="AL749" s="181">
        <f t="shared" si="79"/>
        <v>29.735345637045004</v>
      </c>
      <c r="AM749" s="181">
        <f t="shared" si="79"/>
        <v>29.388212125283562</v>
      </c>
      <c r="AN749" s="181">
        <f t="shared" si="79"/>
        <v>29.015966489407198</v>
      </c>
      <c r="AO749" s="181">
        <f t="shared" si="79"/>
        <v>28.604324464504561</v>
      </c>
      <c r="AP749" s="181">
        <f t="shared" si="79"/>
        <v>28.139306414343491</v>
      </c>
      <c r="AQ749" s="181">
        <f t="shared" si="79"/>
        <v>27.607328915021345</v>
      </c>
      <c r="AR749" s="181">
        <f t="shared" si="79"/>
        <v>26.995334086752262</v>
      </c>
    </row>
    <row r="750" spans="7:44" ht="14.25" customHeight="1" x14ac:dyDescent="0.25">
      <c r="G750" s="62"/>
      <c r="H750" s="435"/>
      <c r="J750" s="411"/>
      <c r="K750" s="52" t="s">
        <v>290</v>
      </c>
      <c r="L750" s="179">
        <f t="shared" si="79"/>
        <v>106.67730186700122</v>
      </c>
      <c r="M750" s="179">
        <f t="shared" si="79"/>
        <v>98.519197280006054</v>
      </c>
      <c r="N750" s="179">
        <f t="shared" si="79"/>
        <v>91.817539029480045</v>
      </c>
      <c r="O750" s="179">
        <f t="shared" si="79"/>
        <v>85.956719748908469</v>
      </c>
      <c r="P750" s="179">
        <f t="shared" si="79"/>
        <v>80.729861974864164</v>
      </c>
      <c r="Q750" s="179">
        <f t="shared" si="79"/>
        <v>76.033709420236832</v>
      </c>
      <c r="R750" s="179">
        <f t="shared" si="79"/>
        <v>71.804058393059989</v>
      </c>
      <c r="S750" s="179">
        <f t="shared" si="79"/>
        <v>67.994849017460922</v>
      </c>
      <c r="T750" s="179">
        <f t="shared" si="79"/>
        <v>64.569654267373551</v>
      </c>
      <c r="U750" s="179">
        <f t="shared" si="79"/>
        <v>61.497663573288825</v>
      </c>
      <c r="V750" s="179">
        <f t="shared" si="79"/>
        <v>58.751577982309435</v>
      </c>
      <c r="W750" s="179">
        <f t="shared" si="79"/>
        <v>56.306416722279998</v>
      </c>
      <c r="X750" s="179">
        <f t="shared" si="79"/>
        <v>54.138797559263274</v>
      </c>
      <c r="Y750" s="179">
        <f t="shared" si="79"/>
        <v>52.226480791560874</v>
      </c>
      <c r="Z750" s="179">
        <f t="shared" si="79"/>
        <v>50.548068243722327</v>
      </c>
      <c r="AA750" s="179">
        <f t="shared" si="79"/>
        <v>49.082797637812561</v>
      </c>
      <c r="AB750" s="179">
        <f t="shared" si="79"/>
        <v>47.810397950271195</v>
      </c>
      <c r="AC750" s="179">
        <f t="shared" si="79"/>
        <v>46.710985064485079</v>
      </c>
      <c r="AD750" s="179">
        <f t="shared" si="79"/>
        <v>45.764984815186175</v>
      </c>
      <c r="AE750" s="179">
        <f t="shared" si="79"/>
        <v>44.953075121053125</v>
      </c>
      <c r="AF750" s="179">
        <f t="shared" si="79"/>
        <v>44.256141713659623</v>
      </c>
      <c r="AG750" s="179">
        <f t="shared" si="79"/>
        <v>43.655243741467956</v>
      </c>
      <c r="AH750" s="179">
        <f t="shared" si="79"/>
        <v>43.131586672278296</v>
      </c>
      <c r="AI750" s="179">
        <f t="shared" si="79"/>
        <v>42.666500675263066</v>
      </c>
      <c r="AJ750" s="179">
        <f t="shared" si="79"/>
        <v>42.241423175987315</v>
      </c>
      <c r="AK750" s="179">
        <f t="shared" si="79"/>
        <v>41.837884630827027</v>
      </c>
      <c r="AL750" s="179">
        <f t="shared" si="79"/>
        <v>41.437496814717854</v>
      </c>
      <c r="AM750" s="179">
        <f t="shared" si="79"/>
        <v>41.021943092487255</v>
      </c>
      <c r="AN750" s="179">
        <f t="shared" si="79"/>
        <v>40.572970271458736</v>
      </c>
      <c r="AO750" s="179">
        <f t="shared" si="79"/>
        <v>40.072381726359019</v>
      </c>
      <c r="AP750" s="179">
        <f t="shared" si="79"/>
        <v>39.502031556772693</v>
      </c>
      <c r="AQ750" s="179">
        <f t="shared" si="79"/>
        <v>38.843819589302889</v>
      </c>
      <c r="AR750" s="179">
        <f t="shared" si="79"/>
        <v>38.079687075944882</v>
      </c>
    </row>
    <row r="751" spans="7:44" ht="14.25" customHeight="1" thickBot="1" x14ac:dyDescent="0.3">
      <c r="G751" s="62"/>
      <c r="H751" s="435"/>
      <c r="J751" s="411"/>
      <c r="K751" s="167" t="s">
        <v>291</v>
      </c>
      <c r="L751" s="183">
        <f t="shared" si="79"/>
        <v>106.67730186700122</v>
      </c>
      <c r="M751" s="183">
        <f t="shared" si="79"/>
        <v>102.75524590653042</v>
      </c>
      <c r="N751" s="183">
        <f t="shared" si="79"/>
        <v>99.311423441207793</v>
      </c>
      <c r="O751" s="183">
        <f t="shared" si="79"/>
        <v>96.375528978394698</v>
      </c>
      <c r="P751" s="183">
        <f t="shared" si="79"/>
        <v>93.786225587343907</v>
      </c>
      <c r="Q751" s="183">
        <f t="shared" si="79"/>
        <v>91.467645959909589</v>
      </c>
      <c r="R751" s="183">
        <f t="shared" si="79"/>
        <v>89.375906634451098</v>
      </c>
      <c r="S751" s="183">
        <f t="shared" si="79"/>
        <v>87.481862962158161</v>
      </c>
      <c r="T751" s="183">
        <f t="shared" si="79"/>
        <v>85.76412449302704</v>
      </c>
      <c r="U751" s="183">
        <f t="shared" si="79"/>
        <v>84.205777068461614</v>
      </c>
      <c r="V751" s="183">
        <f t="shared" si="79"/>
        <v>82.7926752615693</v>
      </c>
      <c r="W751" s="183">
        <f t="shared" si="79"/>
        <v>81.512480387282807</v>
      </c>
      <c r="X751" s="183">
        <f t="shared" si="79"/>
        <v>80.354084354838676</v>
      </c>
      <c r="Y751" s="183">
        <f t="shared" si="79"/>
        <v>79.307247197075966</v>
      </c>
      <c r="Z751" s="183">
        <f t="shared" si="79"/>
        <v>78.362359599709293</v>
      </c>
      <c r="AA751" s="183">
        <f t="shared" si="79"/>
        <v>77.510281946454626</v>
      </c>
      <c r="AB751" s="183">
        <f t="shared" si="79"/>
        <v>76.742232023797413</v>
      </c>
      <c r="AC751" s="183">
        <f t="shared" si="79"/>
        <v>76.049704696035477</v>
      </c>
      <c r="AD751" s="183">
        <f t="shared" si="79"/>
        <v>75.424413186023926</v>
      </c>
      <c r="AE751" s="183">
        <f t="shared" si="79"/>
        <v>74.858245321353792</v>
      </c>
      <c r="AF751" s="183">
        <f t="shared" si="79"/>
        <v>74.343230374110831</v>
      </c>
      <c r="AG751" s="183">
        <f t="shared" si="79"/>
        <v>73.871513545637043</v>
      </c>
      <c r="AH751" s="183">
        <f t="shared" si="79"/>
        <v>73.435336064503957</v>
      </c>
      <c r="AI751" s="183">
        <f t="shared" si="79"/>
        <v>73.027019470454405</v>
      </c>
      <c r="AJ751" s="183">
        <f t="shared" si="79"/>
        <v>72.6389530641964</v>
      </c>
      <c r="AK751" s="183">
        <f t="shared" si="79"/>
        <v>72.263583782375832</v>
      </c>
      <c r="AL751" s="183">
        <f t="shared" si="79"/>
        <v>71.893407952191851</v>
      </c>
      <c r="AM751" s="183">
        <f t="shared" si="79"/>
        <v>71.520964518549135</v>
      </c>
      <c r="AN751" s="183">
        <f t="shared" si="79"/>
        <v>71.138829436268296</v>
      </c>
      <c r="AO751" s="183">
        <f t="shared" si="79"/>
        <v>70.739610992533471</v>
      </c>
      <c r="AP751" s="183">
        <f t="shared" si="79"/>
        <v>70.315945878395254</v>
      </c>
      <c r="AQ751" s="183">
        <f t="shared" si="79"/>
        <v>69.860495868200445</v>
      </c>
      <c r="AR751" s="183">
        <f t="shared" si="79"/>
        <v>69.365944996039374</v>
      </c>
    </row>
    <row r="752" spans="7:44" ht="14.25" customHeight="1" thickTop="1" x14ac:dyDescent="0.25">
      <c r="G752" s="62"/>
      <c r="H752" s="156"/>
      <c r="J752" s="412"/>
      <c r="K752" s="164" t="s">
        <v>348</v>
      </c>
      <c r="L752" s="181">
        <f t="shared" ref="L752:AR754" si="80" xml:space="preserve"> ((L583 * L773 * $S$47 * (L453 * 1 + L663) +L497) * 1000 / (L277 * 8760)) + L541 + 0</f>
        <v>116.03387752163877</v>
      </c>
      <c r="M752" s="181">
        <f t="shared" si="80"/>
        <v>105.30418693984521</v>
      </c>
      <c r="N752" s="181">
        <f t="shared" si="80"/>
        <v>96.540736799319632</v>
      </c>
      <c r="O752" s="181">
        <f t="shared" si="80"/>
        <v>88.888534079476102</v>
      </c>
      <c r="P752" s="181">
        <f t="shared" si="80"/>
        <v>82.064885260010257</v>
      </c>
      <c r="Q752" s="181">
        <f t="shared" si="80"/>
        <v>75.92930566472792</v>
      </c>
      <c r="R752" s="181">
        <f t="shared" si="80"/>
        <v>70.393473065084308</v>
      </c>
      <c r="S752" s="181">
        <f t="shared" si="80"/>
        <v>65.392512077786478</v>
      </c>
      <c r="T752" s="181">
        <f t="shared" si="80"/>
        <v>60.873614860443816</v>
      </c>
      <c r="U752" s="181">
        <f t="shared" si="80"/>
        <v>56.790911924719708</v>
      </c>
      <c r="V752" s="181">
        <f t="shared" si="80"/>
        <v>53.102974977023777</v>
      </c>
      <c r="W752" s="181">
        <f t="shared" si="80"/>
        <v>49.771550228465337</v>
      </c>
      <c r="X752" s="181">
        <f t="shared" si="80"/>
        <v>46.760907547842884</v>
      </c>
      <c r="Y752" s="181">
        <f t="shared" si="80"/>
        <v>44.037509539702562</v>
      </c>
      <c r="Z752" s="181">
        <f t="shared" si="80"/>
        <v>41.569847872189648</v>
      </c>
      <c r="AA752" s="181">
        <f t="shared" si="80"/>
        <v>40.211540076821422</v>
      </c>
      <c r="AB752" s="181">
        <f t="shared" si="80"/>
        <v>39.037170682330675</v>
      </c>
      <c r="AC752" s="181">
        <f t="shared" si="80"/>
        <v>38.025407201318671</v>
      </c>
      <c r="AD752" s="181">
        <f t="shared" si="80"/>
        <v>37.156078132990885</v>
      </c>
      <c r="AE752" s="181">
        <f t="shared" si="80"/>
        <v>36.409996266318501</v>
      </c>
      <c r="AF752" s="181">
        <f t="shared" si="80"/>
        <v>35.768796996026097</v>
      </c>
      <c r="AG752" s="181">
        <f t="shared" si="80"/>
        <v>35.214792119180935</v>
      </c>
      <c r="AH752" s="181">
        <f t="shared" si="80"/>
        <v>34.730840745441455</v>
      </c>
      <c r="AI752" s="181">
        <f t="shared" si="80"/>
        <v>34.300239312958119</v>
      </c>
      <c r="AJ752" s="181">
        <f t="shared" si="80"/>
        <v>33.906632566247943</v>
      </c>
      <c r="AK752" s="181">
        <f t="shared" si="80"/>
        <v>33.533946987527699</v>
      </c>
      <c r="AL752" s="181">
        <f t="shared" si="80"/>
        <v>33.166347795631417</v>
      </c>
      <c r="AM752" s="181">
        <f t="shared" si="80"/>
        <v>32.78822040344955</v>
      </c>
      <c r="AN752" s="181">
        <f t="shared" si="80"/>
        <v>32.384177281553988</v>
      </c>
      <c r="AO752" s="181">
        <f t="shared" si="80"/>
        <v>31.93909161838668</v>
      </c>
      <c r="AP752" s="181">
        <f t="shared" si="80"/>
        <v>31.438160116513746</v>
      </c>
      <c r="AQ752" s="181">
        <f t="shared" si="80"/>
        <v>30.866998905630069</v>
      </c>
      <c r="AR752" s="181">
        <f t="shared" si="80"/>
        <v>30.211779218930999</v>
      </c>
    </row>
    <row r="753" spans="7:44" ht="14.25" customHeight="1" x14ac:dyDescent="0.25">
      <c r="G753" s="62"/>
      <c r="H753" s="156"/>
      <c r="J753" s="412"/>
      <c r="K753" s="52" t="s">
        <v>349</v>
      </c>
      <c r="L753" s="179">
        <f t="shared" si="80"/>
        <v>116.03387752163877</v>
      </c>
      <c r="M753" s="179">
        <f t="shared" si="80"/>
        <v>107.20281070876149</v>
      </c>
      <c r="N753" s="179">
        <f t="shared" si="80"/>
        <v>99.995448295192105</v>
      </c>
      <c r="O753" s="179">
        <f t="shared" si="80"/>
        <v>93.711013699990204</v>
      </c>
      <c r="P753" s="179">
        <f t="shared" si="80"/>
        <v>88.115343699305456</v>
      </c>
      <c r="Q753" s="179">
        <f t="shared" si="80"/>
        <v>83.092454003040388</v>
      </c>
      <c r="R753" s="179">
        <f t="shared" si="80"/>
        <v>78.570855921425192</v>
      </c>
      <c r="S753" s="179">
        <f t="shared" si="80"/>
        <v>74.49971267083221</v>
      </c>
      <c r="T753" s="179">
        <f t="shared" si="80"/>
        <v>70.839140499481189</v>
      </c>
      <c r="U753" s="179">
        <f t="shared" si="80"/>
        <v>67.555634937110668</v>
      </c>
      <c r="V753" s="179">
        <f t="shared" si="80"/>
        <v>64.61967558665151</v>
      </c>
      <c r="W753" s="179">
        <f t="shared" si="80"/>
        <v>62.00436904695313</v>
      </c>
      <c r="X753" s="179">
        <f t="shared" si="80"/>
        <v>59.684631208244802</v>
      </c>
      <c r="Y753" s="179">
        <f t="shared" si="80"/>
        <v>57.636669506011607</v>
      </c>
      <c r="Z753" s="179">
        <f t="shared" si="80"/>
        <v>55.837641428794583</v>
      </c>
      <c r="AA753" s="179">
        <f t="shared" si="80"/>
        <v>54.26542141862695</v>
      </c>
      <c r="AB753" s="179">
        <f t="shared" si="80"/>
        <v>52.898437038416169</v>
      </c>
      <c r="AC753" s="179">
        <f t="shared" si="80"/>
        <v>51.715550879469845</v>
      </c>
      <c r="AD753" s="179">
        <f t="shared" si="80"/>
        <v>50.69597354290832</v>
      </c>
      <c r="AE753" s="179">
        <f t="shared" si="80"/>
        <v>49.819198261796856</v>
      </c>
      <c r="AF753" s="179">
        <f t="shared" si="80"/>
        <v>49.064950928114342</v>
      </c>
      <c r="AG753" s="179">
        <f t="shared" si="80"/>
        <v>48.413151301180676</v>
      </c>
      <c r="AH753" s="179">
        <f t="shared" si="80"/>
        <v>47.843882474776237</v>
      </c>
      <c r="AI753" s="179">
        <f t="shared" si="80"/>
        <v>47.337366540746835</v>
      </c>
      <c r="AJ753" s="179">
        <f t="shared" si="80"/>
        <v>46.873944968446544</v>
      </c>
      <c r="AK753" s="179">
        <f t="shared" si="80"/>
        <v>46.434062619960251</v>
      </c>
      <c r="AL753" s="179">
        <f t="shared" si="80"/>
        <v>45.998254601812057</v>
      </c>
      <c r="AM753" s="179">
        <f t="shared" si="80"/>
        <v>45.547135353779474</v>
      </c>
      <c r="AN753" s="179">
        <f t="shared" si="80"/>
        <v>45.0613895198629</v>
      </c>
      <c r="AO753" s="179">
        <f t="shared" si="80"/>
        <v>44.521764252199404</v>
      </c>
      <c r="AP753" s="179">
        <f t="shared" si="80"/>
        <v>43.909062677085629</v>
      </c>
      <c r="AQ753" s="179">
        <f t="shared" si="80"/>
        <v>43.204138311032779</v>
      </c>
      <c r="AR753" s="179">
        <f t="shared" si="80"/>
        <v>42.387890259293243</v>
      </c>
    </row>
    <row r="754" spans="7:44" ht="14.25" customHeight="1" thickBot="1" x14ac:dyDescent="0.3">
      <c r="G754" s="62"/>
      <c r="H754" s="156"/>
      <c r="J754" s="412"/>
      <c r="K754" s="167" t="s">
        <v>350</v>
      </c>
      <c r="L754" s="180">
        <f t="shared" si="80"/>
        <v>116.03387752163877</v>
      </c>
      <c r="M754" s="180">
        <f t="shared" si="80"/>
        <v>111.78066442128025</v>
      </c>
      <c r="N754" s="180">
        <f t="shared" si="80"/>
        <v>108.09754649138016</v>
      </c>
      <c r="O754" s="180">
        <f t="shared" si="80"/>
        <v>104.9671284812876</v>
      </c>
      <c r="P754" s="180">
        <f t="shared" si="80"/>
        <v>102.21124617534289</v>
      </c>
      <c r="Q754" s="180">
        <f t="shared" si="80"/>
        <v>99.746352123548391</v>
      </c>
      <c r="R754" s="180">
        <f t="shared" si="80"/>
        <v>97.52430012103558</v>
      </c>
      <c r="S754" s="180">
        <f t="shared" si="80"/>
        <v>95.513254818211635</v>
      </c>
      <c r="T754" s="180">
        <f t="shared" si="80"/>
        <v>93.689960566727777</v>
      </c>
      <c r="U754" s="180">
        <f t="shared" si="80"/>
        <v>92.036113585389245</v>
      </c>
      <c r="V754" s="180">
        <f t="shared" si="80"/>
        <v>90.536472346178286</v>
      </c>
      <c r="W754" s="180">
        <f t="shared" si="80"/>
        <v>89.177793157356746</v>
      </c>
      <c r="X754" s="180">
        <f t="shared" si="80"/>
        <v>87.948192756820674</v>
      </c>
      <c r="Y754" s="180">
        <f t="shared" si="80"/>
        <v>86.836747357722729</v>
      </c>
      <c r="Z754" s="180">
        <f t="shared" si="80"/>
        <v>85.833230003683525</v>
      </c>
      <c r="AA754" s="180">
        <f t="shared" si="80"/>
        <v>84.927932578239037</v>
      </c>
      <c r="AB754" s="180">
        <f t="shared" si="80"/>
        <v>84.111541643708279</v>
      </c>
      <c r="AC754" s="180">
        <f t="shared" si="80"/>
        <v>83.37504964307395</v>
      </c>
      <c r="AD754" s="180">
        <f t="shared" si="80"/>
        <v>82.709689997684137</v>
      </c>
      <c r="AE754" s="180">
        <f t="shared" si="80"/>
        <v>82.106888754731003</v>
      </c>
      <c r="AF754" s="180">
        <f t="shared" si="80"/>
        <v>81.558227948410646</v>
      </c>
      <c r="AG754" s="180">
        <f t="shared" si="80"/>
        <v>81.05541741337791</v>
      </c>
      <c r="AH754" s="180">
        <f t="shared" si="80"/>
        <v>80.590272803366361</v>
      </c>
      <c r="AI754" s="180">
        <f t="shared" si="80"/>
        <v>80.154698236613498</v>
      </c>
      <c r="AJ754" s="180">
        <f t="shared" si="80"/>
        <v>79.740672440076253</v>
      </c>
      <c r="AK754" s="180">
        <f t="shared" si="80"/>
        <v>79.340237573502392</v>
      </c>
      <c r="AL754" s="180">
        <f t="shared" si="80"/>
        <v>78.94549013024097</v>
      </c>
      <c r="AM754" s="180">
        <f t="shared" si="80"/>
        <v>78.548573464763038</v>
      </c>
      <c r="AN754" s="180">
        <f t="shared" si="80"/>
        <v>78.141671607031597</v>
      </c>
      <c r="AO754" s="180">
        <f t="shared" si="80"/>
        <v>77.71700410419669</v>
      </c>
      <c r="AP754" s="180">
        <f t="shared" si="80"/>
        <v>77.266821689396977</v>
      </c>
      <c r="AQ754" s="180">
        <f t="shared" si="80"/>
        <v>76.783402621726907</v>
      </c>
      <c r="AR754" s="180">
        <f t="shared" si="80"/>
        <v>76.259049574834847</v>
      </c>
    </row>
    <row r="755" spans="7:44" ht="14.25" customHeight="1" thickTop="1" x14ac:dyDescent="0.25">
      <c r="G755" s="62"/>
      <c r="H755" s="156"/>
      <c r="J755" s="412"/>
      <c r="K755" s="164" t="s">
        <v>351</v>
      </c>
      <c r="L755" s="181">
        <f t="shared" ref="L755:AR757" si="81" xml:space="preserve"> ((L583 * L773 * $S$47 * (L456 * 1 + L666) +L500) * 1000 / (L280 * 8760)) + L544 + 0</f>
        <v>127.66517616715176</v>
      </c>
      <c r="M755" s="181">
        <f t="shared" si="81"/>
        <v>117.08552855805615</v>
      </c>
      <c r="N755" s="181">
        <f t="shared" si="81"/>
        <v>107.44893366339764</v>
      </c>
      <c r="O755" s="181">
        <f t="shared" si="81"/>
        <v>99.05277053909235</v>
      </c>
      <c r="P755" s="181">
        <f t="shared" si="81"/>
        <v>91.572015264761518</v>
      </c>
      <c r="Q755" s="181">
        <f t="shared" si="81"/>
        <v>84.846428042199818</v>
      </c>
      <c r="R755" s="181">
        <f t="shared" si="81"/>
        <v>78.776232560892538</v>
      </c>
      <c r="S755" s="181">
        <f t="shared" si="81"/>
        <v>73.288851805725201</v>
      </c>
      <c r="T755" s="181">
        <f t="shared" si="81"/>
        <v>68.32571572216915</v>
      </c>
      <c r="U755" s="181">
        <f t="shared" si="81"/>
        <v>63.836301693239967</v>
      </c>
      <c r="V755" s="181">
        <f t="shared" si="81"/>
        <v>59.775220477327743</v>
      </c>
      <c r="W755" s="181">
        <f t="shared" si="81"/>
        <v>56.100726720791847</v>
      </c>
      <c r="X755" s="181">
        <f t="shared" si="81"/>
        <v>52.773943815300669</v>
      </c>
      <c r="Y755" s="181">
        <f t="shared" si="81"/>
        <v>49.758461425528495</v>
      </c>
      <c r="Z755" s="181">
        <f t="shared" si="81"/>
        <v>47.020129485995803</v>
      </c>
      <c r="AA755" s="181">
        <f t="shared" si="81"/>
        <v>45.526802330721942</v>
      </c>
      <c r="AB755" s="181">
        <f t="shared" si="81"/>
        <v>44.23382141191216</v>
      </c>
      <c r="AC755" s="181">
        <f t="shared" si="81"/>
        <v>43.118001242803082</v>
      </c>
      <c r="AD755" s="181">
        <f t="shared" si="81"/>
        <v>42.157430616863763</v>
      </c>
      <c r="AE755" s="181">
        <f t="shared" si="81"/>
        <v>41.331277609118914</v>
      </c>
      <c r="AF755" s="181">
        <f t="shared" si="81"/>
        <v>40.619611921616773</v>
      </c>
      <c r="AG755" s="181">
        <f t="shared" si="81"/>
        <v>40.003244734220189</v>
      </c>
      <c r="AH755" s="181">
        <f t="shared" si="81"/>
        <v>39.463587580956762</v>
      </c>
      <c r="AI755" s="181">
        <f t="shared" si="81"/>
        <v>38.982532228652772</v>
      </c>
      <c r="AJ755" s="181">
        <f t="shared" si="81"/>
        <v>38.542353436722003</v>
      </c>
      <c r="AK755" s="181">
        <f t="shared" si="81"/>
        <v>38.125636117945433</v>
      </c>
      <c r="AL755" s="181">
        <f t="shared" si="81"/>
        <v>37.715228037509426</v>
      </c>
      <c r="AM755" s="181">
        <f t="shared" si="81"/>
        <v>37.294218963651971</v>
      </c>
      <c r="AN755" s="181">
        <f t="shared" si="81"/>
        <v>36.845947255094046</v>
      </c>
      <c r="AO755" s="181">
        <f t="shared" si="81"/>
        <v>36.354035353262901</v>
      </c>
      <c r="AP755" s="181">
        <f t="shared" si="81"/>
        <v>35.802456671336557</v>
      </c>
      <c r="AQ755" s="181">
        <f t="shared" si="81"/>
        <v>35.175638137199442</v>
      </c>
      <c r="AR755" s="181">
        <f t="shared" si="81"/>
        <v>34.458605510881441</v>
      </c>
    </row>
    <row r="756" spans="7:44" ht="14.25" customHeight="1" x14ac:dyDescent="0.25">
      <c r="G756" s="62"/>
      <c r="H756" s="156"/>
      <c r="J756" s="412"/>
      <c r="K756" s="52" t="s">
        <v>352</v>
      </c>
      <c r="L756" s="179">
        <f t="shared" si="81"/>
        <v>128.95098970987991</v>
      </c>
      <c r="M756" s="179">
        <f t="shared" si="81"/>
        <v>119.18595049652345</v>
      </c>
      <c r="N756" s="179">
        <f t="shared" si="81"/>
        <v>111.26439783442819</v>
      </c>
      <c r="O756" s="179">
        <f t="shared" si="81"/>
        <v>104.37626507288834</v>
      </c>
      <c r="P756" s="179">
        <f t="shared" si="81"/>
        <v>98.252176950585593</v>
      </c>
      <c r="Q756" s="179">
        <f t="shared" si="81"/>
        <v>92.759585315731698</v>
      </c>
      <c r="R756" s="179">
        <f t="shared" si="81"/>
        <v>87.817416529717747</v>
      </c>
      <c r="S756" s="179">
        <f t="shared" si="81"/>
        <v>83.368467818264008</v>
      </c>
      <c r="T756" s="179">
        <f t="shared" si="81"/>
        <v>79.368185536384004</v>
      </c>
      <c r="U756" s="179">
        <f t="shared" si="81"/>
        <v>75.779376415616724</v>
      </c>
      <c r="V756" s="179">
        <f t="shared" si="81"/>
        <v>72.569439596542921</v>
      </c>
      <c r="W756" s="179">
        <f t="shared" si="81"/>
        <v>69.708799325369512</v>
      </c>
      <c r="X756" s="179">
        <f t="shared" si="81"/>
        <v>67.169961177255516</v>
      </c>
      <c r="Y756" s="179">
        <f t="shared" si="81"/>
        <v>64.926914873441348</v>
      </c>
      <c r="Z756" s="179">
        <f t="shared" si="81"/>
        <v>62.954740656676151</v>
      </c>
      <c r="AA756" s="179">
        <f t="shared" si="81"/>
        <v>61.229340789469227</v>
      </c>
      <c r="AB756" s="179">
        <f t="shared" si="81"/>
        <v>59.727250970585779</v>
      </c>
      <c r="AC756" s="179">
        <f t="shared" si="81"/>
        <v>58.425504498440745</v>
      </c>
      <c r="AD756" s="179">
        <f t="shared" si="81"/>
        <v>57.301532249979509</v>
      </c>
      <c r="AE756" s="179">
        <f t="shared" si="81"/>
        <v>56.333087589386061</v>
      </c>
      <c r="AF756" s="179">
        <f t="shared" si="81"/>
        <v>55.498189013516026</v>
      </c>
      <c r="AG756" s="179">
        <f t="shared" si="81"/>
        <v>54.775075664412562</v>
      </c>
      <c r="AH756" s="179">
        <f t="shared" si="81"/>
        <v>54.14217234031932</v>
      </c>
      <c r="AI756" s="179">
        <f t="shared" si="81"/>
        <v>53.578061629443333</v>
      </c>
      <c r="AJ756" s="179">
        <f t="shared" si="81"/>
        <v>53.061461461439478</v>
      </c>
      <c r="AK756" s="179">
        <f t="shared" si="81"/>
        <v>52.57120683342837</v>
      </c>
      <c r="AL756" s="179">
        <f t="shared" si="81"/>
        <v>52.086234790936068</v>
      </c>
      <c r="AM756" s="179">
        <f t="shared" si="81"/>
        <v>51.585571974460187</v>
      </c>
      <c r="AN756" s="179">
        <f t="shared" si="81"/>
        <v>51.048324208698617</v>
      </c>
      <c r="AO756" s="179">
        <f t="shared" si="81"/>
        <v>50.453667733208036</v>
      </c>
      <c r="AP756" s="179">
        <f t="shared" si="81"/>
        <v>49.780841763453807</v>
      </c>
      <c r="AQ756" s="179">
        <f t="shared" si="81"/>
        <v>49.009142138806304</v>
      </c>
      <c r="AR756" s="179">
        <f t="shared" si="81"/>
        <v>48.117915865230167</v>
      </c>
    </row>
    <row r="757" spans="7:44" ht="14.25" customHeight="1" thickBot="1" x14ac:dyDescent="0.3">
      <c r="G757" s="62"/>
      <c r="H757" s="156"/>
      <c r="J757" s="412"/>
      <c r="K757" s="167" t="s">
        <v>353</v>
      </c>
      <c r="L757" s="180">
        <f t="shared" si="81"/>
        <v>128.95098970987991</v>
      </c>
      <c r="M757" s="180">
        <f t="shared" si="81"/>
        <v>124.24235947673981</v>
      </c>
      <c r="N757" s="180">
        <f t="shared" si="81"/>
        <v>120.21348404350917</v>
      </c>
      <c r="O757" s="180">
        <f t="shared" si="81"/>
        <v>116.80044808490155</v>
      </c>
      <c r="P757" s="180">
        <f t="shared" si="81"/>
        <v>113.80169310214737</v>
      </c>
      <c r="Q757" s="180">
        <f t="shared" si="81"/>
        <v>111.12296875353007</v>
      </c>
      <c r="R757" s="180">
        <f t="shared" si="81"/>
        <v>108.71016814024587</v>
      </c>
      <c r="S757" s="180">
        <f t="shared" si="81"/>
        <v>106.52767699951204</v>
      </c>
      <c r="T757" s="180">
        <f t="shared" si="81"/>
        <v>104.5496066297645</v>
      </c>
      <c r="U757" s="180">
        <f t="shared" si="81"/>
        <v>102.75568043889105</v>
      </c>
      <c r="V757" s="180">
        <f t="shared" si="81"/>
        <v>101.12909165446312</v>
      </c>
      <c r="W757" s="180">
        <f t="shared" si="81"/>
        <v>99.655296731514213</v>
      </c>
      <c r="X757" s="180">
        <f t="shared" si="81"/>
        <v>98.321292904737277</v>
      </c>
      <c r="Y757" s="180">
        <f t="shared" si="81"/>
        <v>97.115163804069638</v>
      </c>
      <c r="Z757" s="180">
        <f t="shared" si="81"/>
        <v>96.02578185446697</v>
      </c>
      <c r="AA757" s="180">
        <f t="shared" si="81"/>
        <v>95.042606627492859</v>
      </c>
      <c r="AB757" s="180">
        <f t="shared" si="81"/>
        <v>94.155544199573129</v>
      </c>
      <c r="AC757" s="180">
        <f t="shared" si="81"/>
        <v>93.354846583860478</v>
      </c>
      <c r="AD757" s="180">
        <f t="shared" si="81"/>
        <v>92.631038237902118</v>
      </c>
      <c r="AE757" s="180">
        <f t="shared" si="81"/>
        <v>91.974861321261912</v>
      </c>
      <c r="AF757" s="180">
        <f t="shared" si="81"/>
        <v>91.377234222463215</v>
      </c>
      <c r="AG757" s="180">
        <f t="shared" si="81"/>
        <v>90.829219659539959</v>
      </c>
      <c r="AH757" s="180">
        <f t="shared" si="81"/>
        <v>90.321999808050549</v>
      </c>
      <c r="AI757" s="180">
        <f t="shared" si="81"/>
        <v>89.846856668341658</v>
      </c>
      <c r="AJ757" s="180">
        <f t="shared" si="81"/>
        <v>89.395156394196817</v>
      </c>
      <c r="AK757" s="180">
        <f t="shared" si="81"/>
        <v>88.95833665523692</v>
      </c>
      <c r="AL757" s="180">
        <f t="shared" si="81"/>
        <v>88.527896349975094</v>
      </c>
      <c r="AM757" s="180">
        <f t="shared" si="81"/>
        <v>88.095387159870185</v>
      </c>
      <c r="AN757" s="180">
        <f t="shared" si="81"/>
        <v>87.652406559529851</v>
      </c>
      <c r="AO757" s="180">
        <f t="shared" si="81"/>
        <v>87.190591989217296</v>
      </c>
      <c r="AP757" s="180">
        <f t="shared" si="81"/>
        <v>86.701615962989607</v>
      </c>
      <c r="AQ757" s="180">
        <f t="shared" si="81"/>
        <v>86.177181935943807</v>
      </c>
      <c r="AR757" s="180">
        <f t="shared" si="81"/>
        <v>85.609020791879317</v>
      </c>
    </row>
    <row r="758" spans="7:44" ht="14.25" customHeight="1" thickTop="1" x14ac:dyDescent="0.25">
      <c r="G758" s="62"/>
      <c r="H758" s="156"/>
      <c r="J758" s="412"/>
      <c r="K758" s="164" t="s">
        <v>354</v>
      </c>
      <c r="L758" s="181">
        <f t="shared" ref="L758:AR760" si="82" xml:space="preserve"> ((L583 * L773 * $S$47 * (L459 * 1 + L669) +L503) * 1000 / (L283 * 8760)) + L547 + 0</f>
        <v>165.96800990999421</v>
      </c>
      <c r="M758" s="181">
        <f t="shared" si="82"/>
        <v>150.74233319660769</v>
      </c>
      <c r="N758" s="181">
        <f t="shared" si="82"/>
        <v>138.43464696114467</v>
      </c>
      <c r="O758" s="181">
        <f t="shared" si="82"/>
        <v>127.73157109379308</v>
      </c>
      <c r="P758" s="181">
        <f t="shared" si="82"/>
        <v>118.20296623285243</v>
      </c>
      <c r="Q758" s="181">
        <f t="shared" si="82"/>
        <v>109.63801647124514</v>
      </c>
      <c r="R758" s="181">
        <f t="shared" si="82"/>
        <v>101.90640299748546</v>
      </c>
      <c r="S758" s="181">
        <f t="shared" si="82"/>
        <v>94.914041256340852</v>
      </c>
      <c r="T758" s="181">
        <f t="shared" si="82"/>
        <v>88.585516541714767</v>
      </c>
      <c r="U758" s="181">
        <f t="shared" si="82"/>
        <v>82.856136658106053</v>
      </c>
      <c r="V758" s="181">
        <f t="shared" si="82"/>
        <v>77.668033496519385</v>
      </c>
      <c r="W758" s="181">
        <f t="shared" si="82"/>
        <v>72.968159323810852</v>
      </c>
      <c r="X758" s="181">
        <f t="shared" si="82"/>
        <v>68.707234444630657</v>
      </c>
      <c r="Y758" s="181">
        <f t="shared" si="82"/>
        <v>64.839192690474093</v>
      </c>
      <c r="Z758" s="181">
        <f t="shared" si="82"/>
        <v>61.320890928372862</v>
      </c>
      <c r="AA758" s="181">
        <f t="shared" si="82"/>
        <v>59.41636577148887</v>
      </c>
      <c r="AB758" s="181">
        <f t="shared" si="82"/>
        <v>57.765685551254229</v>
      </c>
      <c r="AC758" s="181">
        <f t="shared" si="82"/>
        <v>56.339502323191674</v>
      </c>
      <c r="AD758" s="181">
        <f t="shared" si="82"/>
        <v>55.110095139005857</v>
      </c>
      <c r="AE758" s="181">
        <f t="shared" si="82"/>
        <v>54.051119905346972</v>
      </c>
      <c r="AF758" s="181">
        <f t="shared" si="82"/>
        <v>53.137382271049312</v>
      </c>
      <c r="AG758" s="181">
        <f t="shared" si="82"/>
        <v>52.344633396777439</v>
      </c>
      <c r="AH758" s="181">
        <f t="shared" si="82"/>
        <v>51.649390277713167</v>
      </c>
      <c r="AI758" s="181">
        <f t="shared" si="82"/>
        <v>51.0287829355266</v>
      </c>
      <c r="AJ758" s="181">
        <f t="shared" si="82"/>
        <v>50.460430721565743</v>
      </c>
      <c r="AK758" s="181">
        <f t="shared" si="82"/>
        <v>49.922349555507928</v>
      </c>
      <c r="AL758" s="181">
        <f t="shared" si="82"/>
        <v>49.392891466279835</v>
      </c>
      <c r="AM758" s="181">
        <f t="shared" si="82"/>
        <v>48.850717536962897</v>
      </c>
      <c r="AN758" s="181">
        <f t="shared" si="82"/>
        <v>48.274805456966085</v>
      </c>
      <c r="AO758" s="181">
        <f t="shared" si="82"/>
        <v>47.644493499125723</v>
      </c>
      <c r="AP758" s="181">
        <f t="shared" si="82"/>
        <v>46.939564031010796</v>
      </c>
      <c r="AQ758" s="181">
        <f t="shared" si="82"/>
        <v>46.140371890136294</v>
      </c>
      <c r="AR758" s="181">
        <f t="shared" si="82"/>
        <v>45.228026551142563</v>
      </c>
    </row>
    <row r="759" spans="7:44" ht="14.25" customHeight="1" x14ac:dyDescent="0.25">
      <c r="G759" s="62"/>
      <c r="H759" s="156"/>
      <c r="J759" s="412"/>
      <c r="K759" s="52" t="s">
        <v>355</v>
      </c>
      <c r="L759" s="179">
        <f t="shared" si="82"/>
        <v>165.96800990999421</v>
      </c>
      <c r="M759" s="179">
        <f t="shared" si="82"/>
        <v>153.43818292073956</v>
      </c>
      <c r="N759" s="179">
        <f t="shared" si="82"/>
        <v>143.32438435401892</v>
      </c>
      <c r="O759" s="179">
        <f t="shared" si="82"/>
        <v>134.55038341081985</v>
      </c>
      <c r="P759" s="179">
        <f t="shared" si="82"/>
        <v>126.75958713089658</v>
      </c>
      <c r="Q759" s="179">
        <f t="shared" si="82"/>
        <v>119.77740082134252</v>
      </c>
      <c r="R759" s="179">
        <f t="shared" si="82"/>
        <v>113.49765563575846</v>
      </c>
      <c r="S759" s="179">
        <f t="shared" si="82"/>
        <v>107.84589453524981</v>
      </c>
      <c r="T759" s="179">
        <f t="shared" si="82"/>
        <v>102.76445344081803</v>
      </c>
      <c r="U759" s="179">
        <f t="shared" si="82"/>
        <v>98.205433175696712</v>
      </c>
      <c r="V759" s="179">
        <f t="shared" si="82"/>
        <v>94.127022870702078</v>
      </c>
      <c r="W759" s="179">
        <f t="shared" si="82"/>
        <v>90.491419137724904</v>
      </c>
      <c r="X759" s="179">
        <f t="shared" si="82"/>
        <v>87.26357366401858</v>
      </c>
      <c r="Y759" s="179">
        <f t="shared" si="82"/>
        <v>84.410401128684114</v>
      </c>
      <c r="Z759" s="179">
        <f t="shared" si="82"/>
        <v>81.900257373401075</v>
      </c>
      <c r="AA759" s="179">
        <f t="shared" si="82"/>
        <v>79.702583631272205</v>
      </c>
      <c r="AB759" s="179">
        <f t="shared" si="82"/>
        <v>77.787656780242813</v>
      </c>
      <c r="AC759" s="179">
        <f t="shared" si="82"/>
        <v>76.126409547167455</v>
      </c>
      <c r="AD759" s="179">
        <f t="shared" si="82"/>
        <v>74.69029819038208</v>
      </c>
      <c r="AE759" s="179">
        <f t="shared" si="82"/>
        <v>73.451203217253749</v>
      </c>
      <c r="AF759" s="179">
        <f t="shared" si="82"/>
        <v>72.381353595567035</v>
      </c>
      <c r="AG759" s="179">
        <f t="shared" si="82"/>
        <v>71.453268001539968</v>
      </c>
      <c r="AH759" s="179">
        <f t="shared" si="82"/>
        <v>70.639708639100633</v>
      </c>
      <c r="AI759" s="179">
        <f t="shared" si="82"/>
        <v>69.913644482169815</v>
      </c>
      <c r="AJ759" s="179">
        <f t="shared" si="82"/>
        <v>69.2482216812422</v>
      </c>
      <c r="AK759" s="179">
        <f t="shared" si="82"/>
        <v>68.616739487918196</v>
      </c>
      <c r="AL759" s="179">
        <f t="shared" si="82"/>
        <v>67.992630479955395</v>
      </c>
      <c r="AM759" s="179">
        <f t="shared" si="82"/>
        <v>67.34944417462124</v>
      </c>
      <c r="AN759" s="179">
        <f t="shared" si="82"/>
        <v>66.660833338490207</v>
      </c>
      <c r="AO759" s="179">
        <f t="shared" si="82"/>
        <v>65.900542463054464</v>
      </c>
      <c r="AP759" s="179">
        <f t="shared" si="82"/>
        <v>65.04239799494465</v>
      </c>
      <c r="AQ759" s="179">
        <f t="shared" si="82"/>
        <v>64.06029999902951</v>
      </c>
      <c r="AR759" s="179">
        <f t="shared" si="82"/>
        <v>62.92821500040845</v>
      </c>
    </row>
    <row r="760" spans="7:44" ht="14.25" customHeight="1" thickBot="1" x14ac:dyDescent="0.3">
      <c r="G760" s="62"/>
      <c r="H760" s="156"/>
      <c r="J760" s="412"/>
      <c r="K760" s="167" t="s">
        <v>356</v>
      </c>
      <c r="L760" s="180">
        <f t="shared" si="82"/>
        <v>165.96800990999421</v>
      </c>
      <c r="M760" s="180">
        <f t="shared" si="82"/>
        <v>159.9154704137834</v>
      </c>
      <c r="N760" s="180">
        <f t="shared" si="82"/>
        <v>154.79623086335539</v>
      </c>
      <c r="O760" s="180">
        <f t="shared" si="82"/>
        <v>150.46821945262366</v>
      </c>
      <c r="P760" s="180">
        <f t="shared" si="82"/>
        <v>146.67016119520562</v>
      </c>
      <c r="Q760" s="180">
        <f t="shared" si="82"/>
        <v>143.2800825038349</v>
      </c>
      <c r="R760" s="180">
        <f t="shared" si="82"/>
        <v>140.22811688382905</v>
      </c>
      <c r="S760" s="180">
        <f t="shared" si="82"/>
        <v>137.46839930222197</v>
      </c>
      <c r="T760" s="180">
        <f t="shared" si="82"/>
        <v>134.9676861142693</v>
      </c>
      <c r="U760" s="180">
        <f t="shared" si="82"/>
        <v>132.70001598142645</v>
      </c>
      <c r="V760" s="180">
        <f t="shared" si="82"/>
        <v>130.64392947377755</v>
      </c>
      <c r="W760" s="180">
        <f t="shared" si="82"/>
        <v>128.78090319772105</v>
      </c>
      <c r="X760" s="180">
        <f t="shared" si="82"/>
        <v>127.09441230296324</v>
      </c>
      <c r="Y760" s="180">
        <f t="shared" si="82"/>
        <v>125.56934089362262</v>
      </c>
      <c r="Z760" s="180">
        <f t="shared" si="82"/>
        <v>124.19159590852212</v>
      </c>
      <c r="AA760" s="180">
        <f t="shared" si="82"/>
        <v>122.94784551689365</v>
      </c>
      <c r="AB760" s="180">
        <f t="shared" si="82"/>
        <v>121.82533667665933</v>
      </c>
      <c r="AC760" s="180">
        <f t="shared" si="82"/>
        <v>120.81176468908099</v>
      </c>
      <c r="AD760" s="180">
        <f t="shared" si="82"/>
        <v>119.89517788250454</v>
      </c>
      <c r="AE760" s="180">
        <f t="shared" si="82"/>
        <v>119.06390662128524</v>
      </c>
      <c r="AF760" s="180">
        <f t="shared" si="82"/>
        <v>118.3065095284004</v>
      </c>
      <c r="AG760" s="180">
        <f t="shared" si="82"/>
        <v>117.61173212657104</v>
      </c>
      <c r="AH760" s="180">
        <f t="shared" si="82"/>
        <v>116.96847459445274</v>
      </c>
      <c r="AI760" s="180">
        <f t="shared" si="82"/>
        <v>116.36576631795066</v>
      </c>
      <c r="AJ760" s="180">
        <f t="shared" si="82"/>
        <v>115.79274557890768</v>
      </c>
      <c r="AK760" s="180">
        <f t="shared" si="82"/>
        <v>115.23864317783794</v>
      </c>
      <c r="AL760" s="180">
        <f t="shared" si="82"/>
        <v>114.69276910463915</v>
      </c>
      <c r="AM760" s="180">
        <f t="shared" si="82"/>
        <v>114.14450159623811</v>
      </c>
      <c r="AN760" s="180">
        <f t="shared" si="82"/>
        <v>113.58327808203019</v>
      </c>
      <c r="AO760" s="180">
        <f t="shared" si="82"/>
        <v>112.9985876360309</v>
      </c>
      <c r="AP760" s="180">
        <f t="shared" si="82"/>
        <v>112.37996464178894</v>
      </c>
      <c r="AQ760" s="180">
        <f t="shared" si="82"/>
        <v>111.71698344116119</v>
      </c>
      <c r="AR760" s="180">
        <f t="shared" si="82"/>
        <v>110.99925378711758</v>
      </c>
    </row>
    <row r="761" spans="7:44" ht="14.25" customHeight="1" thickTop="1" x14ac:dyDescent="0.25">
      <c r="G761" s="62"/>
      <c r="H761" s="156"/>
      <c r="J761" s="412"/>
      <c r="K761" s="164" t="s">
        <v>357</v>
      </c>
      <c r="L761" s="181">
        <f t="shared" ref="L761:AR763" si="83" xml:space="preserve"> ((L583 * L773 * $S$47 * (L462 * 1 + L672) +L506) * 1000 / (L286 * 8760)) + L550 + 0</f>
        <v>199.65352040843726</v>
      </c>
      <c r="M761" s="181">
        <f t="shared" si="83"/>
        <v>181.04143391638161</v>
      </c>
      <c r="N761" s="181">
        <f t="shared" si="83"/>
        <v>165.77833437578872</v>
      </c>
      <c r="O761" s="181">
        <f t="shared" si="83"/>
        <v>152.43291631155927</v>
      </c>
      <c r="P761" s="181">
        <f t="shared" si="83"/>
        <v>140.52946318606649</v>
      </c>
      <c r="Q761" s="181">
        <f t="shared" si="83"/>
        <v>129.82979018722205</v>
      </c>
      <c r="R761" s="181">
        <f t="shared" si="83"/>
        <v>120.18282180877937</v>
      </c>
      <c r="S761" s="181">
        <f t="shared" si="83"/>
        <v>111.47662131301992</v>
      </c>
      <c r="T761" s="181">
        <f t="shared" si="83"/>
        <v>103.61939621641351</v>
      </c>
      <c r="U761" s="181">
        <f t="shared" si="83"/>
        <v>96.530954220232644</v>
      </c>
      <c r="V761" s="181">
        <f t="shared" si="83"/>
        <v>90.138560114316718</v>
      </c>
      <c r="W761" s="181">
        <f t="shared" si="83"/>
        <v>84.374848749103847</v>
      </c>
      <c r="X761" s="181">
        <f t="shared" si="83"/>
        <v>79.176765035250668</v>
      </c>
      <c r="Y761" s="181">
        <f t="shared" si="83"/>
        <v>74.485035193708129</v>
      </c>
      <c r="Z761" s="181">
        <f t="shared" si="83"/>
        <v>70.243913386738882</v>
      </c>
      <c r="AA761" s="181">
        <f t="shared" si="83"/>
        <v>67.890123876388344</v>
      </c>
      <c r="AB761" s="181">
        <f t="shared" si="83"/>
        <v>65.858959203852223</v>
      </c>
      <c r="AC761" s="181">
        <f t="shared" si="83"/>
        <v>64.112816837271765</v>
      </c>
      <c r="AD761" s="181">
        <f t="shared" si="83"/>
        <v>62.61612958242133</v>
      </c>
      <c r="AE761" s="181">
        <f t="shared" si="83"/>
        <v>61.335056832262097</v>
      </c>
      <c r="AF761" s="181">
        <f t="shared" si="83"/>
        <v>60.237200933636842</v>
      </c>
      <c r="AG761" s="181">
        <f t="shared" si="83"/>
        <v>59.291350017978154</v>
      </c>
      <c r="AH761" s="181">
        <f t="shared" si="83"/>
        <v>58.467250573665474</v>
      </c>
      <c r="AI761" s="181">
        <f t="shared" si="83"/>
        <v>57.735413575010746</v>
      </c>
      <c r="AJ761" s="181">
        <f t="shared" si="83"/>
        <v>57.066957666725067</v>
      </c>
      <c r="AK761" s="181">
        <f t="shared" si="83"/>
        <v>56.433492197935713</v>
      </c>
      <c r="AL761" s="181">
        <f t="shared" si="83"/>
        <v>55.807042188126047</v>
      </c>
      <c r="AM761" s="181">
        <f t="shared" si="83"/>
        <v>55.160016883482953</v>
      </c>
      <c r="AN761" s="181">
        <f t="shared" si="83"/>
        <v>54.465223648843889</v>
      </c>
      <c r="AO761" s="181">
        <f t="shared" si="83"/>
        <v>53.695929726237772</v>
      </c>
      <c r="AP761" s="181">
        <f t="shared" si="83"/>
        <v>52.825976090981804</v>
      </c>
      <c r="AQ761" s="181">
        <f t="shared" si="83"/>
        <v>51.82995058335883</v>
      </c>
      <c r="AR761" s="181">
        <f t="shared" si="83"/>
        <v>50.683432285955128</v>
      </c>
    </row>
    <row r="762" spans="7:44" ht="14.25" customHeight="1" x14ac:dyDescent="0.25">
      <c r="G762" s="62"/>
      <c r="H762" s="156"/>
      <c r="J762" s="412"/>
      <c r="K762" s="52" t="s">
        <v>358</v>
      </c>
      <c r="L762" s="179">
        <f t="shared" si="83"/>
        <v>199.65352040843726</v>
      </c>
      <c r="M762" s="179">
        <f t="shared" si="83"/>
        <v>184.33251886582775</v>
      </c>
      <c r="N762" s="179">
        <f t="shared" si="83"/>
        <v>171.77149289287641</v>
      </c>
      <c r="O762" s="179">
        <f t="shared" si="83"/>
        <v>160.7975178714091</v>
      </c>
      <c r="P762" s="179">
        <f t="shared" si="83"/>
        <v>151.01698228401546</v>
      </c>
      <c r="Q762" s="179">
        <f t="shared" si="83"/>
        <v>142.23379134489792</v>
      </c>
      <c r="R762" s="179">
        <f t="shared" si="83"/>
        <v>134.32626989780695</v>
      </c>
      <c r="S762" s="179">
        <f t="shared" si="83"/>
        <v>127.20730856643867</v>
      </c>
      <c r="T762" s="179">
        <f t="shared" si="83"/>
        <v>120.80814430268845</v>
      </c>
      <c r="U762" s="179">
        <f t="shared" si="83"/>
        <v>115.07070779375945</v>
      </c>
      <c r="V762" s="179">
        <f t="shared" si="83"/>
        <v>109.94361382214529</v>
      </c>
      <c r="W762" s="179">
        <f t="shared" si="83"/>
        <v>105.37988827363525</v>
      </c>
      <c r="X762" s="179">
        <f t="shared" si="83"/>
        <v>101.33559780273258</v>
      </c>
      <c r="Y762" s="179">
        <f t="shared" si="83"/>
        <v>97.768981692711705</v>
      </c>
      <c r="Z762" s="179">
        <f t="shared" si="83"/>
        <v>94.639878924826874</v>
      </c>
      <c r="AA762" s="179">
        <f t="shared" si="83"/>
        <v>91.90933687178196</v>
      </c>
      <c r="AB762" s="179">
        <f t="shared" si="83"/>
        <v>89.539336105659643</v>
      </c>
      <c r="AC762" s="179">
        <f t="shared" si="83"/>
        <v>87.492591914990115</v>
      </c>
      <c r="AD762" s="179">
        <f t="shared" si="83"/>
        <v>85.732407957807396</v>
      </c>
      <c r="AE762" s="179">
        <f t="shared" si="83"/>
        <v>84.222566240009712</v>
      </c>
      <c r="AF762" s="179">
        <f t="shared" si="83"/>
        <v>82.927242963527434</v>
      </c>
      <c r="AG762" s="179">
        <f t="shared" si="83"/>
        <v>81.810943160566907</v>
      </c>
      <c r="AH762" s="179">
        <f t="shared" si="83"/>
        <v>80.838449209893795</v>
      </c>
      <c r="AI762" s="179">
        <f t="shared" si="83"/>
        <v>79.974779773760261</v>
      </c>
      <c r="AJ762" s="179">
        <f t="shared" si="83"/>
        <v>79.185156669299943</v>
      </c>
      <c r="AK762" s="179">
        <f t="shared" si="83"/>
        <v>78.434977860168885</v>
      </c>
      <c r="AL762" s="179">
        <f t="shared" si="83"/>
        <v>77.689795225312579</v>
      </c>
      <c r="AM762" s="179">
        <f t="shared" si="83"/>
        <v>76.915296097284511</v>
      </c>
      <c r="AN762" s="179">
        <f t="shared" si="83"/>
        <v>76.077287805035354</v>
      </c>
      <c r="AO762" s="179">
        <f t="shared" si="83"/>
        <v>75.141684633682118</v>
      </c>
      <c r="AP762" s="179">
        <f t="shared" si="83"/>
        <v>74.074496745440726</v>
      </c>
      <c r="AQ762" s="179">
        <f t="shared" si="83"/>
        <v>72.841820704653699</v>
      </c>
      <c r="AR762" s="179">
        <f t="shared" si="83"/>
        <v>71.40983132468206</v>
      </c>
    </row>
    <row r="763" spans="7:44" ht="14.25" customHeight="1" thickBot="1" x14ac:dyDescent="0.3">
      <c r="G763" s="62"/>
      <c r="H763" s="156"/>
      <c r="J763" s="412"/>
      <c r="K763" s="167" t="s">
        <v>359</v>
      </c>
      <c r="L763" s="180">
        <f t="shared" si="83"/>
        <v>199.65352040843726</v>
      </c>
      <c r="M763" s="180">
        <f t="shared" si="83"/>
        <v>192.25625674447758</v>
      </c>
      <c r="N763" s="180">
        <f t="shared" si="83"/>
        <v>185.83646633296371</v>
      </c>
      <c r="O763" s="180">
        <f t="shared" si="83"/>
        <v>180.34987013341694</v>
      </c>
      <c r="P763" s="180">
        <f t="shared" si="83"/>
        <v>175.50380412736462</v>
      </c>
      <c r="Q763" s="180">
        <f t="shared" si="83"/>
        <v>171.16031183502091</v>
      </c>
      <c r="R763" s="180">
        <f t="shared" si="83"/>
        <v>167.23933757487728</v>
      </c>
      <c r="S763" s="180">
        <f t="shared" si="83"/>
        <v>163.68751125689488</v>
      </c>
      <c r="T763" s="180">
        <f t="shared" si="83"/>
        <v>160.46550441865639</v>
      </c>
      <c r="U763" s="180">
        <f t="shared" si="83"/>
        <v>157.54209579269587</v>
      </c>
      <c r="V763" s="180">
        <f t="shared" si="83"/>
        <v>154.89107956755277</v>
      </c>
      <c r="W763" s="180">
        <f t="shared" si="83"/>
        <v>152.48952340300386</v>
      </c>
      <c r="X763" s="180">
        <f t="shared" si="83"/>
        <v>150.31672501540251</v>
      </c>
      <c r="Y763" s="180">
        <f t="shared" si="83"/>
        <v>148.35355565770564</v>
      </c>
      <c r="Z763" s="180">
        <f t="shared" si="83"/>
        <v>146.58202995027736</v>
      </c>
      <c r="AA763" s="180">
        <f t="shared" si="83"/>
        <v>144.98501427926496</v>
      </c>
      <c r="AB763" s="180">
        <f t="shared" si="83"/>
        <v>143.54602332392616</v>
      </c>
      <c r="AC763" s="180">
        <f t="shared" si="83"/>
        <v>142.24907449173685</v>
      </c>
      <c r="AD763" s="180">
        <f t="shared" si="83"/>
        <v>141.07858149172665</v>
      </c>
      <c r="AE763" s="180">
        <f t="shared" si="83"/>
        <v>140.0192750200701</v>
      </c>
      <c r="AF763" s="180">
        <f t="shared" si="83"/>
        <v>139.05614263961198</v>
      </c>
      <c r="AG763" s="180">
        <f t="shared" si="83"/>
        <v>138.17438251243502</v>
      </c>
      <c r="AH763" s="180">
        <f t="shared" si="83"/>
        <v>137.35936730489982</v>
      </c>
      <c r="AI763" s="180">
        <f t="shared" si="83"/>
        <v>136.5966156795086</v>
      </c>
      <c r="AJ763" s="180">
        <f t="shared" si="83"/>
        <v>135.87176952535572</v>
      </c>
      <c r="AK763" s="180">
        <f t="shared" si="83"/>
        <v>135.17057558510493</v>
      </c>
      <c r="AL763" s="180">
        <f t="shared" si="83"/>
        <v>134.4788704899249</v>
      </c>
      <c r="AM763" s="180">
        <f t="shared" si="83"/>
        <v>133.78256846459755</v>
      </c>
      <c r="AN763" s="180">
        <f t="shared" si="83"/>
        <v>133.06765114551536</v>
      </c>
      <c r="AO763" s="180">
        <f t="shared" si="83"/>
        <v>132.32015908592888</v>
      </c>
      <c r="AP763" s="180">
        <f t="shared" si="83"/>
        <v>131.5261846200037</v>
      </c>
      <c r="AQ763" s="180">
        <f t="shared" si="83"/>
        <v>130.67186582982501</v>
      </c>
      <c r="AR763" s="180">
        <f t="shared" si="83"/>
        <v>129.74338141425875</v>
      </c>
    </row>
    <row r="764" spans="7:44" ht="14.25" customHeight="1" thickTop="1" x14ac:dyDescent="0.25">
      <c r="G764" s="62"/>
      <c r="H764" s="116"/>
      <c r="I764" s="116"/>
      <c r="J764" s="116"/>
      <c r="K764" s="116"/>
      <c r="L764" s="213"/>
      <c r="M764" s="213"/>
      <c r="N764" s="213"/>
      <c r="O764" s="213"/>
      <c r="P764" s="213"/>
      <c r="Q764" s="213"/>
      <c r="R764" s="213"/>
      <c r="S764" s="116"/>
      <c r="T764" s="116"/>
      <c r="U764" s="116"/>
      <c r="V764" s="116"/>
      <c r="W764" s="116"/>
      <c r="X764" s="116"/>
      <c r="Y764" s="116"/>
      <c r="Z764" s="116"/>
      <c r="AA764" s="116"/>
      <c r="AB764" s="116"/>
      <c r="AC764" s="116"/>
      <c r="AD764" s="116"/>
      <c r="AE764" s="116"/>
      <c r="AF764" s="116"/>
      <c r="AG764" s="116"/>
      <c r="AH764" s="116"/>
      <c r="AI764" s="116"/>
      <c r="AJ764" s="116"/>
      <c r="AK764" s="116"/>
      <c r="AL764" s="116"/>
      <c r="AM764" s="116"/>
      <c r="AN764" s="116"/>
      <c r="AO764" s="116"/>
      <c r="AP764" s="116"/>
      <c r="AQ764" s="116"/>
      <c r="AR764" s="116"/>
    </row>
    <row r="765" spans="7:44" ht="14.25" customHeight="1" x14ac:dyDescent="0.25">
      <c r="G765" s="62"/>
      <c r="L765" s="162">
        <v>2018</v>
      </c>
      <c r="M765" s="162">
        <v>2019</v>
      </c>
      <c r="N765" s="162">
        <v>2020</v>
      </c>
      <c r="O765" s="162">
        <v>2021</v>
      </c>
      <c r="P765" s="162">
        <v>2022</v>
      </c>
      <c r="Q765" s="162">
        <v>2023</v>
      </c>
      <c r="R765" s="162">
        <v>2024</v>
      </c>
      <c r="S765" s="162">
        <v>2025</v>
      </c>
      <c r="T765" s="162">
        <v>2026</v>
      </c>
      <c r="U765" s="162">
        <v>2027</v>
      </c>
      <c r="V765" s="162">
        <v>2028</v>
      </c>
      <c r="W765" s="162">
        <v>2029</v>
      </c>
      <c r="X765" s="162">
        <v>2030</v>
      </c>
      <c r="Y765" s="162">
        <v>2031</v>
      </c>
      <c r="Z765" s="162">
        <v>2032</v>
      </c>
      <c r="AA765" s="162">
        <v>2033</v>
      </c>
      <c r="AB765" s="162">
        <v>2034</v>
      </c>
      <c r="AC765" s="162">
        <v>2035</v>
      </c>
      <c r="AD765" s="162">
        <v>2036</v>
      </c>
      <c r="AE765" s="162">
        <v>2037</v>
      </c>
      <c r="AF765" s="162">
        <v>2038</v>
      </c>
      <c r="AG765" s="162">
        <v>2039</v>
      </c>
      <c r="AH765" s="162">
        <v>2040</v>
      </c>
      <c r="AI765" s="162">
        <v>2041</v>
      </c>
      <c r="AJ765" s="162">
        <v>2042</v>
      </c>
      <c r="AK765" s="162">
        <v>2043</v>
      </c>
      <c r="AL765" s="162">
        <v>2044</v>
      </c>
      <c r="AM765" s="162">
        <v>2045</v>
      </c>
      <c r="AN765" s="162">
        <v>2046</v>
      </c>
      <c r="AO765" s="162">
        <v>2047</v>
      </c>
      <c r="AP765" s="162">
        <v>2048</v>
      </c>
      <c r="AQ765" s="162">
        <v>2049</v>
      </c>
      <c r="AR765" s="162">
        <v>2050</v>
      </c>
    </row>
    <row r="766" spans="7:44" ht="14.25" customHeight="1" x14ac:dyDescent="0.25">
      <c r="G766" s="62"/>
      <c r="H766" s="440" t="s">
        <v>161</v>
      </c>
      <c r="J766" s="441" t="s">
        <v>162</v>
      </c>
      <c r="K766" s="52" t="s">
        <v>163</v>
      </c>
      <c r="L766" s="213">
        <v>0.116085097876559</v>
      </c>
      <c r="M766" s="213">
        <v>0.116085097876559</v>
      </c>
      <c r="N766" s="213">
        <v>0.116085097876559</v>
      </c>
      <c r="O766" s="213">
        <v>0.116085097876559</v>
      </c>
      <c r="P766" s="213">
        <v>0.116085097876559</v>
      </c>
      <c r="Q766" s="213">
        <v>0.116085097876559</v>
      </c>
      <c r="R766" s="213">
        <v>0.116085097876559</v>
      </c>
      <c r="S766" s="213">
        <v>0.116085097876559</v>
      </c>
      <c r="T766" s="213">
        <v>0.116085097876559</v>
      </c>
      <c r="U766" s="213">
        <v>0.116085097876559</v>
      </c>
      <c r="V766" s="213">
        <v>0.116085097876559</v>
      </c>
      <c r="W766" s="213">
        <v>0.116085097876559</v>
      </c>
      <c r="X766" s="213">
        <v>0.116085097876559</v>
      </c>
      <c r="Y766" s="213">
        <v>0.116085097876559</v>
      </c>
      <c r="Z766" s="213">
        <v>0.116085097876559</v>
      </c>
      <c r="AA766" s="213">
        <v>0.116085097876559</v>
      </c>
      <c r="AB766" s="213">
        <v>0.116085097876559</v>
      </c>
      <c r="AC766" s="213">
        <v>0.116085097876559</v>
      </c>
      <c r="AD766" s="213">
        <v>0.116085097876559</v>
      </c>
      <c r="AE766" s="213">
        <v>0.116085097876559</v>
      </c>
      <c r="AF766" s="213">
        <v>0.116085097876559</v>
      </c>
      <c r="AG766" s="213">
        <v>0.116085097876559</v>
      </c>
      <c r="AH766" s="213">
        <v>0.116085097876559</v>
      </c>
      <c r="AI766" s="213">
        <v>0.116085097876559</v>
      </c>
      <c r="AJ766" s="213">
        <v>0.116085097876559</v>
      </c>
      <c r="AK766" s="213">
        <v>0.116085097876559</v>
      </c>
      <c r="AL766" s="213">
        <v>0.116085097876559</v>
      </c>
      <c r="AM766" s="213">
        <v>0.116085097876559</v>
      </c>
      <c r="AN766" s="213">
        <v>0.116085097876559</v>
      </c>
      <c r="AO766" s="213">
        <v>0.116085097876559</v>
      </c>
      <c r="AP766" s="213">
        <v>0.116085097876559</v>
      </c>
      <c r="AQ766" s="213">
        <v>0.116085097876559</v>
      </c>
      <c r="AR766" s="213">
        <v>0.116085097876559</v>
      </c>
    </row>
    <row r="767" spans="7:44" ht="14.25" customHeight="1" x14ac:dyDescent="0.25">
      <c r="G767" s="62"/>
      <c r="H767" s="440"/>
      <c r="J767" s="442"/>
      <c r="K767" s="52" t="s">
        <v>164</v>
      </c>
      <c r="L767" s="213">
        <v>0.116085097876559</v>
      </c>
      <c r="M767" s="213">
        <v>0.116085097876559</v>
      </c>
      <c r="N767" s="213">
        <v>0.116085097876559</v>
      </c>
      <c r="O767" s="213">
        <v>0.116085097876559</v>
      </c>
      <c r="P767" s="213">
        <v>0.116085097876559</v>
      </c>
      <c r="Q767" s="213">
        <v>0.116085097876559</v>
      </c>
      <c r="R767" s="213">
        <v>0.116085097876559</v>
      </c>
      <c r="S767" s="213">
        <v>0.116085097876559</v>
      </c>
      <c r="T767" s="213">
        <v>0.116085097876559</v>
      </c>
      <c r="U767" s="213">
        <v>0.116085097876559</v>
      </c>
      <c r="V767" s="213">
        <v>0.116085097876559</v>
      </c>
      <c r="W767" s="213">
        <v>0.116085097876559</v>
      </c>
      <c r="X767" s="213">
        <v>0.116085097876559</v>
      </c>
      <c r="Y767" s="213">
        <v>0.116085097876559</v>
      </c>
      <c r="Z767" s="213">
        <v>0.116085097876559</v>
      </c>
      <c r="AA767" s="213">
        <v>0.116085097876559</v>
      </c>
      <c r="AB767" s="213">
        <v>0.116085097876559</v>
      </c>
      <c r="AC767" s="213">
        <v>0.116085097876559</v>
      </c>
      <c r="AD767" s="213">
        <v>0.116085097876559</v>
      </c>
      <c r="AE767" s="213">
        <v>0.116085097876559</v>
      </c>
      <c r="AF767" s="213">
        <v>0.116085097876559</v>
      </c>
      <c r="AG767" s="213">
        <v>0.116085097876559</v>
      </c>
      <c r="AH767" s="213">
        <v>0.116085097876559</v>
      </c>
      <c r="AI767" s="213">
        <v>0.116085097876559</v>
      </c>
      <c r="AJ767" s="213">
        <v>0.116085097876559</v>
      </c>
      <c r="AK767" s="213">
        <v>0.116085097876559</v>
      </c>
      <c r="AL767" s="213">
        <v>0.116085097876559</v>
      </c>
      <c r="AM767" s="213">
        <v>0.116085097876559</v>
      </c>
      <c r="AN767" s="213">
        <v>0.116085097876559</v>
      </c>
      <c r="AO767" s="213">
        <v>0.116085097876559</v>
      </c>
      <c r="AP767" s="213">
        <v>0.116085097876559</v>
      </c>
      <c r="AQ767" s="213">
        <v>0.116085097876559</v>
      </c>
      <c r="AR767" s="213">
        <v>0.116085097876559</v>
      </c>
    </row>
    <row r="768" spans="7:44" ht="14.25" customHeight="1" x14ac:dyDescent="0.25">
      <c r="G768" s="62"/>
      <c r="H768" s="440"/>
      <c r="J768" s="442"/>
      <c r="K768" s="52" t="s">
        <v>165</v>
      </c>
      <c r="L768" s="213">
        <v>0.116085097876559</v>
      </c>
      <c r="M768" s="213">
        <v>0.116085097876559</v>
      </c>
      <c r="N768" s="213">
        <v>0.116085097876559</v>
      </c>
      <c r="O768" s="213">
        <v>0.116085097876559</v>
      </c>
      <c r="P768" s="213">
        <v>0.116085097876559</v>
      </c>
      <c r="Q768" s="213">
        <v>0.116085097876559</v>
      </c>
      <c r="R768" s="213">
        <v>0.116085097876559</v>
      </c>
      <c r="S768" s="213">
        <v>0.116085097876559</v>
      </c>
      <c r="T768" s="213">
        <v>0.116085097876559</v>
      </c>
      <c r="U768" s="213">
        <v>0.116085097876559</v>
      </c>
      <c r="V768" s="213">
        <v>0.116085097876559</v>
      </c>
      <c r="W768" s="213">
        <v>0.116085097876559</v>
      </c>
      <c r="X768" s="213">
        <v>0.116085097876559</v>
      </c>
      <c r="Y768" s="213">
        <v>0.116085097876559</v>
      </c>
      <c r="Z768" s="213">
        <v>0.116085097876559</v>
      </c>
      <c r="AA768" s="213">
        <v>0.116085097876559</v>
      </c>
      <c r="AB768" s="213">
        <v>0.116085097876559</v>
      </c>
      <c r="AC768" s="213">
        <v>0.116085097876559</v>
      </c>
      <c r="AD768" s="213">
        <v>0.116085097876559</v>
      </c>
      <c r="AE768" s="213">
        <v>0.116085097876559</v>
      </c>
      <c r="AF768" s="213">
        <v>0.116085097876559</v>
      </c>
      <c r="AG768" s="213">
        <v>0.116085097876559</v>
      </c>
      <c r="AH768" s="213">
        <v>0.116085097876559</v>
      </c>
      <c r="AI768" s="213">
        <v>0.116085097876559</v>
      </c>
      <c r="AJ768" s="213">
        <v>0.116085097876559</v>
      </c>
      <c r="AK768" s="213">
        <v>0.116085097876559</v>
      </c>
      <c r="AL768" s="213">
        <v>0.116085097876559</v>
      </c>
      <c r="AM768" s="213">
        <v>0.116085097876559</v>
      </c>
      <c r="AN768" s="213">
        <v>0.116085097876559</v>
      </c>
      <c r="AO768" s="213">
        <v>0.116085097876559</v>
      </c>
      <c r="AP768" s="213">
        <v>0.116085097876559</v>
      </c>
      <c r="AQ768" s="213">
        <v>0.116085097876559</v>
      </c>
      <c r="AR768" s="213">
        <v>0.116085097876559</v>
      </c>
    </row>
    <row r="769" spans="7:46" ht="14.25" customHeight="1" x14ac:dyDescent="0.25">
      <c r="G769" s="62"/>
      <c r="H769" s="440"/>
      <c r="J769" s="442"/>
      <c r="K769" s="52" t="s">
        <v>166</v>
      </c>
      <c r="L769" s="213">
        <v>0</v>
      </c>
      <c r="M769" s="213">
        <v>0</v>
      </c>
      <c r="N769" s="213">
        <v>0</v>
      </c>
      <c r="O769" s="213">
        <v>0</v>
      </c>
      <c r="P769" s="213">
        <v>0</v>
      </c>
      <c r="Q769" s="213">
        <v>0</v>
      </c>
      <c r="R769" s="213">
        <v>0</v>
      </c>
      <c r="S769" s="213">
        <v>0</v>
      </c>
      <c r="T769" s="213">
        <v>0</v>
      </c>
      <c r="U769" s="213">
        <v>0</v>
      </c>
      <c r="V769" s="213">
        <v>0</v>
      </c>
      <c r="W769" s="213">
        <v>0</v>
      </c>
      <c r="X769" s="213">
        <v>0</v>
      </c>
      <c r="Y769" s="213">
        <v>0</v>
      </c>
      <c r="Z769" s="213">
        <v>0</v>
      </c>
      <c r="AA769" s="213">
        <v>0</v>
      </c>
      <c r="AB769" s="213">
        <v>0</v>
      </c>
      <c r="AC769" s="213">
        <v>0</v>
      </c>
      <c r="AD769" s="213">
        <v>0</v>
      </c>
      <c r="AE769" s="213">
        <v>0</v>
      </c>
      <c r="AF769" s="213">
        <v>0</v>
      </c>
      <c r="AG769" s="213">
        <v>0</v>
      </c>
      <c r="AH769" s="213">
        <v>0</v>
      </c>
      <c r="AI769" s="213">
        <v>0</v>
      </c>
      <c r="AJ769" s="213">
        <v>0</v>
      </c>
      <c r="AK769" s="213">
        <v>0</v>
      </c>
      <c r="AL769" s="213">
        <v>0</v>
      </c>
      <c r="AM769" s="213">
        <v>0</v>
      </c>
      <c r="AN769" s="213">
        <v>0</v>
      </c>
      <c r="AO769" s="213">
        <v>0</v>
      </c>
      <c r="AP769" s="213">
        <v>0</v>
      </c>
      <c r="AQ769" s="213">
        <v>0</v>
      </c>
      <c r="AR769" s="213">
        <v>0</v>
      </c>
      <c r="AS769" s="89">
        <v>0</v>
      </c>
      <c r="AT769" s="89">
        <v>0</v>
      </c>
    </row>
    <row r="770" spans="7:46" ht="14.25" customHeight="1" x14ac:dyDescent="0.25">
      <c r="G770" s="62"/>
      <c r="H770" s="440"/>
      <c r="J770" s="442"/>
      <c r="K770" s="52" t="s">
        <v>167</v>
      </c>
      <c r="L770" s="214">
        <f t="shared" ref="L770:AR770" si="84">SUMPRODUCT($I$777:$I$782,L777:L782)</f>
        <v>0.82600611834396021</v>
      </c>
      <c r="M770" s="214">
        <f t="shared" si="84"/>
        <v>0.82600611834396021</v>
      </c>
      <c r="N770" s="214">
        <f t="shared" si="84"/>
        <v>0.82600611834396021</v>
      </c>
      <c r="O770" s="214">
        <f t="shared" si="84"/>
        <v>0.82600611834396021</v>
      </c>
      <c r="P770" s="214">
        <f t="shared" si="84"/>
        <v>0.82600611834396021</v>
      </c>
      <c r="Q770" s="214">
        <f t="shared" si="84"/>
        <v>0.82600611834396021</v>
      </c>
      <c r="R770" s="214">
        <f t="shared" si="84"/>
        <v>0.82600611834396021</v>
      </c>
      <c r="S770" s="214">
        <f t="shared" si="84"/>
        <v>0.82600611834396021</v>
      </c>
      <c r="T770" s="214">
        <f t="shared" si="84"/>
        <v>0.82600611834396021</v>
      </c>
      <c r="U770" s="214">
        <f t="shared" si="84"/>
        <v>0.82600611834396021</v>
      </c>
      <c r="V770" s="214">
        <f t="shared" si="84"/>
        <v>0.82600611834396021</v>
      </c>
      <c r="W770" s="214">
        <f t="shared" si="84"/>
        <v>0.82600611834396021</v>
      </c>
      <c r="X770" s="214">
        <f t="shared" si="84"/>
        <v>0.82600611834396021</v>
      </c>
      <c r="Y770" s="214">
        <f t="shared" si="84"/>
        <v>0.82600611834396021</v>
      </c>
      <c r="Z770" s="214">
        <f t="shared" si="84"/>
        <v>0.82600611834396021</v>
      </c>
      <c r="AA770" s="214">
        <f t="shared" si="84"/>
        <v>0.82600611834396021</v>
      </c>
      <c r="AB770" s="214">
        <f t="shared" si="84"/>
        <v>0.82600611834396021</v>
      </c>
      <c r="AC770" s="214">
        <f t="shared" si="84"/>
        <v>0.82600611834396021</v>
      </c>
      <c r="AD770" s="214">
        <f t="shared" si="84"/>
        <v>0.82600611834396021</v>
      </c>
      <c r="AE770" s="214">
        <f t="shared" si="84"/>
        <v>0.82600611834396021</v>
      </c>
      <c r="AF770" s="214">
        <f t="shared" si="84"/>
        <v>0.82600611834396021</v>
      </c>
      <c r="AG770" s="214">
        <f t="shared" si="84"/>
        <v>0.82600611834396021</v>
      </c>
      <c r="AH770" s="214">
        <f t="shared" si="84"/>
        <v>0.82600611834396021</v>
      </c>
      <c r="AI770" s="214">
        <f t="shared" si="84"/>
        <v>0.82600611834396021</v>
      </c>
      <c r="AJ770" s="214">
        <f t="shared" si="84"/>
        <v>0.82600611834396021</v>
      </c>
      <c r="AK770" s="214">
        <f t="shared" si="84"/>
        <v>0.82600611834396021</v>
      </c>
      <c r="AL770" s="214">
        <f t="shared" si="84"/>
        <v>0.82600611834396021</v>
      </c>
      <c r="AM770" s="214">
        <f t="shared" si="84"/>
        <v>0.82600611834396021</v>
      </c>
      <c r="AN770" s="214">
        <f t="shared" si="84"/>
        <v>0.82600611834396021</v>
      </c>
      <c r="AO770" s="214">
        <f t="shared" si="84"/>
        <v>0.82600611834396021</v>
      </c>
      <c r="AP770" s="214">
        <f t="shared" si="84"/>
        <v>0.82600611834396021</v>
      </c>
      <c r="AQ770" s="214">
        <f t="shared" si="84"/>
        <v>0.82600611834396021</v>
      </c>
      <c r="AR770" s="214">
        <f t="shared" si="84"/>
        <v>0.82600611834396021</v>
      </c>
    </row>
    <row r="771" spans="7:46" ht="14.25" customHeight="1" x14ac:dyDescent="0.25">
      <c r="G771" s="62"/>
      <c r="H771" s="440"/>
      <c r="J771" s="442"/>
      <c r="K771" s="52" t="s">
        <v>168</v>
      </c>
      <c r="L771" s="214">
        <f t="shared" ref="L771:AR771" si="85">SUMPRODUCT($I$777:$I$782,L784:L789)</f>
        <v>0.82600611834396021</v>
      </c>
      <c r="M771" s="214">
        <f t="shared" si="85"/>
        <v>0.82600611834396021</v>
      </c>
      <c r="N771" s="214">
        <f t="shared" si="85"/>
        <v>0.82600611834396021</v>
      </c>
      <c r="O771" s="214">
        <f t="shared" si="85"/>
        <v>0.82600611834396021</v>
      </c>
      <c r="P771" s="214">
        <f t="shared" si="85"/>
        <v>0.82600611834396021</v>
      </c>
      <c r="Q771" s="214">
        <f t="shared" si="85"/>
        <v>0.82600611834396021</v>
      </c>
      <c r="R771" s="214">
        <f t="shared" si="85"/>
        <v>0.82600611834396021</v>
      </c>
      <c r="S771" s="214">
        <f t="shared" si="85"/>
        <v>0.82600611834396021</v>
      </c>
      <c r="T771" s="214">
        <f t="shared" si="85"/>
        <v>0.82600611834396021</v>
      </c>
      <c r="U771" s="214">
        <f t="shared" si="85"/>
        <v>0.82600611834396021</v>
      </c>
      <c r="V771" s="214">
        <f t="shared" si="85"/>
        <v>0.82600611834396021</v>
      </c>
      <c r="W771" s="214">
        <f t="shared" si="85"/>
        <v>0.82600611834396021</v>
      </c>
      <c r="X771" s="214">
        <f t="shared" si="85"/>
        <v>0.82600611834396021</v>
      </c>
      <c r="Y771" s="214">
        <f t="shared" si="85"/>
        <v>0.82600611834396021</v>
      </c>
      <c r="Z771" s="214">
        <f t="shared" si="85"/>
        <v>0.82600611834396021</v>
      </c>
      <c r="AA771" s="214">
        <f t="shared" si="85"/>
        <v>0.82600611834396021</v>
      </c>
      <c r="AB771" s="214">
        <f t="shared" si="85"/>
        <v>0.82600611834396021</v>
      </c>
      <c r="AC771" s="214">
        <f t="shared" si="85"/>
        <v>0.82600611834396021</v>
      </c>
      <c r="AD771" s="214">
        <f t="shared" si="85"/>
        <v>0.82600611834396021</v>
      </c>
      <c r="AE771" s="214">
        <f t="shared" si="85"/>
        <v>0.82600611834396021</v>
      </c>
      <c r="AF771" s="214">
        <f t="shared" si="85"/>
        <v>0.82600611834396021</v>
      </c>
      <c r="AG771" s="214">
        <f t="shared" si="85"/>
        <v>0.82600611834396021</v>
      </c>
      <c r="AH771" s="214">
        <f t="shared" si="85"/>
        <v>0.82600611834396021</v>
      </c>
      <c r="AI771" s="214">
        <f t="shared" si="85"/>
        <v>0.82600611834396021</v>
      </c>
      <c r="AJ771" s="214">
        <f t="shared" si="85"/>
        <v>0.82600611834396021</v>
      </c>
      <c r="AK771" s="214">
        <f t="shared" si="85"/>
        <v>0.82600611834396021</v>
      </c>
      <c r="AL771" s="214">
        <f t="shared" si="85"/>
        <v>0.82600611834396021</v>
      </c>
      <c r="AM771" s="214">
        <f t="shared" si="85"/>
        <v>0.82600611834396021</v>
      </c>
      <c r="AN771" s="214">
        <f t="shared" si="85"/>
        <v>0.82600611834396021</v>
      </c>
      <c r="AO771" s="214">
        <f t="shared" si="85"/>
        <v>0.82600611834396021</v>
      </c>
      <c r="AP771" s="214">
        <f t="shared" si="85"/>
        <v>0.82600611834396021</v>
      </c>
      <c r="AQ771" s="214">
        <f t="shared" si="85"/>
        <v>0.82600611834396021</v>
      </c>
      <c r="AR771" s="214">
        <f t="shared" si="85"/>
        <v>0.82600611834396021</v>
      </c>
    </row>
    <row r="772" spans="7:46" ht="14.25" customHeight="1" x14ac:dyDescent="0.25">
      <c r="G772" s="62"/>
      <c r="H772" s="440"/>
      <c r="J772" s="442"/>
      <c r="K772" s="52" t="s">
        <v>169</v>
      </c>
      <c r="L772" s="214">
        <f t="shared" ref="L772:AR772" si="86">SUMPRODUCT($I$777:$I$782,L791:L796)</f>
        <v>0.82600611834396021</v>
      </c>
      <c r="M772" s="214">
        <f t="shared" si="86"/>
        <v>0.82600611834396021</v>
      </c>
      <c r="N772" s="214">
        <f t="shared" si="86"/>
        <v>0.82600611834396021</v>
      </c>
      <c r="O772" s="214">
        <f t="shared" si="86"/>
        <v>0.82600611834396021</v>
      </c>
      <c r="P772" s="214">
        <f t="shared" si="86"/>
        <v>0.82600611834396021</v>
      </c>
      <c r="Q772" s="214">
        <f t="shared" si="86"/>
        <v>0.82600611834396021</v>
      </c>
      <c r="R772" s="214">
        <f t="shared" si="86"/>
        <v>0.82600611834396021</v>
      </c>
      <c r="S772" s="214">
        <f t="shared" si="86"/>
        <v>0.82600611834396021</v>
      </c>
      <c r="T772" s="214">
        <f t="shared" si="86"/>
        <v>0.82600611834396021</v>
      </c>
      <c r="U772" s="214">
        <f t="shared" si="86"/>
        <v>0.82600611834396021</v>
      </c>
      <c r="V772" s="214">
        <f t="shared" si="86"/>
        <v>0.82600611834396021</v>
      </c>
      <c r="W772" s="214">
        <f t="shared" si="86"/>
        <v>0.82600611834396021</v>
      </c>
      <c r="X772" s="214">
        <f t="shared" si="86"/>
        <v>0.82600611834396021</v>
      </c>
      <c r="Y772" s="214">
        <f t="shared" si="86"/>
        <v>0.82600611834396021</v>
      </c>
      <c r="Z772" s="214">
        <f t="shared" si="86"/>
        <v>0.82600611834396021</v>
      </c>
      <c r="AA772" s="214">
        <f t="shared" si="86"/>
        <v>0.82600611834396021</v>
      </c>
      <c r="AB772" s="214">
        <f t="shared" si="86"/>
        <v>0.82600611834396021</v>
      </c>
      <c r="AC772" s="214">
        <f t="shared" si="86"/>
        <v>0.82600611834396021</v>
      </c>
      <c r="AD772" s="214">
        <f t="shared" si="86"/>
        <v>0.82600611834396021</v>
      </c>
      <c r="AE772" s="214">
        <f t="shared" si="86"/>
        <v>0.82600611834396021</v>
      </c>
      <c r="AF772" s="214">
        <f t="shared" si="86"/>
        <v>0.82600611834396021</v>
      </c>
      <c r="AG772" s="214">
        <f t="shared" si="86"/>
        <v>0.82600611834396021</v>
      </c>
      <c r="AH772" s="214">
        <f t="shared" si="86"/>
        <v>0.82600611834396021</v>
      </c>
      <c r="AI772" s="214">
        <f t="shared" si="86"/>
        <v>0.82600611834396021</v>
      </c>
      <c r="AJ772" s="214">
        <f t="shared" si="86"/>
        <v>0.82600611834396021</v>
      </c>
      <c r="AK772" s="214">
        <f t="shared" si="86"/>
        <v>0.82600611834396021</v>
      </c>
      <c r="AL772" s="214">
        <f t="shared" si="86"/>
        <v>0.82600611834396021</v>
      </c>
      <c r="AM772" s="214">
        <f t="shared" si="86"/>
        <v>0.82600611834396021</v>
      </c>
      <c r="AN772" s="214">
        <f t="shared" si="86"/>
        <v>0.82600611834396021</v>
      </c>
      <c r="AO772" s="214">
        <f t="shared" si="86"/>
        <v>0.82600611834396021</v>
      </c>
      <c r="AP772" s="214">
        <f t="shared" si="86"/>
        <v>0.82600611834396021</v>
      </c>
      <c r="AQ772" s="214">
        <f t="shared" si="86"/>
        <v>0.82600611834396021</v>
      </c>
      <c r="AR772" s="214">
        <f t="shared" si="86"/>
        <v>0.82600611834396021</v>
      </c>
    </row>
    <row r="773" spans="7:46" ht="14.25" customHeight="1" x14ac:dyDescent="0.25">
      <c r="G773" s="62"/>
      <c r="H773" s="440"/>
      <c r="J773" s="442"/>
      <c r="K773" s="52" t="s">
        <v>170</v>
      </c>
      <c r="L773" s="214">
        <f t="shared" ref="L773:AR775" si="87">(1-L$573*L770*(1-L$769/2)-L$769)/(1-L$573)</f>
        <v>1.0611329854467166</v>
      </c>
      <c r="M773" s="214">
        <f t="shared" si="87"/>
        <v>1.0611329854467166</v>
      </c>
      <c r="N773" s="214">
        <f t="shared" si="87"/>
        <v>1.0611329854467166</v>
      </c>
      <c r="O773" s="214">
        <f t="shared" si="87"/>
        <v>1.0611329854467166</v>
      </c>
      <c r="P773" s="214">
        <f t="shared" si="87"/>
        <v>1.0611329854467166</v>
      </c>
      <c r="Q773" s="214">
        <f t="shared" si="87"/>
        <v>1.0611329854467166</v>
      </c>
      <c r="R773" s="214">
        <f t="shared" si="87"/>
        <v>1.0611329854467166</v>
      </c>
      <c r="S773" s="214">
        <f t="shared" si="87"/>
        <v>1.0611329854467166</v>
      </c>
      <c r="T773" s="214">
        <f t="shared" si="87"/>
        <v>1.0611329854467166</v>
      </c>
      <c r="U773" s="214">
        <f t="shared" si="87"/>
        <v>1.0611329854467166</v>
      </c>
      <c r="V773" s="214">
        <f t="shared" si="87"/>
        <v>1.0611329854467166</v>
      </c>
      <c r="W773" s="214">
        <f t="shared" si="87"/>
        <v>1.0611329854467166</v>
      </c>
      <c r="X773" s="214">
        <f t="shared" si="87"/>
        <v>1.0611329854467166</v>
      </c>
      <c r="Y773" s="214">
        <f t="shared" si="87"/>
        <v>1.0611329854467166</v>
      </c>
      <c r="Z773" s="214">
        <f t="shared" si="87"/>
        <v>1.0611329854467166</v>
      </c>
      <c r="AA773" s="214">
        <f t="shared" si="87"/>
        <v>1.0611329854467166</v>
      </c>
      <c r="AB773" s="214">
        <f t="shared" si="87"/>
        <v>1.0611329854467166</v>
      </c>
      <c r="AC773" s="214">
        <f t="shared" si="87"/>
        <v>1.0611329854467166</v>
      </c>
      <c r="AD773" s="214">
        <f t="shared" si="87"/>
        <v>1.0611329854467166</v>
      </c>
      <c r="AE773" s="214">
        <f t="shared" si="87"/>
        <v>1.0611329854467166</v>
      </c>
      <c r="AF773" s="214">
        <f t="shared" si="87"/>
        <v>1.0611329854467166</v>
      </c>
      <c r="AG773" s="214">
        <f t="shared" si="87"/>
        <v>1.0611329854467166</v>
      </c>
      <c r="AH773" s="214">
        <f t="shared" si="87"/>
        <v>1.0611329854467166</v>
      </c>
      <c r="AI773" s="214">
        <f t="shared" si="87"/>
        <v>1.0611329854467166</v>
      </c>
      <c r="AJ773" s="214">
        <f t="shared" si="87"/>
        <v>1.0611329854467166</v>
      </c>
      <c r="AK773" s="214">
        <f t="shared" si="87"/>
        <v>1.0611329854467166</v>
      </c>
      <c r="AL773" s="214">
        <f t="shared" si="87"/>
        <v>1.0611329854467166</v>
      </c>
      <c r="AM773" s="214">
        <f t="shared" si="87"/>
        <v>1.0611329854467166</v>
      </c>
      <c r="AN773" s="214">
        <f t="shared" si="87"/>
        <v>1.0611329854467166</v>
      </c>
      <c r="AO773" s="214">
        <f t="shared" si="87"/>
        <v>1.0611329854467166</v>
      </c>
      <c r="AP773" s="214">
        <f t="shared" si="87"/>
        <v>1.0611329854467166</v>
      </c>
      <c r="AQ773" s="214">
        <f t="shared" si="87"/>
        <v>1.0611329854467166</v>
      </c>
      <c r="AR773" s="214">
        <f t="shared" si="87"/>
        <v>1.0611329854467166</v>
      </c>
    </row>
    <row r="774" spans="7:46" ht="14.25" customHeight="1" x14ac:dyDescent="0.25">
      <c r="G774" s="62"/>
      <c r="H774" s="440"/>
      <c r="J774" s="442"/>
      <c r="K774" s="52" t="s">
        <v>171</v>
      </c>
      <c r="L774" s="214">
        <f t="shared" si="87"/>
        <v>1.0611329854467166</v>
      </c>
      <c r="M774" s="214">
        <f t="shared" si="87"/>
        <v>1.0611329854467166</v>
      </c>
      <c r="N774" s="214">
        <f t="shared" si="87"/>
        <v>1.0611329854467166</v>
      </c>
      <c r="O774" s="214">
        <f t="shared" si="87"/>
        <v>1.0611329854467166</v>
      </c>
      <c r="P774" s="214">
        <f t="shared" si="87"/>
        <v>1.0611329854467166</v>
      </c>
      <c r="Q774" s="214">
        <f t="shared" si="87"/>
        <v>1.0611329854467166</v>
      </c>
      <c r="R774" s="214">
        <f t="shared" si="87"/>
        <v>1.0611329854467166</v>
      </c>
      <c r="S774" s="214">
        <f t="shared" si="87"/>
        <v>1.0611329854467166</v>
      </c>
      <c r="T774" s="214">
        <f t="shared" si="87"/>
        <v>1.0611329854467166</v>
      </c>
      <c r="U774" s="214">
        <f t="shared" si="87"/>
        <v>1.0611329854467166</v>
      </c>
      <c r="V774" s="214">
        <f t="shared" si="87"/>
        <v>1.0611329854467166</v>
      </c>
      <c r="W774" s="214">
        <f t="shared" si="87"/>
        <v>1.0611329854467166</v>
      </c>
      <c r="X774" s="214">
        <f t="shared" si="87"/>
        <v>1.0611329854467166</v>
      </c>
      <c r="Y774" s="214">
        <f t="shared" si="87"/>
        <v>1.0611329854467166</v>
      </c>
      <c r="Z774" s="214">
        <f t="shared" si="87"/>
        <v>1.0611329854467166</v>
      </c>
      <c r="AA774" s="214">
        <f t="shared" si="87"/>
        <v>1.0611329854467166</v>
      </c>
      <c r="AB774" s="214">
        <f t="shared" si="87"/>
        <v>1.0611329854467166</v>
      </c>
      <c r="AC774" s="214">
        <f t="shared" si="87"/>
        <v>1.0611329854467166</v>
      </c>
      <c r="AD774" s="214">
        <f t="shared" si="87"/>
        <v>1.0611329854467166</v>
      </c>
      <c r="AE774" s="214">
        <f t="shared" si="87"/>
        <v>1.0611329854467166</v>
      </c>
      <c r="AF774" s="214">
        <f t="shared" si="87"/>
        <v>1.0611329854467166</v>
      </c>
      <c r="AG774" s="214">
        <f t="shared" si="87"/>
        <v>1.0611329854467166</v>
      </c>
      <c r="AH774" s="214">
        <f t="shared" si="87"/>
        <v>1.0611329854467166</v>
      </c>
      <c r="AI774" s="214">
        <f t="shared" si="87"/>
        <v>1.0611329854467166</v>
      </c>
      <c r="AJ774" s="214">
        <f t="shared" si="87"/>
        <v>1.0611329854467166</v>
      </c>
      <c r="AK774" s="214">
        <f t="shared" si="87"/>
        <v>1.0611329854467166</v>
      </c>
      <c r="AL774" s="214">
        <f t="shared" si="87"/>
        <v>1.0611329854467166</v>
      </c>
      <c r="AM774" s="214">
        <f t="shared" si="87"/>
        <v>1.0611329854467166</v>
      </c>
      <c r="AN774" s="214">
        <f t="shared" si="87"/>
        <v>1.0611329854467166</v>
      </c>
      <c r="AO774" s="214">
        <f t="shared" si="87"/>
        <v>1.0611329854467166</v>
      </c>
      <c r="AP774" s="214">
        <f t="shared" si="87"/>
        <v>1.0611329854467166</v>
      </c>
      <c r="AQ774" s="214">
        <f t="shared" si="87"/>
        <v>1.0611329854467166</v>
      </c>
      <c r="AR774" s="214">
        <f t="shared" si="87"/>
        <v>1.0611329854467166</v>
      </c>
    </row>
    <row r="775" spans="7:46" ht="14.25" customHeight="1" x14ac:dyDescent="0.25">
      <c r="G775" s="62"/>
      <c r="H775" s="440"/>
      <c r="J775" s="442"/>
      <c r="K775" s="52" t="s">
        <v>172</v>
      </c>
      <c r="L775" s="214">
        <f t="shared" si="87"/>
        <v>1.0611329854467166</v>
      </c>
      <c r="M775" s="214">
        <f t="shared" si="87"/>
        <v>1.0611329854467166</v>
      </c>
      <c r="N775" s="214">
        <f t="shared" si="87"/>
        <v>1.0611329854467166</v>
      </c>
      <c r="O775" s="214">
        <f t="shared" si="87"/>
        <v>1.0611329854467166</v>
      </c>
      <c r="P775" s="214">
        <f t="shared" si="87"/>
        <v>1.0611329854467166</v>
      </c>
      <c r="Q775" s="214">
        <f t="shared" si="87"/>
        <v>1.0611329854467166</v>
      </c>
      <c r="R775" s="214">
        <f t="shared" si="87"/>
        <v>1.0611329854467166</v>
      </c>
      <c r="S775" s="214">
        <f t="shared" si="87"/>
        <v>1.0611329854467166</v>
      </c>
      <c r="T775" s="214">
        <f t="shared" si="87"/>
        <v>1.0611329854467166</v>
      </c>
      <c r="U775" s="214">
        <f t="shared" si="87"/>
        <v>1.0611329854467166</v>
      </c>
      <c r="V775" s="214">
        <f t="shared" si="87"/>
        <v>1.0611329854467166</v>
      </c>
      <c r="W775" s="214">
        <f t="shared" si="87"/>
        <v>1.0611329854467166</v>
      </c>
      <c r="X775" s="214">
        <f t="shared" si="87"/>
        <v>1.0611329854467166</v>
      </c>
      <c r="Y775" s="214">
        <f t="shared" si="87"/>
        <v>1.0611329854467166</v>
      </c>
      <c r="Z775" s="214">
        <f t="shared" si="87"/>
        <v>1.0611329854467166</v>
      </c>
      <c r="AA775" s="214">
        <f t="shared" si="87"/>
        <v>1.0611329854467166</v>
      </c>
      <c r="AB775" s="214">
        <f t="shared" si="87"/>
        <v>1.0611329854467166</v>
      </c>
      <c r="AC775" s="214">
        <f t="shared" si="87"/>
        <v>1.0611329854467166</v>
      </c>
      <c r="AD775" s="214">
        <f t="shared" si="87"/>
        <v>1.0611329854467166</v>
      </c>
      <c r="AE775" s="214">
        <f t="shared" si="87"/>
        <v>1.0611329854467166</v>
      </c>
      <c r="AF775" s="214">
        <f t="shared" si="87"/>
        <v>1.0611329854467166</v>
      </c>
      <c r="AG775" s="214">
        <f t="shared" si="87"/>
        <v>1.0611329854467166</v>
      </c>
      <c r="AH775" s="214">
        <f t="shared" si="87"/>
        <v>1.0611329854467166</v>
      </c>
      <c r="AI775" s="214">
        <f t="shared" si="87"/>
        <v>1.0611329854467166</v>
      </c>
      <c r="AJ775" s="214">
        <f t="shared" si="87"/>
        <v>1.0611329854467166</v>
      </c>
      <c r="AK775" s="214">
        <f t="shared" si="87"/>
        <v>1.0611329854467166</v>
      </c>
      <c r="AL775" s="214">
        <f t="shared" si="87"/>
        <v>1.0611329854467166</v>
      </c>
      <c r="AM775" s="214">
        <f t="shared" si="87"/>
        <v>1.0611329854467166</v>
      </c>
      <c r="AN775" s="214">
        <f t="shared" si="87"/>
        <v>1.0611329854467166</v>
      </c>
      <c r="AO775" s="214">
        <f t="shared" si="87"/>
        <v>1.0611329854467166</v>
      </c>
      <c r="AP775" s="214">
        <f t="shared" si="87"/>
        <v>1.0611329854467166</v>
      </c>
      <c r="AQ775" s="214">
        <f t="shared" si="87"/>
        <v>1.0611329854467166</v>
      </c>
      <c r="AR775" s="214">
        <f t="shared" si="87"/>
        <v>1.0611329854467166</v>
      </c>
    </row>
    <row r="776" spans="7:46" ht="14.25" customHeight="1" x14ac:dyDescent="0.25">
      <c r="G776" s="62"/>
      <c r="H776" s="216"/>
      <c r="I776" s="80" t="s">
        <v>297</v>
      </c>
      <c r="J776" s="217"/>
      <c r="K776" s="218" t="s">
        <v>173</v>
      </c>
      <c r="L776" s="162">
        <v>2018</v>
      </c>
      <c r="M776" s="162">
        <v>2019</v>
      </c>
      <c r="N776" s="162">
        <v>2020</v>
      </c>
      <c r="O776" s="162">
        <v>2021</v>
      </c>
      <c r="P776" s="162">
        <v>2022</v>
      </c>
      <c r="Q776" s="162">
        <v>2023</v>
      </c>
      <c r="R776" s="162">
        <v>2024</v>
      </c>
      <c r="S776" s="162">
        <v>2025</v>
      </c>
      <c r="T776" s="162">
        <v>2026</v>
      </c>
      <c r="U776" s="162">
        <v>2027</v>
      </c>
      <c r="V776" s="162">
        <v>2028</v>
      </c>
      <c r="W776" s="162">
        <v>2029</v>
      </c>
      <c r="X776" s="162">
        <v>2030</v>
      </c>
      <c r="Y776" s="162">
        <v>2031</v>
      </c>
      <c r="Z776" s="162">
        <v>2032</v>
      </c>
      <c r="AA776" s="162">
        <v>2033</v>
      </c>
      <c r="AB776" s="162">
        <v>2034</v>
      </c>
      <c r="AC776" s="162">
        <v>2035</v>
      </c>
      <c r="AD776" s="162">
        <v>2036</v>
      </c>
      <c r="AE776" s="162">
        <v>2037</v>
      </c>
      <c r="AF776" s="162">
        <v>2038</v>
      </c>
      <c r="AG776" s="162">
        <v>2039</v>
      </c>
      <c r="AH776" s="162">
        <v>2040</v>
      </c>
      <c r="AI776" s="162">
        <v>2041</v>
      </c>
      <c r="AJ776" s="162">
        <v>2042</v>
      </c>
      <c r="AK776" s="162">
        <v>2043</v>
      </c>
      <c r="AL776" s="162">
        <v>2044</v>
      </c>
      <c r="AM776" s="162">
        <v>2045</v>
      </c>
      <c r="AN776" s="162">
        <v>2046</v>
      </c>
      <c r="AO776" s="162">
        <v>2047</v>
      </c>
      <c r="AP776" s="162">
        <v>2048</v>
      </c>
      <c r="AQ776" s="162">
        <v>2049</v>
      </c>
      <c r="AR776" s="162">
        <v>2050</v>
      </c>
    </row>
    <row r="777" spans="7:46" ht="14.25" customHeight="1" x14ac:dyDescent="0.25">
      <c r="G777" s="62"/>
      <c r="H777" s="216"/>
      <c r="I777" s="89">
        <v>0.2</v>
      </c>
      <c r="J777" s="219" t="s">
        <v>174</v>
      </c>
      <c r="K777" s="220">
        <v>1</v>
      </c>
      <c r="L777" s="221">
        <f t="shared" ref="L777:AR782" si="88">1/((1+L$577)*(1+L$556))^$K777</f>
        <v>0.93222709051925046</v>
      </c>
      <c r="M777" s="221">
        <f t="shared" si="88"/>
        <v>0.93222709051925046</v>
      </c>
      <c r="N777" s="221">
        <f t="shared" si="88"/>
        <v>0.93222709051925046</v>
      </c>
      <c r="O777" s="221">
        <f t="shared" si="88"/>
        <v>0.93222709051925046</v>
      </c>
      <c r="P777" s="221">
        <f t="shared" si="88"/>
        <v>0.93222709051925046</v>
      </c>
      <c r="Q777" s="221">
        <f t="shared" si="88"/>
        <v>0.93222709051925046</v>
      </c>
      <c r="R777" s="221">
        <f t="shared" si="88"/>
        <v>0.93222709051925046</v>
      </c>
      <c r="S777" s="221">
        <f t="shared" si="88"/>
        <v>0.93222709051925046</v>
      </c>
      <c r="T777" s="221">
        <f t="shared" si="88"/>
        <v>0.93222709051925046</v>
      </c>
      <c r="U777" s="221">
        <f t="shared" si="88"/>
        <v>0.93222709051925046</v>
      </c>
      <c r="V777" s="221">
        <f t="shared" si="88"/>
        <v>0.93222709051925046</v>
      </c>
      <c r="W777" s="221">
        <f t="shared" si="88"/>
        <v>0.93222709051925046</v>
      </c>
      <c r="X777" s="221">
        <f t="shared" si="88"/>
        <v>0.93222709051925046</v>
      </c>
      <c r="Y777" s="221">
        <f t="shared" si="88"/>
        <v>0.93222709051925046</v>
      </c>
      <c r="Z777" s="221">
        <f t="shared" si="88"/>
        <v>0.93222709051925046</v>
      </c>
      <c r="AA777" s="221">
        <f t="shared" si="88"/>
        <v>0.93222709051925046</v>
      </c>
      <c r="AB777" s="221">
        <f t="shared" si="88"/>
        <v>0.93222709051925046</v>
      </c>
      <c r="AC777" s="221">
        <f t="shared" si="88"/>
        <v>0.93222709051925046</v>
      </c>
      <c r="AD777" s="221">
        <f t="shared" si="88"/>
        <v>0.93222709051925046</v>
      </c>
      <c r="AE777" s="221">
        <f t="shared" si="88"/>
        <v>0.93222709051925046</v>
      </c>
      <c r="AF777" s="221">
        <f t="shared" si="88"/>
        <v>0.93222709051925046</v>
      </c>
      <c r="AG777" s="221">
        <f t="shared" si="88"/>
        <v>0.93222709051925046</v>
      </c>
      <c r="AH777" s="221">
        <f t="shared" si="88"/>
        <v>0.93222709051925046</v>
      </c>
      <c r="AI777" s="221">
        <f t="shared" si="88"/>
        <v>0.93222709051925046</v>
      </c>
      <c r="AJ777" s="221">
        <f t="shared" si="88"/>
        <v>0.93222709051925046</v>
      </c>
      <c r="AK777" s="221">
        <f t="shared" si="88"/>
        <v>0.93222709051925046</v>
      </c>
      <c r="AL777" s="221">
        <f t="shared" si="88"/>
        <v>0.93222709051925046</v>
      </c>
      <c r="AM777" s="221">
        <f t="shared" si="88"/>
        <v>0.93222709051925046</v>
      </c>
      <c r="AN777" s="221">
        <f t="shared" si="88"/>
        <v>0.93222709051925046</v>
      </c>
      <c r="AO777" s="221">
        <f t="shared" si="88"/>
        <v>0.93222709051925046</v>
      </c>
      <c r="AP777" s="221">
        <f t="shared" si="88"/>
        <v>0.93222709051925046</v>
      </c>
      <c r="AQ777" s="221">
        <f t="shared" si="88"/>
        <v>0.93222709051925046</v>
      </c>
      <c r="AR777" s="221">
        <f t="shared" si="88"/>
        <v>0.93222709051925046</v>
      </c>
    </row>
    <row r="778" spans="7:46" ht="14.25" customHeight="1" x14ac:dyDescent="0.25">
      <c r="G778" s="62"/>
      <c r="H778" s="216"/>
      <c r="I778" s="89">
        <v>0.32</v>
      </c>
      <c r="J778" s="219"/>
      <c r="K778" s="220">
        <f>K777+1</f>
        <v>2</v>
      </c>
      <c r="L778" s="221">
        <f t="shared" si="88"/>
        <v>0.86904734829798691</v>
      </c>
      <c r="M778" s="221">
        <f t="shared" si="88"/>
        <v>0.86904734829798691</v>
      </c>
      <c r="N778" s="221">
        <f t="shared" si="88"/>
        <v>0.86904734829798691</v>
      </c>
      <c r="O778" s="221">
        <f t="shared" si="88"/>
        <v>0.86904734829798691</v>
      </c>
      <c r="P778" s="221">
        <f t="shared" si="88"/>
        <v>0.86904734829798691</v>
      </c>
      <c r="Q778" s="221">
        <f t="shared" si="88"/>
        <v>0.86904734829798691</v>
      </c>
      <c r="R778" s="221">
        <f t="shared" si="88"/>
        <v>0.86904734829798691</v>
      </c>
      <c r="S778" s="221">
        <f t="shared" si="88"/>
        <v>0.86904734829798691</v>
      </c>
      <c r="T778" s="221">
        <f t="shared" si="88"/>
        <v>0.86904734829798691</v>
      </c>
      <c r="U778" s="221">
        <f t="shared" si="88"/>
        <v>0.86904734829798691</v>
      </c>
      <c r="V778" s="221">
        <f t="shared" si="88"/>
        <v>0.86904734829798691</v>
      </c>
      <c r="W778" s="221">
        <f t="shared" si="88"/>
        <v>0.86904734829798691</v>
      </c>
      <c r="X778" s="221">
        <f t="shared" si="88"/>
        <v>0.86904734829798691</v>
      </c>
      <c r="Y778" s="221">
        <f t="shared" si="88"/>
        <v>0.86904734829798691</v>
      </c>
      <c r="Z778" s="221">
        <f t="shared" si="88"/>
        <v>0.86904734829798691</v>
      </c>
      <c r="AA778" s="221">
        <f t="shared" si="88"/>
        <v>0.86904734829798691</v>
      </c>
      <c r="AB778" s="221">
        <f t="shared" si="88"/>
        <v>0.86904734829798691</v>
      </c>
      <c r="AC778" s="221">
        <f t="shared" si="88"/>
        <v>0.86904734829798691</v>
      </c>
      <c r="AD778" s="221">
        <f t="shared" si="88"/>
        <v>0.86904734829798691</v>
      </c>
      <c r="AE778" s="221">
        <f t="shared" si="88"/>
        <v>0.86904734829798691</v>
      </c>
      <c r="AF778" s="221">
        <f t="shared" si="88"/>
        <v>0.86904734829798691</v>
      </c>
      <c r="AG778" s="221">
        <f t="shared" si="88"/>
        <v>0.86904734829798691</v>
      </c>
      <c r="AH778" s="221">
        <f t="shared" si="88"/>
        <v>0.86904734829798691</v>
      </c>
      <c r="AI778" s="221">
        <f t="shared" si="88"/>
        <v>0.86904734829798691</v>
      </c>
      <c r="AJ778" s="221">
        <f t="shared" si="88"/>
        <v>0.86904734829798691</v>
      </c>
      <c r="AK778" s="221">
        <f t="shared" si="88"/>
        <v>0.86904734829798691</v>
      </c>
      <c r="AL778" s="221">
        <f t="shared" si="88"/>
        <v>0.86904734829798691</v>
      </c>
      <c r="AM778" s="221">
        <f t="shared" si="88"/>
        <v>0.86904734829798691</v>
      </c>
      <c r="AN778" s="221">
        <f t="shared" si="88"/>
        <v>0.86904734829798691</v>
      </c>
      <c r="AO778" s="221">
        <f t="shared" si="88"/>
        <v>0.86904734829798691</v>
      </c>
      <c r="AP778" s="221">
        <f t="shared" si="88"/>
        <v>0.86904734829798691</v>
      </c>
      <c r="AQ778" s="221">
        <f t="shared" si="88"/>
        <v>0.86904734829798691</v>
      </c>
      <c r="AR778" s="221">
        <f t="shared" si="88"/>
        <v>0.86904734829798691</v>
      </c>
    </row>
    <row r="779" spans="7:46" ht="14.25" customHeight="1" x14ac:dyDescent="0.25">
      <c r="G779" s="62"/>
      <c r="H779" s="216"/>
      <c r="I779" s="89">
        <v>0.192</v>
      </c>
      <c r="J779" s="219"/>
      <c r="K779" s="220">
        <f>K778+1</f>
        <v>3</v>
      </c>
      <c r="L779" s="221">
        <f t="shared" si="88"/>
        <v>0.81014948102730211</v>
      </c>
      <c r="M779" s="221">
        <f t="shared" si="88"/>
        <v>0.81014948102730211</v>
      </c>
      <c r="N779" s="221">
        <f t="shared" si="88"/>
        <v>0.81014948102730211</v>
      </c>
      <c r="O779" s="221">
        <f t="shared" si="88"/>
        <v>0.81014948102730211</v>
      </c>
      <c r="P779" s="221">
        <f t="shared" si="88"/>
        <v>0.81014948102730211</v>
      </c>
      <c r="Q779" s="221">
        <f t="shared" si="88"/>
        <v>0.81014948102730211</v>
      </c>
      <c r="R779" s="221">
        <f t="shared" si="88"/>
        <v>0.81014948102730211</v>
      </c>
      <c r="S779" s="221">
        <f t="shared" si="88"/>
        <v>0.81014948102730211</v>
      </c>
      <c r="T779" s="221">
        <f t="shared" si="88"/>
        <v>0.81014948102730211</v>
      </c>
      <c r="U779" s="221">
        <f t="shared" si="88"/>
        <v>0.81014948102730211</v>
      </c>
      <c r="V779" s="221">
        <f t="shared" si="88"/>
        <v>0.81014948102730211</v>
      </c>
      <c r="W779" s="221">
        <f t="shared" si="88"/>
        <v>0.81014948102730211</v>
      </c>
      <c r="X779" s="221">
        <f t="shared" si="88"/>
        <v>0.81014948102730211</v>
      </c>
      <c r="Y779" s="221">
        <f t="shared" si="88"/>
        <v>0.81014948102730211</v>
      </c>
      <c r="Z779" s="221">
        <f t="shared" si="88"/>
        <v>0.81014948102730211</v>
      </c>
      <c r="AA779" s="221">
        <f t="shared" si="88"/>
        <v>0.81014948102730211</v>
      </c>
      <c r="AB779" s="221">
        <f t="shared" si="88"/>
        <v>0.81014948102730211</v>
      </c>
      <c r="AC779" s="221">
        <f t="shared" si="88"/>
        <v>0.81014948102730211</v>
      </c>
      <c r="AD779" s="221">
        <f t="shared" si="88"/>
        <v>0.81014948102730211</v>
      </c>
      <c r="AE779" s="221">
        <f t="shared" si="88"/>
        <v>0.81014948102730211</v>
      </c>
      <c r="AF779" s="221">
        <f t="shared" si="88"/>
        <v>0.81014948102730211</v>
      </c>
      <c r="AG779" s="221">
        <f t="shared" si="88"/>
        <v>0.81014948102730211</v>
      </c>
      <c r="AH779" s="221">
        <f t="shared" si="88"/>
        <v>0.81014948102730211</v>
      </c>
      <c r="AI779" s="221">
        <f t="shared" si="88"/>
        <v>0.81014948102730211</v>
      </c>
      <c r="AJ779" s="221">
        <f t="shared" si="88"/>
        <v>0.81014948102730211</v>
      </c>
      <c r="AK779" s="221">
        <f t="shared" si="88"/>
        <v>0.81014948102730211</v>
      </c>
      <c r="AL779" s="221">
        <f t="shared" si="88"/>
        <v>0.81014948102730211</v>
      </c>
      <c r="AM779" s="221">
        <f t="shared" si="88"/>
        <v>0.81014948102730211</v>
      </c>
      <c r="AN779" s="221">
        <f t="shared" si="88"/>
        <v>0.81014948102730211</v>
      </c>
      <c r="AO779" s="221">
        <f t="shared" si="88"/>
        <v>0.81014948102730211</v>
      </c>
      <c r="AP779" s="221">
        <f t="shared" si="88"/>
        <v>0.81014948102730211</v>
      </c>
      <c r="AQ779" s="221">
        <f t="shared" si="88"/>
        <v>0.81014948102730211</v>
      </c>
      <c r="AR779" s="221">
        <f t="shared" si="88"/>
        <v>0.81014948102730211</v>
      </c>
    </row>
    <row r="780" spans="7:46" ht="14.25" customHeight="1" x14ac:dyDescent="0.25">
      <c r="G780" s="62"/>
      <c r="H780" s="216"/>
      <c r="I780" s="89">
        <v>0.1152</v>
      </c>
      <c r="J780" s="219"/>
      <c r="K780" s="220">
        <f>K779+1</f>
        <v>4</v>
      </c>
      <c r="L780" s="221">
        <f t="shared" si="88"/>
        <v>0.75524329358376252</v>
      </c>
      <c r="M780" s="221">
        <f t="shared" si="88"/>
        <v>0.75524329358376252</v>
      </c>
      <c r="N780" s="221">
        <f t="shared" si="88"/>
        <v>0.75524329358376252</v>
      </c>
      <c r="O780" s="221">
        <f t="shared" si="88"/>
        <v>0.75524329358376252</v>
      </c>
      <c r="P780" s="221">
        <f t="shared" si="88"/>
        <v>0.75524329358376252</v>
      </c>
      <c r="Q780" s="221">
        <f t="shared" si="88"/>
        <v>0.75524329358376252</v>
      </c>
      <c r="R780" s="221">
        <f t="shared" si="88"/>
        <v>0.75524329358376252</v>
      </c>
      <c r="S780" s="221">
        <f t="shared" si="88"/>
        <v>0.75524329358376252</v>
      </c>
      <c r="T780" s="221">
        <f t="shared" si="88"/>
        <v>0.75524329358376252</v>
      </c>
      <c r="U780" s="221">
        <f t="shared" si="88"/>
        <v>0.75524329358376252</v>
      </c>
      <c r="V780" s="221">
        <f t="shared" si="88"/>
        <v>0.75524329358376252</v>
      </c>
      <c r="W780" s="221">
        <f t="shared" si="88"/>
        <v>0.75524329358376252</v>
      </c>
      <c r="X780" s="221">
        <f t="shared" si="88"/>
        <v>0.75524329358376252</v>
      </c>
      <c r="Y780" s="221">
        <f t="shared" si="88"/>
        <v>0.75524329358376252</v>
      </c>
      <c r="Z780" s="221">
        <f t="shared" si="88"/>
        <v>0.75524329358376252</v>
      </c>
      <c r="AA780" s="221">
        <f t="shared" si="88"/>
        <v>0.75524329358376252</v>
      </c>
      <c r="AB780" s="221">
        <f t="shared" si="88"/>
        <v>0.75524329358376252</v>
      </c>
      <c r="AC780" s="221">
        <f t="shared" si="88"/>
        <v>0.75524329358376252</v>
      </c>
      <c r="AD780" s="221">
        <f t="shared" si="88"/>
        <v>0.75524329358376252</v>
      </c>
      <c r="AE780" s="221">
        <f t="shared" si="88"/>
        <v>0.75524329358376252</v>
      </c>
      <c r="AF780" s="221">
        <f t="shared" si="88"/>
        <v>0.75524329358376252</v>
      </c>
      <c r="AG780" s="221">
        <f t="shared" si="88"/>
        <v>0.75524329358376252</v>
      </c>
      <c r="AH780" s="221">
        <f t="shared" si="88"/>
        <v>0.75524329358376252</v>
      </c>
      <c r="AI780" s="221">
        <f t="shared" si="88"/>
        <v>0.75524329358376252</v>
      </c>
      <c r="AJ780" s="221">
        <f t="shared" si="88"/>
        <v>0.75524329358376252</v>
      </c>
      <c r="AK780" s="221">
        <f t="shared" si="88"/>
        <v>0.75524329358376252</v>
      </c>
      <c r="AL780" s="221">
        <f t="shared" si="88"/>
        <v>0.75524329358376252</v>
      </c>
      <c r="AM780" s="221">
        <f t="shared" si="88"/>
        <v>0.75524329358376252</v>
      </c>
      <c r="AN780" s="221">
        <f t="shared" si="88"/>
        <v>0.75524329358376252</v>
      </c>
      <c r="AO780" s="221">
        <f t="shared" si="88"/>
        <v>0.75524329358376252</v>
      </c>
      <c r="AP780" s="221">
        <f t="shared" si="88"/>
        <v>0.75524329358376252</v>
      </c>
      <c r="AQ780" s="221">
        <f t="shared" si="88"/>
        <v>0.75524329358376252</v>
      </c>
      <c r="AR780" s="221">
        <f t="shared" si="88"/>
        <v>0.75524329358376252</v>
      </c>
    </row>
    <row r="781" spans="7:46" ht="14.25" customHeight="1" x14ac:dyDescent="0.25">
      <c r="G781" s="62"/>
      <c r="H781" s="216"/>
      <c r="I781" s="89">
        <v>0.1152</v>
      </c>
      <c r="J781" s="219"/>
      <c r="K781" s="220">
        <f>K780+1</f>
        <v>5</v>
      </c>
      <c r="L781" s="221">
        <f t="shared" si="88"/>
        <v>0.70405825821176715</v>
      </c>
      <c r="M781" s="221">
        <f t="shared" si="88"/>
        <v>0.70405825821176715</v>
      </c>
      <c r="N781" s="221">
        <f t="shared" si="88"/>
        <v>0.70405825821176715</v>
      </c>
      <c r="O781" s="221">
        <f t="shared" si="88"/>
        <v>0.70405825821176715</v>
      </c>
      <c r="P781" s="221">
        <f t="shared" si="88"/>
        <v>0.70405825821176715</v>
      </c>
      <c r="Q781" s="221">
        <f t="shared" si="88"/>
        <v>0.70405825821176715</v>
      </c>
      <c r="R781" s="221">
        <f t="shared" si="88"/>
        <v>0.70405825821176715</v>
      </c>
      <c r="S781" s="221">
        <f t="shared" si="88"/>
        <v>0.70405825821176715</v>
      </c>
      <c r="T781" s="221">
        <f t="shared" si="88"/>
        <v>0.70405825821176715</v>
      </c>
      <c r="U781" s="221">
        <f t="shared" si="88"/>
        <v>0.70405825821176715</v>
      </c>
      <c r="V781" s="221">
        <f t="shared" si="88"/>
        <v>0.70405825821176715</v>
      </c>
      <c r="W781" s="221">
        <f t="shared" si="88"/>
        <v>0.70405825821176715</v>
      </c>
      <c r="X781" s="221">
        <f t="shared" si="88"/>
        <v>0.70405825821176715</v>
      </c>
      <c r="Y781" s="221">
        <f t="shared" si="88"/>
        <v>0.70405825821176715</v>
      </c>
      <c r="Z781" s="221">
        <f t="shared" si="88"/>
        <v>0.70405825821176715</v>
      </c>
      <c r="AA781" s="221">
        <f t="shared" si="88"/>
        <v>0.70405825821176715</v>
      </c>
      <c r="AB781" s="221">
        <f t="shared" si="88"/>
        <v>0.70405825821176715</v>
      </c>
      <c r="AC781" s="221">
        <f t="shared" si="88"/>
        <v>0.70405825821176715</v>
      </c>
      <c r="AD781" s="221">
        <f t="shared" si="88"/>
        <v>0.70405825821176715</v>
      </c>
      <c r="AE781" s="221">
        <f t="shared" si="88"/>
        <v>0.70405825821176715</v>
      </c>
      <c r="AF781" s="221">
        <f t="shared" si="88"/>
        <v>0.70405825821176715</v>
      </c>
      <c r="AG781" s="221">
        <f t="shared" si="88"/>
        <v>0.70405825821176715</v>
      </c>
      <c r="AH781" s="221">
        <f t="shared" si="88"/>
        <v>0.70405825821176715</v>
      </c>
      <c r="AI781" s="221">
        <f t="shared" si="88"/>
        <v>0.70405825821176715</v>
      </c>
      <c r="AJ781" s="221">
        <f t="shared" si="88"/>
        <v>0.70405825821176715</v>
      </c>
      <c r="AK781" s="221">
        <f t="shared" si="88"/>
        <v>0.70405825821176715</v>
      </c>
      <c r="AL781" s="221">
        <f t="shared" si="88"/>
        <v>0.70405825821176715</v>
      </c>
      <c r="AM781" s="221">
        <f t="shared" si="88"/>
        <v>0.70405825821176715</v>
      </c>
      <c r="AN781" s="221">
        <f t="shared" si="88"/>
        <v>0.70405825821176715</v>
      </c>
      <c r="AO781" s="221">
        <f t="shared" si="88"/>
        <v>0.70405825821176715</v>
      </c>
      <c r="AP781" s="221">
        <f t="shared" si="88"/>
        <v>0.70405825821176715</v>
      </c>
      <c r="AQ781" s="221">
        <f t="shared" si="88"/>
        <v>0.70405825821176715</v>
      </c>
      <c r="AR781" s="221">
        <f t="shared" si="88"/>
        <v>0.70405825821176715</v>
      </c>
    </row>
    <row r="782" spans="7:46" ht="14.25" customHeight="1" x14ac:dyDescent="0.25">
      <c r="G782" s="62"/>
      <c r="H782" s="216"/>
      <c r="I782" s="89">
        <v>5.7599999999999998E-2</v>
      </c>
      <c r="J782" s="219"/>
      <c r="K782" s="220">
        <f>K781+1</f>
        <v>6</v>
      </c>
      <c r="L782" s="221">
        <f t="shared" si="88"/>
        <v>0.65634218160880686</v>
      </c>
      <c r="M782" s="221">
        <f t="shared" si="88"/>
        <v>0.65634218160880686</v>
      </c>
      <c r="N782" s="221">
        <f t="shared" si="88"/>
        <v>0.65634218160880686</v>
      </c>
      <c r="O782" s="221">
        <f t="shared" si="88"/>
        <v>0.65634218160880686</v>
      </c>
      <c r="P782" s="221">
        <f t="shared" si="88"/>
        <v>0.65634218160880686</v>
      </c>
      <c r="Q782" s="221">
        <f t="shared" si="88"/>
        <v>0.65634218160880686</v>
      </c>
      <c r="R782" s="221">
        <f t="shared" si="88"/>
        <v>0.65634218160880686</v>
      </c>
      <c r="S782" s="221">
        <f t="shared" si="88"/>
        <v>0.65634218160880686</v>
      </c>
      <c r="T782" s="221">
        <f t="shared" si="88"/>
        <v>0.65634218160880686</v>
      </c>
      <c r="U782" s="221">
        <f t="shared" si="88"/>
        <v>0.65634218160880686</v>
      </c>
      <c r="V782" s="221">
        <f t="shared" si="88"/>
        <v>0.65634218160880686</v>
      </c>
      <c r="W782" s="221">
        <f t="shared" si="88"/>
        <v>0.65634218160880686</v>
      </c>
      <c r="X782" s="221">
        <f t="shared" si="88"/>
        <v>0.65634218160880686</v>
      </c>
      <c r="Y782" s="221">
        <f t="shared" si="88"/>
        <v>0.65634218160880686</v>
      </c>
      <c r="Z782" s="221">
        <f t="shared" si="88"/>
        <v>0.65634218160880686</v>
      </c>
      <c r="AA782" s="221">
        <f t="shared" si="88"/>
        <v>0.65634218160880686</v>
      </c>
      <c r="AB782" s="221">
        <f t="shared" si="88"/>
        <v>0.65634218160880686</v>
      </c>
      <c r="AC782" s="221">
        <f t="shared" si="88"/>
        <v>0.65634218160880686</v>
      </c>
      <c r="AD782" s="221">
        <f t="shared" si="88"/>
        <v>0.65634218160880686</v>
      </c>
      <c r="AE782" s="221">
        <f t="shared" si="88"/>
        <v>0.65634218160880686</v>
      </c>
      <c r="AF782" s="221">
        <f t="shared" si="88"/>
        <v>0.65634218160880686</v>
      </c>
      <c r="AG782" s="221">
        <f t="shared" si="88"/>
        <v>0.65634218160880686</v>
      </c>
      <c r="AH782" s="221">
        <f t="shared" si="88"/>
        <v>0.65634218160880686</v>
      </c>
      <c r="AI782" s="221">
        <f t="shared" si="88"/>
        <v>0.65634218160880686</v>
      </c>
      <c r="AJ782" s="221">
        <f t="shared" si="88"/>
        <v>0.65634218160880686</v>
      </c>
      <c r="AK782" s="221">
        <f t="shared" si="88"/>
        <v>0.65634218160880686</v>
      </c>
      <c r="AL782" s="221">
        <f t="shared" si="88"/>
        <v>0.65634218160880686</v>
      </c>
      <c r="AM782" s="221">
        <f t="shared" si="88"/>
        <v>0.65634218160880686</v>
      </c>
      <c r="AN782" s="221">
        <f t="shared" si="88"/>
        <v>0.65634218160880686</v>
      </c>
      <c r="AO782" s="221">
        <f t="shared" si="88"/>
        <v>0.65634218160880686</v>
      </c>
      <c r="AP782" s="221">
        <f t="shared" si="88"/>
        <v>0.65634218160880686</v>
      </c>
      <c r="AQ782" s="221">
        <f t="shared" si="88"/>
        <v>0.65634218160880686</v>
      </c>
      <c r="AR782" s="221">
        <f t="shared" si="88"/>
        <v>0.65634218160880686</v>
      </c>
    </row>
    <row r="783" spans="7:46" ht="14.25" customHeight="1" x14ac:dyDescent="0.25">
      <c r="G783" s="62"/>
      <c r="H783" s="216"/>
      <c r="J783" s="219"/>
      <c r="K783" s="218" t="s">
        <v>175</v>
      </c>
      <c r="L783" s="162">
        <v>2018</v>
      </c>
      <c r="M783" s="162">
        <v>2019</v>
      </c>
      <c r="N783" s="162">
        <v>2020</v>
      </c>
      <c r="O783" s="162">
        <v>2021</v>
      </c>
      <c r="P783" s="162">
        <v>2022</v>
      </c>
      <c r="Q783" s="162">
        <v>2023</v>
      </c>
      <c r="R783" s="162">
        <v>2024</v>
      </c>
      <c r="S783" s="162">
        <v>2025</v>
      </c>
      <c r="T783" s="162">
        <v>2026</v>
      </c>
      <c r="U783" s="162">
        <v>2027</v>
      </c>
      <c r="V783" s="162">
        <v>2028</v>
      </c>
      <c r="W783" s="162">
        <v>2029</v>
      </c>
      <c r="X783" s="162">
        <v>2030</v>
      </c>
      <c r="Y783" s="162">
        <v>2031</v>
      </c>
      <c r="Z783" s="162">
        <v>2032</v>
      </c>
      <c r="AA783" s="162">
        <v>2033</v>
      </c>
      <c r="AB783" s="162">
        <v>2034</v>
      </c>
      <c r="AC783" s="162">
        <v>2035</v>
      </c>
      <c r="AD783" s="162">
        <v>2036</v>
      </c>
      <c r="AE783" s="162">
        <v>2037</v>
      </c>
      <c r="AF783" s="162">
        <v>2038</v>
      </c>
      <c r="AG783" s="162">
        <v>2039</v>
      </c>
      <c r="AH783" s="162">
        <v>2040</v>
      </c>
      <c r="AI783" s="162">
        <v>2041</v>
      </c>
      <c r="AJ783" s="162">
        <v>2042</v>
      </c>
      <c r="AK783" s="162">
        <v>2043</v>
      </c>
      <c r="AL783" s="162">
        <v>2044</v>
      </c>
      <c r="AM783" s="162">
        <v>2045</v>
      </c>
      <c r="AN783" s="162">
        <v>2046</v>
      </c>
      <c r="AO783" s="162">
        <v>2047</v>
      </c>
      <c r="AP783" s="162">
        <v>2048</v>
      </c>
      <c r="AQ783" s="162">
        <v>2049</v>
      </c>
      <c r="AR783" s="162">
        <v>2050</v>
      </c>
    </row>
    <row r="784" spans="7:46" ht="14.25" customHeight="1" x14ac:dyDescent="0.25">
      <c r="G784" s="62"/>
      <c r="H784" s="216"/>
      <c r="J784" s="219"/>
      <c r="K784" s="220">
        <v>1</v>
      </c>
      <c r="L784" s="221">
        <f t="shared" ref="L784:AR789" si="89">1/((1+L$578)*(1+L$556))^$K784</f>
        <v>0.93222709051925046</v>
      </c>
      <c r="M784" s="221">
        <f t="shared" si="89"/>
        <v>0.93222709051925046</v>
      </c>
      <c r="N784" s="221">
        <f t="shared" si="89"/>
        <v>0.93222709051925046</v>
      </c>
      <c r="O784" s="221">
        <f t="shared" si="89"/>
        <v>0.93222709051925046</v>
      </c>
      <c r="P784" s="221">
        <f t="shared" si="89"/>
        <v>0.93222709051925046</v>
      </c>
      <c r="Q784" s="221">
        <f t="shared" si="89"/>
        <v>0.93222709051925046</v>
      </c>
      <c r="R784" s="221">
        <f t="shared" si="89"/>
        <v>0.93222709051925046</v>
      </c>
      <c r="S784" s="221">
        <f t="shared" si="89"/>
        <v>0.93222709051925046</v>
      </c>
      <c r="T784" s="221">
        <f t="shared" si="89"/>
        <v>0.93222709051925046</v>
      </c>
      <c r="U784" s="221">
        <f t="shared" si="89"/>
        <v>0.93222709051925046</v>
      </c>
      <c r="V784" s="221">
        <f t="shared" si="89"/>
        <v>0.93222709051925046</v>
      </c>
      <c r="W784" s="221">
        <f t="shared" si="89"/>
        <v>0.93222709051925046</v>
      </c>
      <c r="X784" s="221">
        <f t="shared" si="89"/>
        <v>0.93222709051925046</v>
      </c>
      <c r="Y784" s="221">
        <f t="shared" si="89"/>
        <v>0.93222709051925046</v>
      </c>
      <c r="Z784" s="221">
        <f t="shared" si="89"/>
        <v>0.93222709051925046</v>
      </c>
      <c r="AA784" s="221">
        <f t="shared" si="89"/>
        <v>0.93222709051925046</v>
      </c>
      <c r="AB784" s="221">
        <f t="shared" si="89"/>
        <v>0.93222709051925046</v>
      </c>
      <c r="AC784" s="221">
        <f t="shared" si="89"/>
        <v>0.93222709051925046</v>
      </c>
      <c r="AD784" s="221">
        <f t="shared" si="89"/>
        <v>0.93222709051925046</v>
      </c>
      <c r="AE784" s="221">
        <f t="shared" si="89"/>
        <v>0.93222709051925046</v>
      </c>
      <c r="AF784" s="221">
        <f t="shared" si="89"/>
        <v>0.93222709051925046</v>
      </c>
      <c r="AG784" s="221">
        <f t="shared" si="89"/>
        <v>0.93222709051925046</v>
      </c>
      <c r="AH784" s="221">
        <f t="shared" si="89"/>
        <v>0.93222709051925046</v>
      </c>
      <c r="AI784" s="221">
        <f t="shared" si="89"/>
        <v>0.93222709051925046</v>
      </c>
      <c r="AJ784" s="221">
        <f t="shared" si="89"/>
        <v>0.93222709051925046</v>
      </c>
      <c r="AK784" s="221">
        <f t="shared" si="89"/>
        <v>0.93222709051925046</v>
      </c>
      <c r="AL784" s="221">
        <f t="shared" si="89"/>
        <v>0.93222709051925046</v>
      </c>
      <c r="AM784" s="221">
        <f t="shared" si="89"/>
        <v>0.93222709051925046</v>
      </c>
      <c r="AN784" s="221">
        <f t="shared" si="89"/>
        <v>0.93222709051925046</v>
      </c>
      <c r="AO784" s="221">
        <f t="shared" si="89"/>
        <v>0.93222709051925046</v>
      </c>
      <c r="AP784" s="221">
        <f t="shared" si="89"/>
        <v>0.93222709051925046</v>
      </c>
      <c r="AQ784" s="221">
        <f t="shared" si="89"/>
        <v>0.93222709051925046</v>
      </c>
      <c r="AR784" s="221">
        <f t="shared" si="89"/>
        <v>0.93222709051925046</v>
      </c>
    </row>
    <row r="785" spans="7:46" ht="14.25" customHeight="1" x14ac:dyDescent="0.25">
      <c r="G785" s="62"/>
      <c r="H785" s="216"/>
      <c r="J785" s="219"/>
      <c r="K785" s="220">
        <v>2</v>
      </c>
      <c r="L785" s="221">
        <f t="shared" si="89"/>
        <v>0.86904734829798691</v>
      </c>
      <c r="M785" s="221">
        <f t="shared" si="89"/>
        <v>0.86904734829798691</v>
      </c>
      <c r="N785" s="221">
        <f t="shared" si="89"/>
        <v>0.86904734829798691</v>
      </c>
      <c r="O785" s="221">
        <f t="shared" si="89"/>
        <v>0.86904734829798691</v>
      </c>
      <c r="P785" s="221">
        <f t="shared" si="89"/>
        <v>0.86904734829798691</v>
      </c>
      <c r="Q785" s="221">
        <f t="shared" si="89"/>
        <v>0.86904734829798691</v>
      </c>
      <c r="R785" s="221">
        <f t="shared" si="89"/>
        <v>0.86904734829798691</v>
      </c>
      <c r="S785" s="221">
        <f t="shared" si="89"/>
        <v>0.86904734829798691</v>
      </c>
      <c r="T785" s="221">
        <f t="shared" si="89"/>
        <v>0.86904734829798691</v>
      </c>
      <c r="U785" s="221">
        <f t="shared" si="89"/>
        <v>0.86904734829798691</v>
      </c>
      <c r="V785" s="221">
        <f t="shared" si="89"/>
        <v>0.86904734829798691</v>
      </c>
      <c r="W785" s="221">
        <f t="shared" si="89"/>
        <v>0.86904734829798691</v>
      </c>
      <c r="X785" s="221">
        <f t="shared" si="89"/>
        <v>0.86904734829798691</v>
      </c>
      <c r="Y785" s="221">
        <f t="shared" si="89"/>
        <v>0.86904734829798691</v>
      </c>
      <c r="Z785" s="221">
        <f t="shared" si="89"/>
        <v>0.86904734829798691</v>
      </c>
      <c r="AA785" s="221">
        <f t="shared" si="89"/>
        <v>0.86904734829798691</v>
      </c>
      <c r="AB785" s="221">
        <f t="shared" si="89"/>
        <v>0.86904734829798691</v>
      </c>
      <c r="AC785" s="221">
        <f t="shared" si="89"/>
        <v>0.86904734829798691</v>
      </c>
      <c r="AD785" s="221">
        <f t="shared" si="89"/>
        <v>0.86904734829798691</v>
      </c>
      <c r="AE785" s="221">
        <f t="shared" si="89"/>
        <v>0.86904734829798691</v>
      </c>
      <c r="AF785" s="221">
        <f t="shared" si="89"/>
        <v>0.86904734829798691</v>
      </c>
      <c r="AG785" s="221">
        <f t="shared" si="89"/>
        <v>0.86904734829798691</v>
      </c>
      <c r="AH785" s="221">
        <f t="shared" si="89"/>
        <v>0.86904734829798691</v>
      </c>
      <c r="AI785" s="221">
        <f t="shared" si="89"/>
        <v>0.86904734829798691</v>
      </c>
      <c r="AJ785" s="221">
        <f t="shared" si="89"/>
        <v>0.86904734829798691</v>
      </c>
      <c r="AK785" s="221">
        <f t="shared" si="89"/>
        <v>0.86904734829798691</v>
      </c>
      <c r="AL785" s="221">
        <f t="shared" si="89"/>
        <v>0.86904734829798691</v>
      </c>
      <c r="AM785" s="221">
        <f t="shared" si="89"/>
        <v>0.86904734829798691</v>
      </c>
      <c r="AN785" s="221">
        <f t="shared" si="89"/>
        <v>0.86904734829798691</v>
      </c>
      <c r="AO785" s="221">
        <f t="shared" si="89"/>
        <v>0.86904734829798691</v>
      </c>
      <c r="AP785" s="221">
        <f t="shared" si="89"/>
        <v>0.86904734829798691</v>
      </c>
      <c r="AQ785" s="221">
        <f t="shared" si="89"/>
        <v>0.86904734829798691</v>
      </c>
      <c r="AR785" s="221">
        <f t="shared" si="89"/>
        <v>0.86904734829798691</v>
      </c>
    </row>
    <row r="786" spans="7:46" ht="14.25" customHeight="1" x14ac:dyDescent="0.25">
      <c r="G786" s="62"/>
      <c r="H786" s="216"/>
      <c r="J786" s="219"/>
      <c r="K786" s="220">
        <v>3</v>
      </c>
      <c r="L786" s="221">
        <f t="shared" si="89"/>
        <v>0.81014948102730211</v>
      </c>
      <c r="M786" s="221">
        <f t="shared" si="89"/>
        <v>0.81014948102730211</v>
      </c>
      <c r="N786" s="221">
        <f t="shared" si="89"/>
        <v>0.81014948102730211</v>
      </c>
      <c r="O786" s="221">
        <f t="shared" si="89"/>
        <v>0.81014948102730211</v>
      </c>
      <c r="P786" s="221">
        <f t="shared" si="89"/>
        <v>0.81014948102730211</v>
      </c>
      <c r="Q786" s="221">
        <f t="shared" si="89"/>
        <v>0.81014948102730211</v>
      </c>
      <c r="R786" s="221">
        <f t="shared" si="89"/>
        <v>0.81014948102730211</v>
      </c>
      <c r="S786" s="221">
        <f t="shared" si="89"/>
        <v>0.81014948102730211</v>
      </c>
      <c r="T786" s="221">
        <f t="shared" si="89"/>
        <v>0.81014948102730211</v>
      </c>
      <c r="U786" s="221">
        <f t="shared" si="89"/>
        <v>0.81014948102730211</v>
      </c>
      <c r="V786" s="221">
        <f t="shared" si="89"/>
        <v>0.81014948102730211</v>
      </c>
      <c r="W786" s="221">
        <f t="shared" si="89"/>
        <v>0.81014948102730211</v>
      </c>
      <c r="X786" s="221">
        <f t="shared" si="89"/>
        <v>0.81014948102730211</v>
      </c>
      <c r="Y786" s="221">
        <f t="shared" si="89"/>
        <v>0.81014948102730211</v>
      </c>
      <c r="Z786" s="221">
        <f t="shared" si="89"/>
        <v>0.81014948102730211</v>
      </c>
      <c r="AA786" s="221">
        <f t="shared" si="89"/>
        <v>0.81014948102730211</v>
      </c>
      <c r="AB786" s="221">
        <f t="shared" si="89"/>
        <v>0.81014948102730211</v>
      </c>
      <c r="AC786" s="221">
        <f t="shared" si="89"/>
        <v>0.81014948102730211</v>
      </c>
      <c r="AD786" s="221">
        <f t="shared" si="89"/>
        <v>0.81014948102730211</v>
      </c>
      <c r="AE786" s="221">
        <f t="shared" si="89"/>
        <v>0.81014948102730211</v>
      </c>
      <c r="AF786" s="221">
        <f t="shared" si="89"/>
        <v>0.81014948102730211</v>
      </c>
      <c r="AG786" s="221">
        <f t="shared" si="89"/>
        <v>0.81014948102730211</v>
      </c>
      <c r="AH786" s="221">
        <f t="shared" si="89"/>
        <v>0.81014948102730211</v>
      </c>
      <c r="AI786" s="221">
        <f t="shared" si="89"/>
        <v>0.81014948102730211</v>
      </c>
      <c r="AJ786" s="221">
        <f t="shared" si="89"/>
        <v>0.81014948102730211</v>
      </c>
      <c r="AK786" s="221">
        <f t="shared" si="89"/>
        <v>0.81014948102730211</v>
      </c>
      <c r="AL786" s="221">
        <f t="shared" si="89"/>
        <v>0.81014948102730211</v>
      </c>
      <c r="AM786" s="221">
        <f t="shared" si="89"/>
        <v>0.81014948102730211</v>
      </c>
      <c r="AN786" s="221">
        <f t="shared" si="89"/>
        <v>0.81014948102730211</v>
      </c>
      <c r="AO786" s="221">
        <f t="shared" si="89"/>
        <v>0.81014948102730211</v>
      </c>
      <c r="AP786" s="221">
        <f t="shared" si="89"/>
        <v>0.81014948102730211</v>
      </c>
      <c r="AQ786" s="221">
        <f t="shared" si="89"/>
        <v>0.81014948102730211</v>
      </c>
      <c r="AR786" s="221">
        <f t="shared" si="89"/>
        <v>0.81014948102730211</v>
      </c>
    </row>
    <row r="787" spans="7:46" ht="14.25" customHeight="1" x14ac:dyDescent="0.25">
      <c r="G787" s="62"/>
      <c r="H787" s="216"/>
      <c r="J787" s="219"/>
      <c r="K787" s="220">
        <v>4</v>
      </c>
      <c r="L787" s="221">
        <f t="shared" si="89"/>
        <v>0.75524329358376252</v>
      </c>
      <c r="M787" s="221">
        <f t="shared" si="89"/>
        <v>0.75524329358376252</v>
      </c>
      <c r="N787" s="221">
        <f t="shared" si="89"/>
        <v>0.75524329358376252</v>
      </c>
      <c r="O787" s="221">
        <f t="shared" si="89"/>
        <v>0.75524329358376252</v>
      </c>
      <c r="P787" s="221">
        <f t="shared" si="89"/>
        <v>0.75524329358376252</v>
      </c>
      <c r="Q787" s="221">
        <f t="shared" si="89"/>
        <v>0.75524329358376252</v>
      </c>
      <c r="R787" s="221">
        <f t="shared" si="89"/>
        <v>0.75524329358376252</v>
      </c>
      <c r="S787" s="221">
        <f t="shared" si="89"/>
        <v>0.75524329358376252</v>
      </c>
      <c r="T787" s="221">
        <f t="shared" si="89"/>
        <v>0.75524329358376252</v>
      </c>
      <c r="U787" s="221">
        <f t="shared" si="89"/>
        <v>0.75524329358376252</v>
      </c>
      <c r="V787" s="221">
        <f t="shared" si="89"/>
        <v>0.75524329358376252</v>
      </c>
      <c r="W787" s="221">
        <f t="shared" si="89"/>
        <v>0.75524329358376252</v>
      </c>
      <c r="X787" s="221">
        <f t="shared" si="89"/>
        <v>0.75524329358376252</v>
      </c>
      <c r="Y787" s="221">
        <f t="shared" si="89"/>
        <v>0.75524329358376252</v>
      </c>
      <c r="Z787" s="221">
        <f t="shared" si="89"/>
        <v>0.75524329358376252</v>
      </c>
      <c r="AA787" s="221">
        <f t="shared" si="89"/>
        <v>0.75524329358376252</v>
      </c>
      <c r="AB787" s="221">
        <f t="shared" si="89"/>
        <v>0.75524329358376252</v>
      </c>
      <c r="AC787" s="221">
        <f t="shared" si="89"/>
        <v>0.75524329358376252</v>
      </c>
      <c r="AD787" s="221">
        <f t="shared" si="89"/>
        <v>0.75524329358376252</v>
      </c>
      <c r="AE787" s="221">
        <f t="shared" si="89"/>
        <v>0.75524329358376252</v>
      </c>
      <c r="AF787" s="221">
        <f t="shared" si="89"/>
        <v>0.75524329358376252</v>
      </c>
      <c r="AG787" s="221">
        <f t="shared" si="89"/>
        <v>0.75524329358376252</v>
      </c>
      <c r="AH787" s="221">
        <f t="shared" si="89"/>
        <v>0.75524329358376252</v>
      </c>
      <c r="AI787" s="221">
        <f t="shared" si="89"/>
        <v>0.75524329358376252</v>
      </c>
      <c r="AJ787" s="221">
        <f t="shared" si="89"/>
        <v>0.75524329358376252</v>
      </c>
      <c r="AK787" s="221">
        <f t="shared" si="89"/>
        <v>0.75524329358376252</v>
      </c>
      <c r="AL787" s="221">
        <f t="shared" si="89"/>
        <v>0.75524329358376252</v>
      </c>
      <c r="AM787" s="221">
        <f t="shared" si="89"/>
        <v>0.75524329358376252</v>
      </c>
      <c r="AN787" s="221">
        <f t="shared" si="89"/>
        <v>0.75524329358376252</v>
      </c>
      <c r="AO787" s="221">
        <f t="shared" si="89"/>
        <v>0.75524329358376252</v>
      </c>
      <c r="AP787" s="221">
        <f t="shared" si="89"/>
        <v>0.75524329358376252</v>
      </c>
      <c r="AQ787" s="221">
        <f t="shared" si="89"/>
        <v>0.75524329358376252</v>
      </c>
      <c r="AR787" s="221">
        <f t="shared" si="89"/>
        <v>0.75524329358376252</v>
      </c>
    </row>
    <row r="788" spans="7:46" ht="14.25" customHeight="1" x14ac:dyDescent="0.25">
      <c r="G788" s="62"/>
      <c r="H788" s="216"/>
      <c r="J788" s="219"/>
      <c r="K788" s="220">
        <v>5</v>
      </c>
      <c r="L788" s="221">
        <f t="shared" si="89"/>
        <v>0.70405825821176715</v>
      </c>
      <c r="M788" s="221">
        <f t="shared" si="89"/>
        <v>0.70405825821176715</v>
      </c>
      <c r="N788" s="221">
        <f t="shared" si="89"/>
        <v>0.70405825821176715</v>
      </c>
      <c r="O788" s="221">
        <f t="shared" si="89"/>
        <v>0.70405825821176715</v>
      </c>
      <c r="P788" s="221">
        <f t="shared" si="89"/>
        <v>0.70405825821176715</v>
      </c>
      <c r="Q788" s="221">
        <f t="shared" si="89"/>
        <v>0.70405825821176715</v>
      </c>
      <c r="R788" s="221">
        <f t="shared" si="89"/>
        <v>0.70405825821176715</v>
      </c>
      <c r="S788" s="221">
        <f t="shared" si="89"/>
        <v>0.70405825821176715</v>
      </c>
      <c r="T788" s="221">
        <f t="shared" si="89"/>
        <v>0.70405825821176715</v>
      </c>
      <c r="U788" s="221">
        <f t="shared" si="89"/>
        <v>0.70405825821176715</v>
      </c>
      <c r="V788" s="221">
        <f t="shared" si="89"/>
        <v>0.70405825821176715</v>
      </c>
      <c r="W788" s="221">
        <f t="shared" si="89"/>
        <v>0.70405825821176715</v>
      </c>
      <c r="X788" s="221">
        <f t="shared" si="89"/>
        <v>0.70405825821176715</v>
      </c>
      <c r="Y788" s="221">
        <f t="shared" si="89"/>
        <v>0.70405825821176715</v>
      </c>
      <c r="Z788" s="221">
        <f t="shared" si="89"/>
        <v>0.70405825821176715</v>
      </c>
      <c r="AA788" s="221">
        <f t="shared" si="89"/>
        <v>0.70405825821176715</v>
      </c>
      <c r="AB788" s="221">
        <f t="shared" si="89"/>
        <v>0.70405825821176715</v>
      </c>
      <c r="AC788" s="221">
        <f t="shared" si="89"/>
        <v>0.70405825821176715</v>
      </c>
      <c r="AD788" s="221">
        <f t="shared" si="89"/>
        <v>0.70405825821176715</v>
      </c>
      <c r="AE788" s="221">
        <f t="shared" si="89"/>
        <v>0.70405825821176715</v>
      </c>
      <c r="AF788" s="221">
        <f t="shared" si="89"/>
        <v>0.70405825821176715</v>
      </c>
      <c r="AG788" s="221">
        <f t="shared" si="89"/>
        <v>0.70405825821176715</v>
      </c>
      <c r="AH788" s="221">
        <f t="shared" si="89"/>
        <v>0.70405825821176715</v>
      </c>
      <c r="AI788" s="221">
        <f t="shared" si="89"/>
        <v>0.70405825821176715</v>
      </c>
      <c r="AJ788" s="221">
        <f t="shared" si="89"/>
        <v>0.70405825821176715</v>
      </c>
      <c r="AK788" s="221">
        <f t="shared" si="89"/>
        <v>0.70405825821176715</v>
      </c>
      <c r="AL788" s="221">
        <f t="shared" si="89"/>
        <v>0.70405825821176715</v>
      </c>
      <c r="AM788" s="221">
        <f t="shared" si="89"/>
        <v>0.70405825821176715</v>
      </c>
      <c r="AN788" s="221">
        <f t="shared" si="89"/>
        <v>0.70405825821176715</v>
      </c>
      <c r="AO788" s="221">
        <f t="shared" si="89"/>
        <v>0.70405825821176715</v>
      </c>
      <c r="AP788" s="221">
        <f t="shared" si="89"/>
        <v>0.70405825821176715</v>
      </c>
      <c r="AQ788" s="221">
        <f t="shared" si="89"/>
        <v>0.70405825821176715</v>
      </c>
      <c r="AR788" s="221">
        <f t="shared" si="89"/>
        <v>0.70405825821176715</v>
      </c>
    </row>
    <row r="789" spans="7:46" ht="14.25" customHeight="1" x14ac:dyDescent="0.25">
      <c r="G789" s="62"/>
      <c r="H789" s="216"/>
      <c r="J789" s="219"/>
      <c r="K789" s="220">
        <v>6</v>
      </c>
      <c r="L789" s="221">
        <f t="shared" si="89"/>
        <v>0.65634218160880686</v>
      </c>
      <c r="M789" s="221">
        <f t="shared" si="89"/>
        <v>0.65634218160880686</v>
      </c>
      <c r="N789" s="221">
        <f t="shared" si="89"/>
        <v>0.65634218160880686</v>
      </c>
      <c r="O789" s="221">
        <f t="shared" si="89"/>
        <v>0.65634218160880686</v>
      </c>
      <c r="P789" s="221">
        <f t="shared" si="89"/>
        <v>0.65634218160880686</v>
      </c>
      <c r="Q789" s="221">
        <f t="shared" si="89"/>
        <v>0.65634218160880686</v>
      </c>
      <c r="R789" s="221">
        <f t="shared" si="89"/>
        <v>0.65634218160880686</v>
      </c>
      <c r="S789" s="221">
        <f t="shared" si="89"/>
        <v>0.65634218160880686</v>
      </c>
      <c r="T789" s="221">
        <f t="shared" si="89"/>
        <v>0.65634218160880686</v>
      </c>
      <c r="U789" s="221">
        <f t="shared" si="89"/>
        <v>0.65634218160880686</v>
      </c>
      <c r="V789" s="221">
        <f t="shared" si="89"/>
        <v>0.65634218160880686</v>
      </c>
      <c r="W789" s="221">
        <f t="shared" si="89"/>
        <v>0.65634218160880686</v>
      </c>
      <c r="X789" s="221">
        <f t="shared" si="89"/>
        <v>0.65634218160880686</v>
      </c>
      <c r="Y789" s="221">
        <f t="shared" si="89"/>
        <v>0.65634218160880686</v>
      </c>
      <c r="Z789" s="221">
        <f t="shared" si="89"/>
        <v>0.65634218160880686</v>
      </c>
      <c r="AA789" s="221">
        <f t="shared" si="89"/>
        <v>0.65634218160880686</v>
      </c>
      <c r="AB789" s="221">
        <f t="shared" si="89"/>
        <v>0.65634218160880686</v>
      </c>
      <c r="AC789" s="221">
        <f t="shared" si="89"/>
        <v>0.65634218160880686</v>
      </c>
      <c r="AD789" s="221">
        <f t="shared" si="89"/>
        <v>0.65634218160880686</v>
      </c>
      <c r="AE789" s="221">
        <f t="shared" si="89"/>
        <v>0.65634218160880686</v>
      </c>
      <c r="AF789" s="221">
        <f t="shared" si="89"/>
        <v>0.65634218160880686</v>
      </c>
      <c r="AG789" s="221">
        <f t="shared" si="89"/>
        <v>0.65634218160880686</v>
      </c>
      <c r="AH789" s="221">
        <f t="shared" si="89"/>
        <v>0.65634218160880686</v>
      </c>
      <c r="AI789" s="221">
        <f t="shared" si="89"/>
        <v>0.65634218160880686</v>
      </c>
      <c r="AJ789" s="221">
        <f t="shared" si="89"/>
        <v>0.65634218160880686</v>
      </c>
      <c r="AK789" s="221">
        <f t="shared" si="89"/>
        <v>0.65634218160880686</v>
      </c>
      <c r="AL789" s="221">
        <f t="shared" si="89"/>
        <v>0.65634218160880686</v>
      </c>
      <c r="AM789" s="221">
        <f t="shared" si="89"/>
        <v>0.65634218160880686</v>
      </c>
      <c r="AN789" s="221">
        <f t="shared" si="89"/>
        <v>0.65634218160880686</v>
      </c>
      <c r="AO789" s="221">
        <f t="shared" si="89"/>
        <v>0.65634218160880686</v>
      </c>
      <c r="AP789" s="221">
        <f t="shared" si="89"/>
        <v>0.65634218160880686</v>
      </c>
      <c r="AQ789" s="221">
        <f t="shared" si="89"/>
        <v>0.65634218160880686</v>
      </c>
      <c r="AR789" s="221">
        <f t="shared" si="89"/>
        <v>0.65634218160880686</v>
      </c>
    </row>
    <row r="790" spans="7:46" ht="14.25" customHeight="1" x14ac:dyDescent="0.25">
      <c r="G790" s="62"/>
      <c r="H790" s="216"/>
      <c r="J790" s="219"/>
      <c r="K790" s="220" t="s">
        <v>176</v>
      </c>
      <c r="L790" s="162">
        <v>2018</v>
      </c>
      <c r="M790" s="162">
        <v>2019</v>
      </c>
      <c r="N790" s="162">
        <v>2020</v>
      </c>
      <c r="O790" s="162">
        <v>2021</v>
      </c>
      <c r="P790" s="162">
        <v>2022</v>
      </c>
      <c r="Q790" s="162">
        <v>2023</v>
      </c>
      <c r="R790" s="162">
        <v>2024</v>
      </c>
      <c r="S790" s="162">
        <v>2025</v>
      </c>
      <c r="T790" s="162">
        <v>2026</v>
      </c>
      <c r="U790" s="162">
        <v>2027</v>
      </c>
      <c r="V790" s="162">
        <v>2028</v>
      </c>
      <c r="W790" s="162">
        <v>2029</v>
      </c>
      <c r="X790" s="162">
        <v>2030</v>
      </c>
      <c r="Y790" s="162">
        <v>2031</v>
      </c>
      <c r="Z790" s="162">
        <v>2032</v>
      </c>
      <c r="AA790" s="162">
        <v>2033</v>
      </c>
      <c r="AB790" s="162">
        <v>2034</v>
      </c>
      <c r="AC790" s="162">
        <v>2035</v>
      </c>
      <c r="AD790" s="162">
        <v>2036</v>
      </c>
      <c r="AE790" s="162">
        <v>2037</v>
      </c>
      <c r="AF790" s="162">
        <v>2038</v>
      </c>
      <c r="AG790" s="162">
        <v>2039</v>
      </c>
      <c r="AH790" s="162">
        <v>2040</v>
      </c>
      <c r="AI790" s="162">
        <v>2041</v>
      </c>
      <c r="AJ790" s="162">
        <v>2042</v>
      </c>
      <c r="AK790" s="162">
        <v>2043</v>
      </c>
      <c r="AL790" s="162">
        <v>2044</v>
      </c>
      <c r="AM790" s="162">
        <v>2045</v>
      </c>
      <c r="AN790" s="162">
        <v>2046</v>
      </c>
      <c r="AO790" s="162">
        <v>2047</v>
      </c>
      <c r="AP790" s="162">
        <v>2048</v>
      </c>
      <c r="AQ790" s="162">
        <v>2049</v>
      </c>
      <c r="AR790" s="162">
        <v>2050</v>
      </c>
    </row>
    <row r="791" spans="7:46" ht="14.25" customHeight="1" x14ac:dyDescent="0.25">
      <c r="G791" s="62"/>
      <c r="H791" s="216"/>
      <c r="J791" s="219"/>
      <c r="K791" s="220">
        <v>1</v>
      </c>
      <c r="L791" s="221">
        <f t="shared" ref="L791:AR796" si="90">1/((1+L$579)*(1+L$556))^$K791</f>
        <v>0.93222709051925046</v>
      </c>
      <c r="M791" s="221">
        <f t="shared" si="90"/>
        <v>0.93222709051925046</v>
      </c>
      <c r="N791" s="221">
        <f t="shared" si="90"/>
        <v>0.93222709051925046</v>
      </c>
      <c r="O791" s="221">
        <f t="shared" si="90"/>
        <v>0.93222709051925046</v>
      </c>
      <c r="P791" s="221">
        <f t="shared" si="90"/>
        <v>0.93222709051925046</v>
      </c>
      <c r="Q791" s="221">
        <f t="shared" si="90"/>
        <v>0.93222709051925046</v>
      </c>
      <c r="R791" s="221">
        <f t="shared" si="90"/>
        <v>0.93222709051925046</v>
      </c>
      <c r="S791" s="221">
        <f t="shared" si="90"/>
        <v>0.93222709051925046</v>
      </c>
      <c r="T791" s="221">
        <f t="shared" si="90"/>
        <v>0.93222709051925046</v>
      </c>
      <c r="U791" s="221">
        <f t="shared" si="90"/>
        <v>0.93222709051925046</v>
      </c>
      <c r="V791" s="221">
        <f t="shared" si="90"/>
        <v>0.93222709051925046</v>
      </c>
      <c r="W791" s="221">
        <f t="shared" si="90"/>
        <v>0.93222709051925046</v>
      </c>
      <c r="X791" s="221">
        <f t="shared" si="90"/>
        <v>0.93222709051925046</v>
      </c>
      <c r="Y791" s="221">
        <f t="shared" si="90"/>
        <v>0.93222709051925046</v>
      </c>
      <c r="Z791" s="221">
        <f t="shared" si="90"/>
        <v>0.93222709051925046</v>
      </c>
      <c r="AA791" s="221">
        <f t="shared" si="90"/>
        <v>0.93222709051925046</v>
      </c>
      <c r="AB791" s="221">
        <f t="shared" si="90"/>
        <v>0.93222709051925046</v>
      </c>
      <c r="AC791" s="221">
        <f t="shared" si="90"/>
        <v>0.93222709051925046</v>
      </c>
      <c r="AD791" s="221">
        <f t="shared" si="90"/>
        <v>0.93222709051925046</v>
      </c>
      <c r="AE791" s="221">
        <f t="shared" si="90"/>
        <v>0.93222709051925046</v>
      </c>
      <c r="AF791" s="221">
        <f t="shared" si="90"/>
        <v>0.93222709051925046</v>
      </c>
      <c r="AG791" s="221">
        <f t="shared" si="90"/>
        <v>0.93222709051925046</v>
      </c>
      <c r="AH791" s="221">
        <f t="shared" si="90"/>
        <v>0.93222709051925046</v>
      </c>
      <c r="AI791" s="221">
        <f t="shared" si="90"/>
        <v>0.93222709051925046</v>
      </c>
      <c r="AJ791" s="221">
        <f t="shared" si="90"/>
        <v>0.93222709051925046</v>
      </c>
      <c r="AK791" s="221">
        <f t="shared" si="90"/>
        <v>0.93222709051925046</v>
      </c>
      <c r="AL791" s="221">
        <f t="shared" si="90"/>
        <v>0.93222709051925046</v>
      </c>
      <c r="AM791" s="221">
        <f t="shared" si="90"/>
        <v>0.93222709051925046</v>
      </c>
      <c r="AN791" s="221">
        <f t="shared" si="90"/>
        <v>0.93222709051925046</v>
      </c>
      <c r="AO791" s="221">
        <f t="shared" si="90"/>
        <v>0.93222709051925046</v>
      </c>
      <c r="AP791" s="221">
        <f t="shared" si="90"/>
        <v>0.93222709051925046</v>
      </c>
      <c r="AQ791" s="221">
        <f t="shared" si="90"/>
        <v>0.93222709051925046</v>
      </c>
      <c r="AR791" s="221">
        <f t="shared" si="90"/>
        <v>0.93222709051925046</v>
      </c>
    </row>
    <row r="792" spans="7:46" ht="14.25" customHeight="1" x14ac:dyDescent="0.25">
      <c r="G792" s="62"/>
      <c r="H792" s="216"/>
      <c r="J792" s="219"/>
      <c r="K792" s="220">
        <v>2</v>
      </c>
      <c r="L792" s="221">
        <f t="shared" si="90"/>
        <v>0.86904734829798691</v>
      </c>
      <c r="M792" s="221">
        <f t="shared" si="90"/>
        <v>0.86904734829798691</v>
      </c>
      <c r="N792" s="221">
        <f t="shared" si="90"/>
        <v>0.86904734829798691</v>
      </c>
      <c r="O792" s="221">
        <f t="shared" si="90"/>
        <v>0.86904734829798691</v>
      </c>
      <c r="P792" s="221">
        <f t="shared" si="90"/>
        <v>0.86904734829798691</v>
      </c>
      <c r="Q792" s="221">
        <f t="shared" si="90"/>
        <v>0.86904734829798691</v>
      </c>
      <c r="R792" s="221">
        <f t="shared" si="90"/>
        <v>0.86904734829798691</v>
      </c>
      <c r="S792" s="221">
        <f t="shared" si="90"/>
        <v>0.86904734829798691</v>
      </c>
      <c r="T792" s="221">
        <f t="shared" si="90"/>
        <v>0.86904734829798691</v>
      </c>
      <c r="U792" s="221">
        <f t="shared" si="90"/>
        <v>0.86904734829798691</v>
      </c>
      <c r="V792" s="221">
        <f t="shared" si="90"/>
        <v>0.86904734829798691</v>
      </c>
      <c r="W792" s="221">
        <f t="shared" si="90"/>
        <v>0.86904734829798691</v>
      </c>
      <c r="X792" s="221">
        <f t="shared" si="90"/>
        <v>0.86904734829798691</v>
      </c>
      <c r="Y792" s="221">
        <f t="shared" si="90"/>
        <v>0.86904734829798691</v>
      </c>
      <c r="Z792" s="221">
        <f t="shared" si="90"/>
        <v>0.86904734829798691</v>
      </c>
      <c r="AA792" s="221">
        <f t="shared" si="90"/>
        <v>0.86904734829798691</v>
      </c>
      <c r="AB792" s="221">
        <f t="shared" si="90"/>
        <v>0.86904734829798691</v>
      </c>
      <c r="AC792" s="221">
        <f t="shared" si="90"/>
        <v>0.86904734829798691</v>
      </c>
      <c r="AD792" s="221">
        <f t="shared" si="90"/>
        <v>0.86904734829798691</v>
      </c>
      <c r="AE792" s="221">
        <f t="shared" si="90"/>
        <v>0.86904734829798691</v>
      </c>
      <c r="AF792" s="221">
        <f t="shared" si="90"/>
        <v>0.86904734829798691</v>
      </c>
      <c r="AG792" s="221">
        <f t="shared" si="90"/>
        <v>0.86904734829798691</v>
      </c>
      <c r="AH792" s="221">
        <f t="shared" si="90"/>
        <v>0.86904734829798691</v>
      </c>
      <c r="AI792" s="221">
        <f t="shared" si="90"/>
        <v>0.86904734829798691</v>
      </c>
      <c r="AJ792" s="221">
        <f t="shared" si="90"/>
        <v>0.86904734829798691</v>
      </c>
      <c r="AK792" s="221">
        <f t="shared" si="90"/>
        <v>0.86904734829798691</v>
      </c>
      <c r="AL792" s="221">
        <f t="shared" si="90"/>
        <v>0.86904734829798691</v>
      </c>
      <c r="AM792" s="221">
        <f t="shared" si="90"/>
        <v>0.86904734829798691</v>
      </c>
      <c r="AN792" s="221">
        <f t="shared" si="90"/>
        <v>0.86904734829798691</v>
      </c>
      <c r="AO792" s="221">
        <f t="shared" si="90"/>
        <v>0.86904734829798691</v>
      </c>
      <c r="AP792" s="221">
        <f t="shared" si="90"/>
        <v>0.86904734829798691</v>
      </c>
      <c r="AQ792" s="221">
        <f t="shared" si="90"/>
        <v>0.86904734829798691</v>
      </c>
      <c r="AR792" s="221">
        <f t="shared" si="90"/>
        <v>0.86904734829798691</v>
      </c>
    </row>
    <row r="793" spans="7:46" ht="14.25" customHeight="1" x14ac:dyDescent="0.25">
      <c r="G793" s="62"/>
      <c r="H793" s="216"/>
      <c r="J793" s="219"/>
      <c r="K793" s="220">
        <v>3</v>
      </c>
      <c r="L793" s="221">
        <f t="shared" si="90"/>
        <v>0.81014948102730211</v>
      </c>
      <c r="M793" s="221">
        <f t="shared" si="90"/>
        <v>0.81014948102730211</v>
      </c>
      <c r="N793" s="221">
        <f t="shared" si="90"/>
        <v>0.81014948102730211</v>
      </c>
      <c r="O793" s="221">
        <f t="shared" si="90"/>
        <v>0.81014948102730211</v>
      </c>
      <c r="P793" s="221">
        <f t="shared" si="90"/>
        <v>0.81014948102730211</v>
      </c>
      <c r="Q793" s="221">
        <f t="shared" si="90"/>
        <v>0.81014948102730211</v>
      </c>
      <c r="R793" s="221">
        <f t="shared" si="90"/>
        <v>0.81014948102730211</v>
      </c>
      <c r="S793" s="221">
        <f t="shared" si="90"/>
        <v>0.81014948102730211</v>
      </c>
      <c r="T793" s="221">
        <f t="shared" si="90"/>
        <v>0.81014948102730211</v>
      </c>
      <c r="U793" s="221">
        <f t="shared" si="90"/>
        <v>0.81014948102730211</v>
      </c>
      <c r="V793" s="221">
        <f t="shared" si="90"/>
        <v>0.81014948102730211</v>
      </c>
      <c r="W793" s="221">
        <f t="shared" si="90"/>
        <v>0.81014948102730211</v>
      </c>
      <c r="X793" s="221">
        <f t="shared" si="90"/>
        <v>0.81014948102730211</v>
      </c>
      <c r="Y793" s="221">
        <f t="shared" si="90"/>
        <v>0.81014948102730211</v>
      </c>
      <c r="Z793" s="221">
        <f t="shared" si="90"/>
        <v>0.81014948102730211</v>
      </c>
      <c r="AA793" s="221">
        <f t="shared" si="90"/>
        <v>0.81014948102730211</v>
      </c>
      <c r="AB793" s="221">
        <f t="shared" si="90"/>
        <v>0.81014948102730211</v>
      </c>
      <c r="AC793" s="221">
        <f t="shared" si="90"/>
        <v>0.81014948102730211</v>
      </c>
      <c r="AD793" s="221">
        <f t="shared" si="90"/>
        <v>0.81014948102730211</v>
      </c>
      <c r="AE793" s="221">
        <f t="shared" si="90"/>
        <v>0.81014948102730211</v>
      </c>
      <c r="AF793" s="221">
        <f t="shared" si="90"/>
        <v>0.81014948102730211</v>
      </c>
      <c r="AG793" s="221">
        <f t="shared" si="90"/>
        <v>0.81014948102730211</v>
      </c>
      <c r="AH793" s="221">
        <f t="shared" si="90"/>
        <v>0.81014948102730211</v>
      </c>
      <c r="AI793" s="221">
        <f t="shared" si="90"/>
        <v>0.81014948102730211</v>
      </c>
      <c r="AJ793" s="221">
        <f t="shared" si="90"/>
        <v>0.81014948102730211</v>
      </c>
      <c r="AK793" s="221">
        <f t="shared" si="90"/>
        <v>0.81014948102730211</v>
      </c>
      <c r="AL793" s="221">
        <f t="shared" si="90"/>
        <v>0.81014948102730211</v>
      </c>
      <c r="AM793" s="221">
        <f t="shared" si="90"/>
        <v>0.81014948102730211</v>
      </c>
      <c r="AN793" s="221">
        <f t="shared" si="90"/>
        <v>0.81014948102730211</v>
      </c>
      <c r="AO793" s="221">
        <f t="shared" si="90"/>
        <v>0.81014948102730211</v>
      </c>
      <c r="AP793" s="221">
        <f t="shared" si="90"/>
        <v>0.81014948102730211</v>
      </c>
      <c r="AQ793" s="221">
        <f t="shared" si="90"/>
        <v>0.81014948102730211</v>
      </c>
      <c r="AR793" s="221">
        <f t="shared" si="90"/>
        <v>0.81014948102730211</v>
      </c>
    </row>
    <row r="794" spans="7:46" ht="14.25" customHeight="1" x14ac:dyDescent="0.25">
      <c r="G794" s="62"/>
      <c r="H794" s="216"/>
      <c r="J794" s="219"/>
      <c r="K794" s="220">
        <v>4</v>
      </c>
      <c r="L794" s="221">
        <f t="shared" si="90"/>
        <v>0.75524329358376252</v>
      </c>
      <c r="M794" s="221">
        <f t="shared" si="90"/>
        <v>0.75524329358376252</v>
      </c>
      <c r="N794" s="221">
        <f t="shared" si="90"/>
        <v>0.75524329358376252</v>
      </c>
      <c r="O794" s="221">
        <f t="shared" si="90"/>
        <v>0.75524329358376252</v>
      </c>
      <c r="P794" s="221">
        <f t="shared" si="90"/>
        <v>0.75524329358376252</v>
      </c>
      <c r="Q794" s="221">
        <f t="shared" si="90"/>
        <v>0.75524329358376252</v>
      </c>
      <c r="R794" s="221">
        <f t="shared" si="90"/>
        <v>0.75524329358376252</v>
      </c>
      <c r="S794" s="221">
        <f t="shared" si="90"/>
        <v>0.75524329358376252</v>
      </c>
      <c r="T794" s="221">
        <f t="shared" si="90"/>
        <v>0.75524329358376252</v>
      </c>
      <c r="U794" s="221">
        <f t="shared" si="90"/>
        <v>0.75524329358376252</v>
      </c>
      <c r="V794" s="221">
        <f t="shared" si="90"/>
        <v>0.75524329358376252</v>
      </c>
      <c r="W794" s="221">
        <f t="shared" si="90"/>
        <v>0.75524329358376252</v>
      </c>
      <c r="X794" s="221">
        <f t="shared" si="90"/>
        <v>0.75524329358376252</v>
      </c>
      <c r="Y794" s="221">
        <f t="shared" si="90"/>
        <v>0.75524329358376252</v>
      </c>
      <c r="Z794" s="221">
        <f t="shared" si="90"/>
        <v>0.75524329358376252</v>
      </c>
      <c r="AA794" s="221">
        <f t="shared" si="90"/>
        <v>0.75524329358376252</v>
      </c>
      <c r="AB794" s="221">
        <f t="shared" si="90"/>
        <v>0.75524329358376252</v>
      </c>
      <c r="AC794" s="221">
        <f t="shared" si="90"/>
        <v>0.75524329358376252</v>
      </c>
      <c r="AD794" s="221">
        <f t="shared" si="90"/>
        <v>0.75524329358376252</v>
      </c>
      <c r="AE794" s="221">
        <f t="shared" si="90"/>
        <v>0.75524329358376252</v>
      </c>
      <c r="AF794" s="221">
        <f t="shared" si="90"/>
        <v>0.75524329358376252</v>
      </c>
      <c r="AG794" s="221">
        <f t="shared" si="90"/>
        <v>0.75524329358376252</v>
      </c>
      <c r="AH794" s="221">
        <f t="shared" si="90"/>
        <v>0.75524329358376252</v>
      </c>
      <c r="AI794" s="221">
        <f t="shared" si="90"/>
        <v>0.75524329358376252</v>
      </c>
      <c r="AJ794" s="221">
        <f t="shared" si="90"/>
        <v>0.75524329358376252</v>
      </c>
      <c r="AK794" s="221">
        <f t="shared" si="90"/>
        <v>0.75524329358376252</v>
      </c>
      <c r="AL794" s="221">
        <f t="shared" si="90"/>
        <v>0.75524329358376252</v>
      </c>
      <c r="AM794" s="221">
        <f t="shared" si="90"/>
        <v>0.75524329358376252</v>
      </c>
      <c r="AN794" s="221">
        <f t="shared" si="90"/>
        <v>0.75524329358376252</v>
      </c>
      <c r="AO794" s="221">
        <f t="shared" si="90"/>
        <v>0.75524329358376252</v>
      </c>
      <c r="AP794" s="221">
        <f t="shared" si="90"/>
        <v>0.75524329358376252</v>
      </c>
      <c r="AQ794" s="221">
        <f t="shared" si="90"/>
        <v>0.75524329358376252</v>
      </c>
      <c r="AR794" s="221">
        <f t="shared" si="90"/>
        <v>0.75524329358376252</v>
      </c>
    </row>
    <row r="795" spans="7:46" ht="14.25" customHeight="1" x14ac:dyDescent="0.25">
      <c r="G795" s="62"/>
      <c r="H795" s="216"/>
      <c r="J795" s="219"/>
      <c r="K795" s="220">
        <v>5</v>
      </c>
      <c r="L795" s="221">
        <f t="shared" si="90"/>
        <v>0.70405825821176715</v>
      </c>
      <c r="M795" s="221">
        <f t="shared" si="90"/>
        <v>0.70405825821176715</v>
      </c>
      <c r="N795" s="221">
        <f t="shared" si="90"/>
        <v>0.70405825821176715</v>
      </c>
      <c r="O795" s="221">
        <f t="shared" si="90"/>
        <v>0.70405825821176715</v>
      </c>
      <c r="P795" s="221">
        <f t="shared" si="90"/>
        <v>0.70405825821176715</v>
      </c>
      <c r="Q795" s="221">
        <f t="shared" si="90"/>
        <v>0.70405825821176715</v>
      </c>
      <c r="R795" s="221">
        <f t="shared" si="90"/>
        <v>0.70405825821176715</v>
      </c>
      <c r="S795" s="221">
        <f t="shared" si="90"/>
        <v>0.70405825821176715</v>
      </c>
      <c r="T795" s="221">
        <f t="shared" si="90"/>
        <v>0.70405825821176715</v>
      </c>
      <c r="U795" s="221">
        <f t="shared" si="90"/>
        <v>0.70405825821176715</v>
      </c>
      <c r="V795" s="221">
        <f t="shared" si="90"/>
        <v>0.70405825821176715</v>
      </c>
      <c r="W795" s="221">
        <f t="shared" si="90"/>
        <v>0.70405825821176715</v>
      </c>
      <c r="X795" s="221">
        <f t="shared" si="90"/>
        <v>0.70405825821176715</v>
      </c>
      <c r="Y795" s="221">
        <f t="shared" si="90"/>
        <v>0.70405825821176715</v>
      </c>
      <c r="Z795" s="221">
        <f t="shared" si="90"/>
        <v>0.70405825821176715</v>
      </c>
      <c r="AA795" s="221">
        <f t="shared" si="90"/>
        <v>0.70405825821176715</v>
      </c>
      <c r="AB795" s="221">
        <f t="shared" si="90"/>
        <v>0.70405825821176715</v>
      </c>
      <c r="AC795" s="221">
        <f t="shared" si="90"/>
        <v>0.70405825821176715</v>
      </c>
      <c r="AD795" s="221">
        <f t="shared" si="90"/>
        <v>0.70405825821176715</v>
      </c>
      <c r="AE795" s="221">
        <f t="shared" si="90"/>
        <v>0.70405825821176715</v>
      </c>
      <c r="AF795" s="221">
        <f t="shared" si="90"/>
        <v>0.70405825821176715</v>
      </c>
      <c r="AG795" s="221">
        <f t="shared" si="90"/>
        <v>0.70405825821176715</v>
      </c>
      <c r="AH795" s="221">
        <f t="shared" si="90"/>
        <v>0.70405825821176715</v>
      </c>
      <c r="AI795" s="221">
        <f t="shared" si="90"/>
        <v>0.70405825821176715</v>
      </c>
      <c r="AJ795" s="221">
        <f t="shared" si="90"/>
        <v>0.70405825821176715</v>
      </c>
      <c r="AK795" s="221">
        <f t="shared" si="90"/>
        <v>0.70405825821176715</v>
      </c>
      <c r="AL795" s="221">
        <f t="shared" si="90"/>
        <v>0.70405825821176715</v>
      </c>
      <c r="AM795" s="221">
        <f t="shared" si="90"/>
        <v>0.70405825821176715</v>
      </c>
      <c r="AN795" s="221">
        <f t="shared" si="90"/>
        <v>0.70405825821176715</v>
      </c>
      <c r="AO795" s="221">
        <f t="shared" si="90"/>
        <v>0.70405825821176715</v>
      </c>
      <c r="AP795" s="221">
        <f t="shared" si="90"/>
        <v>0.70405825821176715</v>
      </c>
      <c r="AQ795" s="221">
        <f t="shared" si="90"/>
        <v>0.70405825821176715</v>
      </c>
      <c r="AR795" s="221">
        <f t="shared" si="90"/>
        <v>0.70405825821176715</v>
      </c>
    </row>
    <row r="796" spans="7:46" ht="14.25" customHeight="1" x14ac:dyDescent="0.25">
      <c r="G796" s="222"/>
      <c r="H796" s="223"/>
      <c r="I796" s="223"/>
      <c r="J796" s="224"/>
      <c r="K796" s="220">
        <v>6</v>
      </c>
      <c r="L796" s="221">
        <f t="shared" si="90"/>
        <v>0.65634218160880686</v>
      </c>
      <c r="M796" s="221">
        <f t="shared" si="90"/>
        <v>0.65634218160880686</v>
      </c>
      <c r="N796" s="221">
        <f t="shared" si="90"/>
        <v>0.65634218160880686</v>
      </c>
      <c r="O796" s="221">
        <f t="shared" si="90"/>
        <v>0.65634218160880686</v>
      </c>
      <c r="P796" s="221">
        <f t="shared" si="90"/>
        <v>0.65634218160880686</v>
      </c>
      <c r="Q796" s="221">
        <f t="shared" si="90"/>
        <v>0.65634218160880686</v>
      </c>
      <c r="R796" s="221">
        <f t="shared" si="90"/>
        <v>0.65634218160880686</v>
      </c>
      <c r="S796" s="221">
        <f t="shared" si="90"/>
        <v>0.65634218160880686</v>
      </c>
      <c r="T796" s="221">
        <f t="shared" si="90"/>
        <v>0.65634218160880686</v>
      </c>
      <c r="U796" s="221">
        <f t="shared" si="90"/>
        <v>0.65634218160880686</v>
      </c>
      <c r="V796" s="221">
        <f t="shared" si="90"/>
        <v>0.65634218160880686</v>
      </c>
      <c r="W796" s="221">
        <f t="shared" si="90"/>
        <v>0.65634218160880686</v>
      </c>
      <c r="X796" s="221">
        <f t="shared" si="90"/>
        <v>0.65634218160880686</v>
      </c>
      <c r="Y796" s="221">
        <f t="shared" si="90"/>
        <v>0.65634218160880686</v>
      </c>
      <c r="Z796" s="221">
        <f t="shared" si="90"/>
        <v>0.65634218160880686</v>
      </c>
      <c r="AA796" s="221">
        <f t="shared" si="90"/>
        <v>0.65634218160880686</v>
      </c>
      <c r="AB796" s="221">
        <f t="shared" si="90"/>
        <v>0.65634218160880686</v>
      </c>
      <c r="AC796" s="221">
        <f t="shared" si="90"/>
        <v>0.65634218160880686</v>
      </c>
      <c r="AD796" s="221">
        <f t="shared" si="90"/>
        <v>0.65634218160880686</v>
      </c>
      <c r="AE796" s="221">
        <f t="shared" si="90"/>
        <v>0.65634218160880686</v>
      </c>
      <c r="AF796" s="221">
        <f t="shared" si="90"/>
        <v>0.65634218160880686</v>
      </c>
      <c r="AG796" s="221">
        <f t="shared" si="90"/>
        <v>0.65634218160880686</v>
      </c>
      <c r="AH796" s="221">
        <f t="shared" si="90"/>
        <v>0.65634218160880686</v>
      </c>
      <c r="AI796" s="221">
        <f t="shared" si="90"/>
        <v>0.65634218160880686</v>
      </c>
      <c r="AJ796" s="221">
        <f t="shared" si="90"/>
        <v>0.65634218160880686</v>
      </c>
      <c r="AK796" s="221">
        <f t="shared" si="90"/>
        <v>0.65634218160880686</v>
      </c>
      <c r="AL796" s="221">
        <f t="shared" si="90"/>
        <v>0.65634218160880686</v>
      </c>
      <c r="AM796" s="221">
        <f t="shared" si="90"/>
        <v>0.65634218160880686</v>
      </c>
      <c r="AN796" s="221">
        <f t="shared" si="90"/>
        <v>0.65634218160880686</v>
      </c>
      <c r="AO796" s="221">
        <f t="shared" si="90"/>
        <v>0.65634218160880686</v>
      </c>
      <c r="AP796" s="221">
        <f t="shared" si="90"/>
        <v>0.65634218160880686</v>
      </c>
      <c r="AQ796" s="221">
        <f t="shared" si="90"/>
        <v>0.65634218160880686</v>
      </c>
      <c r="AR796" s="221">
        <f t="shared" si="90"/>
        <v>0.65634218160880686</v>
      </c>
    </row>
    <row r="797" spans="7:46" ht="14.25" customHeight="1" x14ac:dyDescent="0.25">
      <c r="G797" s="222"/>
      <c r="H797" s="223"/>
      <c r="I797" s="223"/>
      <c r="J797" s="223"/>
      <c r="K797" s="223"/>
      <c r="L797" s="223"/>
      <c r="M797" s="223"/>
      <c r="N797" s="223"/>
      <c r="O797" s="223"/>
      <c r="P797" s="223"/>
      <c r="Q797" s="223"/>
      <c r="R797" s="223"/>
      <c r="S797" s="223"/>
      <c r="T797" s="223"/>
      <c r="U797" s="223"/>
      <c r="V797" s="223"/>
      <c r="W797" s="223"/>
      <c r="X797" s="223"/>
      <c r="Y797" s="223"/>
      <c r="Z797" s="223"/>
      <c r="AA797" s="223"/>
      <c r="AB797" s="223"/>
      <c r="AC797" s="223"/>
      <c r="AD797" s="223"/>
      <c r="AE797" s="223"/>
      <c r="AF797" s="223"/>
      <c r="AG797" s="223"/>
      <c r="AH797" s="223"/>
      <c r="AI797" s="223"/>
      <c r="AJ797" s="223"/>
      <c r="AK797" s="223"/>
      <c r="AL797" s="223"/>
      <c r="AM797" s="223"/>
      <c r="AN797" s="223"/>
      <c r="AO797" s="223"/>
      <c r="AP797" s="223"/>
      <c r="AQ797" s="223"/>
      <c r="AR797" s="223"/>
      <c r="AT797" s="223"/>
    </row>
    <row r="801" spans="5:46" ht="14.25" customHeight="1" x14ac:dyDescent="0.3">
      <c r="E801" s="58" t="s">
        <v>41</v>
      </c>
      <c r="G801" s="443" t="s">
        <v>179</v>
      </c>
      <c r="H801" s="444"/>
      <c r="I801" s="444"/>
      <c r="J801" s="444"/>
      <c r="K801" s="444"/>
      <c r="L801" s="444"/>
      <c r="M801" s="444"/>
      <c r="N801" s="444"/>
      <c r="O801" s="444"/>
      <c r="P801" s="444"/>
      <c r="Q801" s="444"/>
      <c r="R801" s="444"/>
      <c r="S801" s="444"/>
      <c r="T801" s="444"/>
      <c r="U801" s="228"/>
      <c r="V801" s="228"/>
      <c r="W801" s="228"/>
      <c r="X801" s="228"/>
      <c r="Y801" s="228"/>
      <c r="Z801" s="228"/>
      <c r="AA801" s="228"/>
      <c r="AB801" s="228"/>
      <c r="AC801" s="228"/>
      <c r="AD801" s="228"/>
      <c r="AE801" s="228"/>
      <c r="AF801" s="228"/>
      <c r="AG801" s="228"/>
      <c r="AH801" s="229"/>
      <c r="AI801" s="229"/>
      <c r="AJ801" s="229"/>
      <c r="AK801" s="229"/>
      <c r="AL801" s="229"/>
      <c r="AM801" s="229"/>
      <c r="AN801" s="229"/>
      <c r="AO801" s="229"/>
      <c r="AP801" s="229"/>
      <c r="AQ801" s="229"/>
      <c r="AR801" s="229"/>
      <c r="AS801" s="229"/>
      <c r="AT801" s="229"/>
    </row>
    <row r="802" spans="5:46" ht="14.25" customHeight="1" x14ac:dyDescent="0.25">
      <c r="AC802" s="89">
        <v>0</v>
      </c>
      <c r="AD802" s="89">
        <v>0</v>
      </c>
      <c r="AE802" s="89">
        <v>0</v>
      </c>
      <c r="AF802" s="89">
        <v>0</v>
      </c>
      <c r="AG802" s="89">
        <v>0</v>
      </c>
      <c r="AH802" s="89">
        <v>0</v>
      </c>
      <c r="AI802" s="89">
        <v>0</v>
      </c>
      <c r="AJ802" s="89">
        <v>0</v>
      </c>
      <c r="AK802" s="89">
        <v>0</v>
      </c>
      <c r="AL802" s="89">
        <v>0</v>
      </c>
      <c r="AM802" s="89">
        <v>0</v>
      </c>
      <c r="AN802" s="89">
        <v>0</v>
      </c>
      <c r="AO802" s="89">
        <v>0</v>
      </c>
      <c r="AP802" s="89">
        <v>0</v>
      </c>
      <c r="AQ802" s="89">
        <v>0</v>
      </c>
      <c r="AR802" s="89">
        <v>0</v>
      </c>
      <c r="AS802" s="89">
        <v>0</v>
      </c>
      <c r="AT802" s="89">
        <v>0</v>
      </c>
    </row>
    <row r="858" spans="1:5" ht="14.25" customHeight="1" x14ac:dyDescent="0.3">
      <c r="A858"/>
      <c r="B858"/>
      <c r="C858"/>
      <c r="D858"/>
      <c r="E858"/>
    </row>
    <row r="859" spans="1:5" ht="14.25" customHeight="1" x14ac:dyDescent="0.3">
      <c r="A859"/>
      <c r="B859"/>
      <c r="C859"/>
      <c r="D859"/>
      <c r="E859"/>
    </row>
    <row r="860" spans="1:5" ht="14.25" customHeight="1" x14ac:dyDescent="0.3">
      <c r="A860"/>
      <c r="B860"/>
      <c r="C860"/>
      <c r="D860"/>
      <c r="E860"/>
    </row>
    <row r="861" spans="1:5" ht="14.25" customHeight="1" x14ac:dyDescent="0.3">
      <c r="A861"/>
      <c r="B861"/>
      <c r="C861"/>
      <c r="D861"/>
      <c r="E861"/>
    </row>
    <row r="862" spans="1:5" ht="14.25" customHeight="1" x14ac:dyDescent="0.3">
      <c r="A862"/>
      <c r="B862"/>
      <c r="C862"/>
      <c r="D862"/>
      <c r="E862"/>
    </row>
    <row r="863" spans="1:5" ht="14.25" customHeight="1" x14ac:dyDescent="0.3">
      <c r="A863"/>
      <c r="B863"/>
      <c r="C863"/>
      <c r="D863"/>
      <c r="E863"/>
    </row>
    <row r="864" spans="1:5" ht="14.25" customHeight="1" x14ac:dyDescent="0.3">
      <c r="A864"/>
      <c r="B864"/>
      <c r="C864"/>
      <c r="D864"/>
      <c r="E864"/>
    </row>
    <row r="865" spans="1:5" ht="14.25" customHeight="1" x14ac:dyDescent="0.3">
      <c r="A865"/>
      <c r="B865"/>
      <c r="C865"/>
      <c r="D865"/>
      <c r="E865"/>
    </row>
    <row r="866" spans="1:5" ht="14.25" customHeight="1" x14ac:dyDescent="0.3">
      <c r="A866"/>
      <c r="B866"/>
      <c r="C866"/>
      <c r="D866"/>
      <c r="E866"/>
    </row>
    <row r="867" spans="1:5" ht="14.25" customHeight="1" x14ac:dyDescent="0.3">
      <c r="A867"/>
      <c r="B867"/>
      <c r="C867"/>
      <c r="D867"/>
      <c r="E867"/>
    </row>
    <row r="868" spans="1:5" ht="14.25" customHeight="1" x14ac:dyDescent="0.3">
      <c r="A868"/>
      <c r="B868"/>
      <c r="C868"/>
      <c r="D868"/>
      <c r="E868"/>
    </row>
    <row r="869" spans="1:5" ht="14.25" customHeight="1" x14ac:dyDescent="0.3">
      <c r="A869"/>
      <c r="B869"/>
      <c r="C869"/>
      <c r="D869"/>
      <c r="E869"/>
    </row>
    <row r="870" spans="1:5" ht="14.25" customHeight="1" x14ac:dyDescent="0.3">
      <c r="A870"/>
      <c r="B870"/>
      <c r="C870"/>
      <c r="D870"/>
      <c r="E870"/>
    </row>
    <row r="871" spans="1:5" ht="14.25" customHeight="1" x14ac:dyDescent="0.3">
      <c r="A871"/>
      <c r="B871"/>
      <c r="C871"/>
      <c r="D871"/>
      <c r="E871"/>
    </row>
    <row r="872" spans="1:5" ht="14.25" customHeight="1" x14ac:dyDescent="0.3">
      <c r="A872"/>
      <c r="B872"/>
      <c r="C872"/>
      <c r="D872"/>
      <c r="E872"/>
    </row>
    <row r="873" spans="1:5" ht="14.25" customHeight="1" x14ac:dyDescent="0.3">
      <c r="A873"/>
      <c r="B873"/>
      <c r="C873"/>
      <c r="D873"/>
      <c r="E873"/>
    </row>
    <row r="874" spans="1:5" ht="14.25" customHeight="1" x14ac:dyDescent="0.3">
      <c r="A874"/>
      <c r="B874"/>
      <c r="C874"/>
      <c r="D874"/>
      <c r="E874"/>
    </row>
    <row r="875" spans="1:5" ht="14.25" customHeight="1" x14ac:dyDescent="0.3">
      <c r="A875"/>
      <c r="B875"/>
      <c r="C875"/>
      <c r="D875"/>
      <c r="E875"/>
    </row>
    <row r="904" spans="1:5" ht="14.25" customHeight="1" x14ac:dyDescent="0.25">
      <c r="A904" s="437"/>
      <c r="B904" s="437"/>
      <c r="C904" s="437"/>
      <c r="D904" s="437"/>
      <c r="E904" s="437"/>
    </row>
    <row r="905" spans="1:5" ht="14.25" customHeight="1" x14ac:dyDescent="0.25">
      <c r="A905" s="437"/>
      <c r="B905" s="437"/>
      <c r="C905" s="437"/>
      <c r="D905" s="437"/>
      <c r="E905" s="437"/>
    </row>
    <row r="906" spans="1:5" ht="14.25" customHeight="1" x14ac:dyDescent="0.25">
      <c r="A906" s="437"/>
      <c r="B906" s="437"/>
      <c r="C906" s="437"/>
      <c r="D906" s="437"/>
      <c r="E906" s="437"/>
    </row>
    <row r="907" spans="1:5" ht="14.25" customHeight="1" x14ac:dyDescent="0.25">
      <c r="A907" s="437"/>
      <c r="B907" s="437"/>
      <c r="C907" s="437"/>
      <c r="D907" s="437"/>
      <c r="E907" s="437"/>
    </row>
    <row r="908" spans="1:5" ht="14.25" customHeight="1" x14ac:dyDescent="0.25">
      <c r="A908" s="437"/>
      <c r="B908" s="437"/>
      <c r="C908" s="437"/>
      <c r="D908" s="437"/>
      <c r="E908" s="437"/>
    </row>
    <row r="909" spans="1:5" ht="14.25" customHeight="1" x14ac:dyDescent="0.25">
      <c r="A909" s="437"/>
      <c r="B909" s="437"/>
      <c r="C909" s="437"/>
      <c r="D909" s="437"/>
      <c r="E909" s="437"/>
    </row>
    <row r="910" spans="1:5" ht="14.25" customHeight="1" x14ac:dyDescent="0.25">
      <c r="A910" s="437"/>
      <c r="B910" s="437"/>
      <c r="C910" s="437"/>
      <c r="D910" s="437"/>
      <c r="E910" s="437"/>
    </row>
    <row r="911" spans="1:5" ht="14.25" customHeight="1" x14ac:dyDescent="0.25">
      <c r="A911" s="437"/>
      <c r="B911" s="437"/>
      <c r="C911" s="437"/>
      <c r="D911" s="437"/>
      <c r="E911" s="437"/>
    </row>
    <row r="912" spans="1:5" ht="14.25" customHeight="1" x14ac:dyDescent="0.25">
      <c r="A912" s="437"/>
      <c r="B912" s="437"/>
      <c r="C912" s="437"/>
      <c r="D912" s="437"/>
      <c r="E912" s="437"/>
    </row>
    <row r="913" spans="1:5" ht="14.25" customHeight="1" x14ac:dyDescent="0.25">
      <c r="A913" s="437"/>
      <c r="B913" s="437"/>
      <c r="C913" s="437"/>
      <c r="D913" s="437"/>
      <c r="E913" s="437"/>
    </row>
    <row r="914" spans="1:5" ht="14.25" customHeight="1" x14ac:dyDescent="0.25">
      <c r="A914" s="437"/>
      <c r="B914" s="437"/>
      <c r="C914" s="437"/>
      <c r="D914" s="437"/>
      <c r="E914" s="437"/>
    </row>
    <row r="915" spans="1:5" ht="14.25" customHeight="1" x14ac:dyDescent="0.25">
      <c r="A915" s="437"/>
      <c r="B915" s="437"/>
      <c r="C915" s="437"/>
      <c r="D915" s="437"/>
      <c r="E915" s="437"/>
    </row>
    <row r="916" spans="1:5" ht="14.25" customHeight="1" x14ac:dyDescent="0.25">
      <c r="A916" s="437"/>
      <c r="B916" s="437"/>
      <c r="C916" s="437"/>
      <c r="D916" s="437"/>
      <c r="E916" s="437"/>
    </row>
    <row r="917" spans="1:5" ht="14.25" customHeight="1" x14ac:dyDescent="0.25">
      <c r="A917" s="437"/>
      <c r="B917" s="437"/>
      <c r="C917" s="437"/>
      <c r="D917" s="437"/>
      <c r="E917" s="437"/>
    </row>
    <row r="918" spans="1:5" ht="14.25" customHeight="1" x14ac:dyDescent="0.25">
      <c r="A918" s="437"/>
      <c r="B918" s="437"/>
      <c r="C918" s="437"/>
      <c r="D918" s="437"/>
      <c r="E918" s="437"/>
    </row>
    <row r="919" spans="1:5" ht="14.25" customHeight="1" x14ac:dyDescent="0.25">
      <c r="A919" s="437"/>
      <c r="B919" s="437"/>
      <c r="C919" s="437"/>
      <c r="D919" s="437"/>
      <c r="E919" s="437"/>
    </row>
    <row r="920" spans="1:5" ht="14.25" customHeight="1" x14ac:dyDescent="0.25">
      <c r="A920" s="437"/>
      <c r="B920" s="437"/>
      <c r="C920" s="437"/>
      <c r="D920" s="437"/>
      <c r="E920" s="437"/>
    </row>
    <row r="921" spans="1:5" ht="14.25" customHeight="1" x14ac:dyDescent="0.25">
      <c r="A921" s="437"/>
      <c r="B921" s="437"/>
      <c r="C921" s="437"/>
      <c r="D921" s="437"/>
      <c r="E921" s="437"/>
    </row>
    <row r="1010" spans="3:27" ht="14.25" customHeight="1" x14ac:dyDescent="0.25">
      <c r="C1010" s="58" t="s">
        <v>41</v>
      </c>
      <c r="G1010" s="359" t="s">
        <v>182</v>
      </c>
      <c r="H1010" s="160"/>
      <c r="I1010" s="160"/>
      <c r="J1010" s="160"/>
      <c r="K1010" s="160"/>
      <c r="L1010" s="160"/>
      <c r="M1010" s="160"/>
      <c r="N1010" s="160"/>
      <c r="O1010" s="160"/>
      <c r="P1010" s="160"/>
      <c r="Q1010" s="160"/>
      <c r="R1010" s="160"/>
      <c r="S1010" s="160"/>
      <c r="T1010" s="160"/>
      <c r="U1010" s="160"/>
      <c r="V1010" s="160"/>
      <c r="W1010" s="160"/>
      <c r="X1010" s="160"/>
      <c r="Y1010" s="160"/>
      <c r="Z1010" s="160"/>
      <c r="AA1010" s="160"/>
    </row>
    <row r="1012" spans="3:27" ht="14.25" customHeight="1" x14ac:dyDescent="0.25">
      <c r="H1012" s="445" t="s">
        <v>183</v>
      </c>
      <c r="I1012" s="445"/>
      <c r="J1012" s="445"/>
      <c r="K1012" s="445"/>
      <c r="L1012" s="445"/>
      <c r="M1012" s="317"/>
      <c r="N1012" s="317"/>
      <c r="O1012" s="317"/>
      <c r="P1012" s="317"/>
      <c r="Q1012" s="317"/>
      <c r="R1012" s="317"/>
      <c r="S1012" s="317"/>
      <c r="T1012" s="317"/>
      <c r="U1012" s="317"/>
      <c r="V1012" s="317"/>
      <c r="W1012" s="317"/>
      <c r="X1012" s="317"/>
      <c r="Y1012" s="317"/>
      <c r="Z1012" s="317"/>
      <c r="AA1012" s="317"/>
    </row>
    <row r="1013" spans="3:27" ht="14.25" customHeight="1" x14ac:dyDescent="0.25">
      <c r="H1013" s="439" t="s">
        <v>184</v>
      </c>
      <c r="I1013" s="439"/>
      <c r="J1013" s="439"/>
      <c r="K1013" s="439"/>
      <c r="L1013" s="439"/>
      <c r="M1013" s="360" t="s">
        <v>364</v>
      </c>
      <c r="N1013" s="232"/>
      <c r="O1013" s="232"/>
      <c r="P1013" s="232"/>
      <c r="Q1013" s="232"/>
      <c r="R1013" s="232"/>
      <c r="S1013" s="232"/>
      <c r="T1013" s="232"/>
      <c r="U1013" s="232"/>
      <c r="V1013" s="232"/>
      <c r="W1013" s="232"/>
      <c r="X1013" s="232"/>
      <c r="Y1013" s="232"/>
      <c r="Z1013" s="232"/>
      <c r="AA1013" s="233"/>
    </row>
    <row r="1014" spans="3:27" ht="14.25" customHeight="1" x14ac:dyDescent="0.25">
      <c r="H1014" s="439" t="s">
        <v>44</v>
      </c>
      <c r="I1014" s="439"/>
      <c r="J1014" s="439"/>
      <c r="K1014" s="439"/>
      <c r="L1014" s="439"/>
      <c r="M1014" s="360" t="s">
        <v>364</v>
      </c>
      <c r="N1014" s="232"/>
      <c r="O1014" s="232"/>
      <c r="P1014" s="232"/>
      <c r="Q1014" s="232"/>
      <c r="R1014" s="232"/>
      <c r="S1014" s="232"/>
      <c r="T1014" s="232"/>
      <c r="U1014" s="232"/>
      <c r="V1014" s="232"/>
      <c r="W1014" s="232"/>
      <c r="X1014" s="232"/>
      <c r="Y1014" s="232"/>
      <c r="Z1014" s="232"/>
      <c r="AA1014" s="233"/>
    </row>
    <row r="1015" spans="3:27" ht="14.25" customHeight="1" x14ac:dyDescent="0.25">
      <c r="H1015" s="439" t="s">
        <v>70</v>
      </c>
      <c r="I1015" s="439"/>
      <c r="J1015" s="439"/>
      <c r="K1015" s="439"/>
      <c r="L1015" s="439"/>
      <c r="M1015" s="360" t="s">
        <v>365</v>
      </c>
      <c r="N1015" s="232"/>
      <c r="O1015" s="232"/>
      <c r="P1015" s="232"/>
      <c r="Q1015" s="232"/>
      <c r="R1015" s="232"/>
      <c r="S1015" s="232"/>
      <c r="T1015" s="232"/>
      <c r="U1015" s="232"/>
      <c r="V1015" s="232"/>
      <c r="W1015" s="232"/>
      <c r="X1015" s="232"/>
      <c r="Y1015" s="232"/>
      <c r="Z1015" s="232"/>
      <c r="AA1015" s="233"/>
    </row>
    <row r="1016" spans="3:27" ht="14.25" customHeight="1" x14ac:dyDescent="0.25">
      <c r="H1016" s="439" t="s">
        <v>188</v>
      </c>
      <c r="I1016" s="439"/>
      <c r="J1016" s="439"/>
      <c r="K1016" s="439"/>
      <c r="L1016" s="439"/>
      <c r="M1016" s="360" t="s">
        <v>365</v>
      </c>
      <c r="N1016" s="232"/>
      <c r="O1016" s="232"/>
      <c r="P1016" s="232"/>
      <c r="Q1016" s="232"/>
      <c r="R1016" s="232"/>
      <c r="S1016" s="232"/>
      <c r="T1016" s="232"/>
      <c r="U1016" s="232"/>
      <c r="V1016" s="232"/>
      <c r="W1016" s="232"/>
      <c r="X1016" s="232"/>
      <c r="Y1016" s="232"/>
      <c r="Z1016" s="232"/>
      <c r="AA1016" s="233"/>
    </row>
    <row r="1017" spans="3:27" ht="14.25" customHeight="1" x14ac:dyDescent="0.25">
      <c r="H1017" s="439" t="s">
        <v>189</v>
      </c>
      <c r="I1017" s="439"/>
      <c r="J1017" s="439"/>
      <c r="K1017" s="439"/>
      <c r="L1017" s="439"/>
      <c r="M1017" s="360" t="s">
        <v>32</v>
      </c>
      <c r="N1017" s="232"/>
      <c r="O1017" s="232"/>
      <c r="P1017" s="232"/>
      <c r="Q1017" s="232"/>
      <c r="R1017" s="232"/>
      <c r="S1017" s="232"/>
      <c r="T1017" s="232"/>
      <c r="U1017" s="232"/>
      <c r="V1017" s="232"/>
      <c r="W1017" s="232"/>
      <c r="X1017" s="232"/>
      <c r="Y1017" s="232"/>
      <c r="Z1017" s="232"/>
      <c r="AA1017" s="233"/>
    </row>
    <row r="1018" spans="3:27" ht="14.25" customHeight="1" x14ac:dyDescent="0.25">
      <c r="H1018" s="439" t="s">
        <v>190</v>
      </c>
      <c r="I1018" s="439"/>
      <c r="J1018" s="439"/>
      <c r="K1018" s="439"/>
      <c r="L1018" s="439"/>
      <c r="M1018" s="360" t="s">
        <v>32</v>
      </c>
      <c r="N1018" s="232"/>
      <c r="O1018" s="232"/>
      <c r="P1018" s="232"/>
      <c r="Q1018" s="232"/>
      <c r="R1018" s="232"/>
      <c r="S1018" s="232"/>
      <c r="T1018" s="232"/>
      <c r="U1018" s="232"/>
      <c r="V1018" s="232"/>
      <c r="W1018" s="232"/>
      <c r="X1018" s="232"/>
      <c r="Y1018" s="232"/>
      <c r="Z1018" s="232"/>
      <c r="AA1018" s="233"/>
    </row>
    <row r="1019" spans="3:27" ht="14.25" customHeight="1" x14ac:dyDescent="0.25">
      <c r="H1019" s="439" t="s">
        <v>191</v>
      </c>
      <c r="I1019" s="439"/>
      <c r="J1019" s="439"/>
      <c r="K1019" s="439"/>
      <c r="L1019" s="439"/>
      <c r="M1019" s="360" t="s">
        <v>365</v>
      </c>
      <c r="N1019" s="232"/>
      <c r="O1019" s="232"/>
      <c r="P1019" s="232"/>
      <c r="Q1019" s="232"/>
      <c r="R1019" s="232"/>
      <c r="S1019" s="232"/>
      <c r="T1019" s="232"/>
      <c r="U1019" s="232"/>
      <c r="V1019" s="232"/>
      <c r="W1019" s="232"/>
      <c r="X1019" s="232"/>
      <c r="Y1019" s="232"/>
      <c r="Z1019" s="232"/>
      <c r="AA1019" s="233"/>
    </row>
    <row r="1020" spans="3:27" ht="14.25" customHeight="1" x14ac:dyDescent="0.25">
      <c r="H1020" s="446"/>
      <c r="I1020" s="446"/>
      <c r="J1020" s="446"/>
      <c r="K1020" s="446"/>
      <c r="L1020" s="446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50"/>
    </row>
    <row r="1021" spans="3:27" ht="14.25" customHeight="1" x14ac:dyDescent="0.25">
      <c r="H1021" s="445" t="s">
        <v>192</v>
      </c>
      <c r="I1021" s="445"/>
      <c r="J1021" s="445"/>
      <c r="K1021" s="445"/>
      <c r="L1021" s="445"/>
      <c r="M1021" s="317"/>
      <c r="N1021" s="317"/>
      <c r="O1021" s="317"/>
      <c r="P1021" s="317"/>
      <c r="Q1021" s="317"/>
      <c r="R1021" s="317"/>
      <c r="S1021" s="317"/>
      <c r="T1021" s="317"/>
      <c r="U1021" s="317"/>
      <c r="V1021" s="317"/>
      <c r="W1021" s="317"/>
      <c r="X1021" s="317"/>
      <c r="Y1021" s="317"/>
      <c r="Z1021" s="317"/>
      <c r="AA1021" s="317"/>
    </row>
    <row r="1022" spans="3:27" ht="14.25" customHeight="1" x14ac:dyDescent="0.25">
      <c r="H1022" s="439" t="s">
        <v>44</v>
      </c>
      <c r="I1022" s="439"/>
      <c r="J1022" s="439"/>
      <c r="K1022" s="439"/>
      <c r="L1022" s="439"/>
      <c r="M1022" s="360" t="s">
        <v>366</v>
      </c>
      <c r="N1022" s="232"/>
      <c r="O1022" s="232"/>
      <c r="P1022" s="232"/>
      <c r="Q1022" s="232"/>
      <c r="R1022" s="232"/>
      <c r="S1022" s="232"/>
      <c r="T1022" s="232"/>
      <c r="U1022" s="232"/>
      <c r="V1022" s="232"/>
      <c r="W1022" s="232"/>
      <c r="X1022" s="232"/>
      <c r="Y1022" s="232"/>
      <c r="Z1022" s="232"/>
      <c r="AA1022" s="233"/>
    </row>
    <row r="1023" spans="3:27" ht="14.25" customHeight="1" x14ac:dyDescent="0.25">
      <c r="H1023" s="439" t="s">
        <v>70</v>
      </c>
      <c r="I1023" s="439"/>
      <c r="J1023" s="439"/>
      <c r="K1023" s="439"/>
      <c r="L1023" s="439"/>
      <c r="M1023" s="360" t="s">
        <v>367</v>
      </c>
      <c r="N1023" s="232"/>
      <c r="O1023" s="232"/>
      <c r="P1023" s="232"/>
      <c r="Q1023" s="232"/>
      <c r="R1023" s="232"/>
      <c r="S1023" s="232"/>
      <c r="T1023" s="232"/>
      <c r="U1023" s="232"/>
      <c r="V1023" s="232"/>
      <c r="W1023" s="232"/>
      <c r="X1023" s="232"/>
      <c r="Y1023" s="232"/>
      <c r="Z1023" s="232"/>
      <c r="AA1023" s="233"/>
    </row>
    <row r="1024" spans="3:27" ht="14.25" customHeight="1" x14ac:dyDescent="0.25">
      <c r="H1024" s="439" t="s">
        <v>188</v>
      </c>
      <c r="I1024" s="439"/>
      <c r="J1024" s="439"/>
      <c r="K1024" s="439"/>
      <c r="L1024" s="439"/>
      <c r="M1024" s="360" t="s">
        <v>368</v>
      </c>
      <c r="N1024" s="232"/>
      <c r="O1024" s="232"/>
      <c r="P1024" s="232"/>
      <c r="Q1024" s="232"/>
      <c r="R1024" s="232"/>
      <c r="S1024" s="232"/>
      <c r="T1024" s="232"/>
      <c r="U1024" s="232"/>
      <c r="V1024" s="232"/>
      <c r="W1024" s="232"/>
      <c r="X1024" s="232"/>
      <c r="Y1024" s="232"/>
      <c r="Z1024" s="232"/>
      <c r="AA1024" s="233"/>
    </row>
    <row r="1025" spans="8:27" ht="14.25" customHeight="1" x14ac:dyDescent="0.25">
      <c r="H1025" s="439" t="s">
        <v>189</v>
      </c>
      <c r="I1025" s="439"/>
      <c r="J1025" s="439"/>
      <c r="K1025" s="439"/>
      <c r="L1025" s="439"/>
      <c r="M1025" s="360" t="s">
        <v>32</v>
      </c>
      <c r="N1025" s="232"/>
      <c r="O1025" s="232"/>
      <c r="P1025" s="232"/>
      <c r="Q1025" s="232"/>
      <c r="R1025" s="232"/>
      <c r="S1025" s="232"/>
      <c r="T1025" s="232"/>
      <c r="U1025" s="232"/>
      <c r="V1025" s="232"/>
      <c r="W1025" s="232"/>
      <c r="X1025" s="232"/>
      <c r="Y1025" s="232"/>
      <c r="Z1025" s="232"/>
      <c r="AA1025" s="233"/>
    </row>
    <row r="1026" spans="8:27" ht="14.25" customHeight="1" x14ac:dyDescent="0.25">
      <c r="H1026" s="439" t="s">
        <v>196</v>
      </c>
      <c r="I1026" s="439"/>
      <c r="J1026" s="439"/>
      <c r="K1026" s="439"/>
      <c r="L1026" s="439"/>
      <c r="M1026" s="360" t="s">
        <v>32</v>
      </c>
      <c r="N1026" s="232"/>
      <c r="O1026" s="232"/>
      <c r="P1026" s="232"/>
      <c r="Q1026" s="232"/>
      <c r="R1026" s="232"/>
      <c r="S1026" s="232"/>
      <c r="T1026" s="232"/>
      <c r="U1026" s="232"/>
      <c r="V1026" s="232"/>
      <c r="W1026" s="232"/>
      <c r="X1026" s="232"/>
      <c r="Y1026" s="232"/>
      <c r="Z1026" s="232"/>
      <c r="AA1026" s="233"/>
    </row>
    <row r="1027" spans="8:27" ht="14.25" customHeight="1" x14ac:dyDescent="0.25">
      <c r="H1027" s="439" t="s">
        <v>191</v>
      </c>
      <c r="I1027" s="439"/>
      <c r="J1027" s="439"/>
      <c r="K1027" s="439"/>
      <c r="L1027" s="439"/>
      <c r="M1027" s="361" t="s">
        <v>369</v>
      </c>
      <c r="N1027" s="362"/>
      <c r="O1027" s="362"/>
      <c r="P1027" s="362"/>
      <c r="Q1027" s="362"/>
      <c r="R1027" s="362"/>
      <c r="S1027" s="362"/>
      <c r="T1027" s="362"/>
      <c r="U1027" s="362"/>
      <c r="V1027" s="362"/>
      <c r="W1027" s="362"/>
      <c r="X1027" s="362"/>
      <c r="Y1027" s="362"/>
      <c r="Z1027" s="362"/>
      <c r="AA1027" s="363"/>
    </row>
  </sheetData>
  <mergeCells count="83">
    <mergeCell ref="H1024:L1024"/>
    <mergeCell ref="H1025:L1025"/>
    <mergeCell ref="H1026:L1026"/>
    <mergeCell ref="H1027:L1027"/>
    <mergeCell ref="H1018:L1018"/>
    <mergeCell ref="H1019:L1019"/>
    <mergeCell ref="H1020:L1020"/>
    <mergeCell ref="H1021:L1021"/>
    <mergeCell ref="H1022:L1022"/>
    <mergeCell ref="H1023:L1023"/>
    <mergeCell ref="H1017:L1017"/>
    <mergeCell ref="H722:H751"/>
    <mergeCell ref="J722:J763"/>
    <mergeCell ref="H766:H775"/>
    <mergeCell ref="J766:J775"/>
    <mergeCell ref="G801:T801"/>
    <mergeCell ref="H1012:L1012"/>
    <mergeCell ref="H1013:L1013"/>
    <mergeCell ref="H1014:L1014"/>
    <mergeCell ref="H1015:L1015"/>
    <mergeCell ref="H1016:L1016"/>
    <mergeCell ref="A904:E921"/>
    <mergeCell ref="H556:H617"/>
    <mergeCell ref="J556:J583"/>
    <mergeCell ref="J588:J629"/>
    <mergeCell ref="H633:H706"/>
    <mergeCell ref="J633:J674"/>
    <mergeCell ref="J677:J718"/>
    <mergeCell ref="H247:H540"/>
    <mergeCell ref="J247:J288"/>
    <mergeCell ref="J291:J332"/>
    <mergeCell ref="J335:J376"/>
    <mergeCell ref="J379:J420"/>
    <mergeCell ref="J423:J464"/>
    <mergeCell ref="J467:J508"/>
    <mergeCell ref="J511:J552"/>
    <mergeCell ref="H208:H233"/>
    <mergeCell ref="J208:J222"/>
    <mergeCell ref="V210:AB210"/>
    <mergeCell ref="V211:W211"/>
    <mergeCell ref="V212:W212"/>
    <mergeCell ref="J224:J238"/>
    <mergeCell ref="J92:J106"/>
    <mergeCell ref="J108:J122"/>
    <mergeCell ref="H125:H134"/>
    <mergeCell ref="J125:J139"/>
    <mergeCell ref="H142:H199"/>
    <mergeCell ref="J142:J156"/>
    <mergeCell ref="J158:J172"/>
    <mergeCell ref="J174:J188"/>
    <mergeCell ref="J190:J204"/>
    <mergeCell ref="Y40:AA40"/>
    <mergeCell ref="O41:R41"/>
    <mergeCell ref="J76:J90"/>
    <mergeCell ref="O43:R43"/>
    <mergeCell ref="Y43:AA43"/>
    <mergeCell ref="J44:J58"/>
    <mergeCell ref="O44:R44"/>
    <mergeCell ref="O45:R45"/>
    <mergeCell ref="O46:R46"/>
    <mergeCell ref="O47:R47"/>
    <mergeCell ref="O48:R48"/>
    <mergeCell ref="O49:R49"/>
    <mergeCell ref="O50:R50"/>
    <mergeCell ref="O51:R51"/>
    <mergeCell ref="O53:P53"/>
    <mergeCell ref="R54:R55"/>
    <mergeCell ref="O42:R42"/>
    <mergeCell ref="H12:H117"/>
    <mergeCell ref="J12:J26"/>
    <mergeCell ref="O15:P15"/>
    <mergeCell ref="O16:O22"/>
    <mergeCell ref="O23:O29"/>
    <mergeCell ref="J28:J42"/>
    <mergeCell ref="O34:S34"/>
    <mergeCell ref="O35:R35"/>
    <mergeCell ref="O36:R36"/>
    <mergeCell ref="O37:R37"/>
    <mergeCell ref="O38:R38"/>
    <mergeCell ref="O39:R39"/>
    <mergeCell ref="O40:R40"/>
    <mergeCell ref="S54:S55"/>
    <mergeCell ref="J60:J74"/>
  </mergeCells>
  <hyperlinks>
    <hyperlink ref="L1" r:id="rId1" xr:uid="{1BF39380-671F-4EF3-A058-5C682157156C}"/>
  </hyperlinks>
  <pageMargins left="0.7" right="0.7" top="0.75" bottom="0.75" header="0.3" footer="0.3"/>
  <pageSetup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5" r:id="rId5" name="Button 1">
              <controlPr defaultSize="0" print="0" autoFill="0" autoPict="0">
                <anchor moveWithCells="1" sizeWithCells="1">
                  <from>
                    <xdr:col>9</xdr:col>
                    <xdr:colOff>800100</xdr:colOff>
                    <xdr:row>2</xdr:row>
                    <xdr:rowOff>114300</xdr:rowOff>
                  </from>
                  <to>
                    <xdr:col>11</xdr:col>
                    <xdr:colOff>381000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6" r:id="rId6" name="Button 2">
              <controlPr defaultSize="0" print="0" autoFill="0" autoPict="0">
                <anchor moveWithCells="1" sizeWithCells="1">
                  <from>
                    <xdr:col>16</xdr:col>
                    <xdr:colOff>571500</xdr:colOff>
                    <xdr:row>2</xdr:row>
                    <xdr:rowOff>114300</xdr:rowOff>
                  </from>
                  <to>
                    <xdr:col>18</xdr:col>
                    <xdr:colOff>647700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7" r:id="rId7" name="Button 3">
              <controlPr defaultSize="0" print="0" autoFill="0" autoPict="0">
                <anchor moveWithCells="1" sizeWithCells="1">
                  <from>
                    <xdr:col>11</xdr:col>
                    <xdr:colOff>647700</xdr:colOff>
                    <xdr:row>2</xdr:row>
                    <xdr:rowOff>114300</xdr:rowOff>
                  </from>
                  <to>
                    <xdr:col>13</xdr:col>
                    <xdr:colOff>723900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8" r:id="rId8" name="Button 4">
              <controlPr defaultSize="0" print="0" autoFill="0" autoPict="0">
                <anchor moveWithCells="1" sizeWithCells="1">
                  <from>
                    <xdr:col>14</xdr:col>
                    <xdr:colOff>190500</xdr:colOff>
                    <xdr:row>2</xdr:row>
                    <xdr:rowOff>114300</xdr:rowOff>
                  </from>
                  <to>
                    <xdr:col>16</xdr:col>
                    <xdr:colOff>266700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9" r:id="rId9" name="Button 5">
              <controlPr defaultSize="0" print="0" autoFill="0" autoPict="0">
                <anchor moveWithCells="1" sizeWithCells="1">
                  <from>
                    <xdr:col>9</xdr:col>
                    <xdr:colOff>800100</xdr:colOff>
                    <xdr:row>2</xdr:row>
                    <xdr:rowOff>114300</xdr:rowOff>
                  </from>
                  <to>
                    <xdr:col>11</xdr:col>
                    <xdr:colOff>381000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0" r:id="rId10" name="Button 6">
              <controlPr defaultSize="0" print="0" autoFill="0" autoPict="0">
                <anchor moveWithCells="1" sizeWithCells="1">
                  <from>
                    <xdr:col>16</xdr:col>
                    <xdr:colOff>571500</xdr:colOff>
                    <xdr:row>2</xdr:row>
                    <xdr:rowOff>114300</xdr:rowOff>
                  </from>
                  <to>
                    <xdr:col>18</xdr:col>
                    <xdr:colOff>647700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1" r:id="rId11" name="Button 7">
              <controlPr defaultSize="0" print="0" autoFill="0" autoPict="0">
                <anchor moveWithCells="1" sizeWithCells="1">
                  <from>
                    <xdr:col>11</xdr:col>
                    <xdr:colOff>647700</xdr:colOff>
                    <xdr:row>2</xdr:row>
                    <xdr:rowOff>114300</xdr:rowOff>
                  </from>
                  <to>
                    <xdr:col>13</xdr:col>
                    <xdr:colOff>723900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2" r:id="rId12" name="Button 8">
              <controlPr defaultSize="0" print="0" autoFill="0" autoPict="0">
                <anchor moveWithCells="1" sizeWithCells="1">
                  <from>
                    <xdr:col>14</xdr:col>
                    <xdr:colOff>190500</xdr:colOff>
                    <xdr:row>2</xdr:row>
                    <xdr:rowOff>114300</xdr:rowOff>
                  </from>
                  <to>
                    <xdr:col>16</xdr:col>
                    <xdr:colOff>266700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3" r:id="rId13" name="RD Button">
              <controlPr defaultSize="0" autoFill="0" autoLine="0" autoPict="0">
                <anchor moveWithCells="1">
                  <from>
                    <xdr:col>21</xdr:col>
                    <xdr:colOff>792480</xdr:colOff>
                    <xdr:row>34</xdr:row>
                    <xdr:rowOff>22860</xdr:rowOff>
                  </from>
                  <to>
                    <xdr:col>25</xdr:col>
                    <xdr:colOff>289560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4" r:id="rId14" name="Market Button">
              <controlPr defaultSize="0" autoFill="0" autoLine="0" autoPict="0">
                <anchor moveWithCells="1">
                  <from>
                    <xdr:col>21</xdr:col>
                    <xdr:colOff>800100</xdr:colOff>
                    <xdr:row>37</xdr:row>
                    <xdr:rowOff>114300</xdr:rowOff>
                  </from>
                  <to>
                    <xdr:col>24</xdr:col>
                    <xdr:colOff>777240</xdr:colOff>
                    <xdr:row>38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5" r:id="rId15" name="20 year">
              <controlPr defaultSize="0" autoFill="0" autoLine="0" autoPict="0">
                <anchor moveWithCells="1">
                  <from>
                    <xdr:col>22</xdr:col>
                    <xdr:colOff>624840</xdr:colOff>
                    <xdr:row>46</xdr:row>
                    <xdr:rowOff>60960</xdr:rowOff>
                  </from>
                  <to>
                    <xdr:col>24</xdr:col>
                    <xdr:colOff>160020</xdr:colOff>
                    <xdr:row>47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6" r:id="rId16" name="30 year">
              <controlPr defaultSize="0" autoFill="0" autoLine="0" autoPict="0">
                <anchor moveWithCells="1">
                  <from>
                    <xdr:col>22</xdr:col>
                    <xdr:colOff>617220</xdr:colOff>
                    <xdr:row>47</xdr:row>
                    <xdr:rowOff>106680</xdr:rowOff>
                  </from>
                  <to>
                    <xdr:col>24</xdr:col>
                    <xdr:colOff>152400</xdr:colOff>
                    <xdr:row>48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7" r:id="rId17" name="Tech Life">
              <controlPr defaultSize="0" autoFill="0" autoLine="0" autoPict="0">
                <anchor moveWithCells="1">
                  <from>
                    <xdr:col>22</xdr:col>
                    <xdr:colOff>624840</xdr:colOff>
                    <xdr:row>48</xdr:row>
                    <xdr:rowOff>137160</xdr:rowOff>
                  </from>
                  <to>
                    <xdr:col>24</xdr:col>
                    <xdr:colOff>617220</xdr:colOff>
                    <xdr:row>49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8" r:id="rId18" name="Custom CRP">
              <controlPr defaultSize="0" autoFill="0" autoLine="0" autoPict="0">
                <anchor moveWithCells="1">
                  <from>
                    <xdr:col>22</xdr:col>
                    <xdr:colOff>617220</xdr:colOff>
                    <xdr:row>50</xdr:row>
                    <xdr:rowOff>22860</xdr:rowOff>
                  </from>
                  <to>
                    <xdr:col>24</xdr:col>
                    <xdr:colOff>167640</xdr:colOff>
                    <xdr:row>51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9" r:id="rId19" name="Group Box 15">
              <controlPr defaultSize="0" autoFill="0" autoPict="0">
                <anchor moveWithCells="1">
                  <from>
                    <xdr:col>22</xdr:col>
                    <xdr:colOff>281940</xdr:colOff>
                    <xdr:row>43</xdr:row>
                    <xdr:rowOff>15240</xdr:rowOff>
                  </from>
                  <to>
                    <xdr:col>25</xdr:col>
                    <xdr:colOff>883920</xdr:colOff>
                    <xdr:row>52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0" r:id="rId20" name="Button 16">
              <controlPr defaultSize="0" print="0" autoFill="0" autoPict="0">
                <anchor moveWithCells="1" sizeWithCells="1">
                  <from>
                    <xdr:col>23</xdr:col>
                    <xdr:colOff>586740</xdr:colOff>
                    <xdr:row>35</xdr:row>
                    <xdr:rowOff>38100</xdr:rowOff>
                  </from>
                  <to>
                    <xdr:col>26</xdr:col>
                    <xdr:colOff>205740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1" r:id="rId21" name="Button 17">
              <controlPr defaultSize="0" print="0" autoFill="0" autoPict="0">
                <anchor moveWithCells="1" sizeWithCells="1">
                  <from>
                    <xdr:col>24</xdr:col>
                    <xdr:colOff>76200</xdr:colOff>
                    <xdr:row>46</xdr:row>
                    <xdr:rowOff>38100</xdr:rowOff>
                  </from>
                  <to>
                    <xdr:col>27</xdr:col>
                    <xdr:colOff>114300</xdr:colOff>
                    <xdr:row>50</xdr:row>
                    <xdr:rowOff>15240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C8C86-03CF-4DF1-8D3E-2FB9275EDDB2}">
  <sheetPr codeName="Sheet12">
    <tabColor rgb="FF007BBD"/>
  </sheetPr>
  <dimension ref="A1:DI784"/>
  <sheetViews>
    <sheetView showGridLines="0" zoomScale="80" zoomScaleNormal="80" workbookViewId="0">
      <pane xSplit="5" ySplit="5" topLeftCell="F6" activePane="bottomRight" state="frozen"/>
      <selection activeCell="T89" sqref="T89"/>
      <selection pane="topRight" activeCell="T89" sqref="T89"/>
      <selection pane="bottomLeft" activeCell="T89" sqref="T89"/>
      <selection pane="bottomRight"/>
    </sheetView>
  </sheetViews>
  <sheetFormatPr defaultColWidth="9.33203125" defaultRowHeight="14.25" customHeight="1" x14ac:dyDescent="0.25"/>
  <cols>
    <col min="1" max="1" width="9.33203125" style="89"/>
    <col min="2" max="7" width="1.6640625" style="89" customWidth="1"/>
    <col min="8" max="8" width="5.6640625" style="89" customWidth="1"/>
    <col min="9" max="9" width="7.6640625" style="89" bestFit="1" customWidth="1"/>
    <col min="10" max="10" width="16.6640625" style="89" customWidth="1"/>
    <col min="11" max="11" width="42.33203125" style="89" bestFit="1" customWidth="1"/>
    <col min="12" max="15" width="11.33203125" style="89" customWidth="1"/>
    <col min="16" max="16" width="12.6640625" style="89" customWidth="1"/>
    <col min="17" max="17" width="11.44140625" style="89" customWidth="1"/>
    <col min="18" max="18" width="14" style="89" customWidth="1"/>
    <col min="19" max="23" width="11.33203125" style="89" customWidth="1"/>
    <col min="24" max="24" width="9.44140625" style="89" bestFit="1" customWidth="1"/>
    <col min="25" max="48" width="11.33203125" style="89" customWidth="1"/>
    <col min="49" max="16384" width="9.33203125" style="89"/>
  </cols>
  <sheetData>
    <row r="1" spans="1:113" ht="17.399999999999999" x14ac:dyDescent="0.3">
      <c r="A1" s="48" t="s">
        <v>36</v>
      </c>
      <c r="B1" s="48"/>
      <c r="C1" s="48"/>
      <c r="D1" s="48"/>
      <c r="E1" s="48"/>
      <c r="F1" s="48"/>
      <c r="G1" s="48"/>
      <c r="H1" s="48"/>
      <c r="I1" s="243"/>
      <c r="L1" s="3" t="s">
        <v>220</v>
      </c>
    </row>
    <row r="2" spans="1:113" ht="14.25" customHeight="1" x14ac:dyDescent="0.3">
      <c r="A2"/>
      <c r="B2"/>
      <c r="C2"/>
      <c r="D2"/>
      <c r="E2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/>
      <c r="BZ2" s="50"/>
      <c r="CA2" s="50"/>
      <c r="CB2" s="50"/>
      <c r="CC2" s="50"/>
      <c r="CD2" s="50"/>
      <c r="CE2" s="50"/>
      <c r="CF2" s="50"/>
      <c r="CG2" s="50"/>
      <c r="CH2" s="50"/>
      <c r="CI2" s="50"/>
      <c r="CJ2" s="50"/>
      <c r="CK2" s="50"/>
      <c r="CL2" s="50"/>
      <c r="CM2" s="50"/>
      <c r="CN2" s="50"/>
      <c r="CO2" s="50"/>
      <c r="CP2" s="50"/>
      <c r="CQ2" s="50"/>
      <c r="CR2" s="50"/>
      <c r="CS2" s="50"/>
      <c r="CT2" s="50"/>
      <c r="CU2" s="50"/>
      <c r="CV2" s="50"/>
      <c r="CW2" s="50"/>
      <c r="CX2" s="50"/>
      <c r="CY2" s="50"/>
      <c r="CZ2" s="50"/>
      <c r="DA2" s="50"/>
      <c r="DB2" s="50"/>
      <c r="DC2" s="50"/>
      <c r="DD2" s="50"/>
      <c r="DE2" s="50"/>
      <c r="DF2" s="50"/>
      <c r="DG2" s="50"/>
      <c r="DH2" s="50"/>
      <c r="DI2" s="50"/>
    </row>
    <row r="3" spans="1:113" ht="14.25" customHeight="1" x14ac:dyDescent="0.3">
      <c r="A3"/>
      <c r="B3"/>
      <c r="C3"/>
      <c r="D3"/>
      <c r="E3"/>
      <c r="T3" s="51" t="s">
        <v>38</v>
      </c>
    </row>
    <row r="4" spans="1:113" ht="14.25" customHeight="1" x14ac:dyDescent="0.25">
      <c r="J4" s="52" t="s">
        <v>39</v>
      </c>
      <c r="T4" s="53" t="s">
        <v>40</v>
      </c>
    </row>
    <row r="7" spans="1:113" ht="14.25" customHeight="1" x14ac:dyDescent="0.3">
      <c r="G7" s="54"/>
      <c r="H7" s="244" t="s">
        <v>221</v>
      </c>
      <c r="I7" s="245"/>
      <c r="J7" s="245"/>
    </row>
    <row r="9" spans="1:113" ht="14.25" customHeight="1" x14ac:dyDescent="0.25">
      <c r="G9" s="55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7"/>
    </row>
    <row r="10" spans="1:113" ht="14.25" customHeight="1" x14ac:dyDescent="0.25">
      <c r="B10" s="58" t="s">
        <v>41</v>
      </c>
      <c r="G10" s="59" t="s">
        <v>42</v>
      </c>
      <c r="H10" s="59"/>
      <c r="I10" s="60"/>
      <c r="J10" s="59"/>
      <c r="K10" s="60"/>
      <c r="L10" s="60"/>
      <c r="M10" s="60"/>
      <c r="N10" s="60"/>
      <c r="O10" s="60"/>
      <c r="P10" s="60"/>
      <c r="Q10" s="60"/>
      <c r="R10" s="60"/>
      <c r="S10" s="60"/>
      <c r="T10" s="60"/>
      <c r="V10" s="246"/>
    </row>
    <row r="11" spans="1:113" ht="14.25" customHeight="1" thickBot="1" x14ac:dyDescent="0.3">
      <c r="G11" s="62"/>
      <c r="T11" s="63"/>
    </row>
    <row r="12" spans="1:113" ht="14.25" customHeight="1" thickBot="1" x14ac:dyDescent="0.3">
      <c r="G12" s="62"/>
      <c r="H12" s="409" t="s">
        <v>43</v>
      </c>
      <c r="J12" s="410" t="s">
        <v>44</v>
      </c>
      <c r="K12" s="64" t="s">
        <v>222</v>
      </c>
      <c r="L12" s="247">
        <f>L167</f>
        <v>0.52103600000000005</v>
      </c>
      <c r="O12" s="450" t="s">
        <v>46</v>
      </c>
      <c r="P12" s="451"/>
      <c r="Q12" s="452">
        <v>2018</v>
      </c>
      <c r="R12" s="453"/>
      <c r="S12" s="453"/>
      <c r="T12" s="454"/>
      <c r="V12" s="75"/>
    </row>
    <row r="13" spans="1:113" ht="14.25" customHeight="1" thickBot="1" x14ac:dyDescent="0.35">
      <c r="G13" s="62"/>
      <c r="H13" s="409"/>
      <c r="J13" s="411"/>
      <c r="K13" s="69" t="s">
        <v>223</v>
      </c>
      <c r="L13" s="248">
        <f>L170</f>
        <v>0.46739799999999998</v>
      </c>
      <c r="O13" s="70" t="s">
        <v>48</v>
      </c>
      <c r="T13" s="63"/>
      <c r="V13"/>
      <c r="W13"/>
      <c r="X13"/>
      <c r="Y13"/>
      <c r="Z13"/>
      <c r="AA13"/>
      <c r="AB13"/>
    </row>
    <row r="14" spans="1:113" ht="14.25" customHeight="1" thickBot="1" x14ac:dyDescent="0.35">
      <c r="G14" s="62"/>
      <c r="H14" s="409"/>
      <c r="J14" s="411"/>
      <c r="K14" s="69" t="s">
        <v>224</v>
      </c>
      <c r="L14" s="248">
        <f>L173</f>
        <v>0.44601499999999999</v>
      </c>
      <c r="O14" s="249" t="s">
        <v>225</v>
      </c>
      <c r="P14" s="250"/>
      <c r="Q14" s="250"/>
      <c r="R14" s="250"/>
      <c r="S14" s="63"/>
      <c r="T14"/>
      <c r="U14"/>
      <c r="V14"/>
      <c r="W14"/>
      <c r="X14"/>
    </row>
    <row r="15" spans="1:113" ht="13.5" customHeight="1" x14ac:dyDescent="0.25">
      <c r="G15" s="62"/>
      <c r="H15" s="409"/>
      <c r="J15" s="411"/>
      <c r="K15" s="69" t="s">
        <v>226</v>
      </c>
      <c r="L15" s="248">
        <f>L176</f>
        <v>0.42854599999999998</v>
      </c>
      <c r="O15" s="455" t="s">
        <v>227</v>
      </c>
      <c r="P15" s="455" t="s">
        <v>228</v>
      </c>
      <c r="Q15" s="455" t="s">
        <v>229</v>
      </c>
      <c r="R15" s="455" t="s">
        <v>230</v>
      </c>
      <c r="T15" s="63"/>
    </row>
    <row r="16" spans="1:113" ht="45.75" customHeight="1" thickBot="1" x14ac:dyDescent="0.3">
      <c r="G16" s="62"/>
      <c r="H16" s="409"/>
      <c r="J16" s="411"/>
      <c r="K16" s="69" t="s">
        <v>231</v>
      </c>
      <c r="L16" s="248">
        <f>L179</f>
        <v>0.40905900000000001</v>
      </c>
      <c r="O16" s="456"/>
      <c r="P16" s="456"/>
      <c r="Q16" s="456"/>
      <c r="R16" s="456"/>
      <c r="T16" s="63"/>
    </row>
    <row r="17" spans="7:28" ht="14.25" customHeight="1" x14ac:dyDescent="0.25">
      <c r="G17" s="62"/>
      <c r="H17" s="409"/>
      <c r="J17" s="411"/>
      <c r="K17" s="69" t="s">
        <v>232</v>
      </c>
      <c r="L17" s="248">
        <f>L182</f>
        <v>0.380276</v>
      </c>
      <c r="O17" s="251" t="s">
        <v>233</v>
      </c>
      <c r="P17" s="251" t="s">
        <v>234</v>
      </c>
      <c r="Q17" s="252">
        <v>9.5</v>
      </c>
      <c r="R17" s="253">
        <v>153</v>
      </c>
      <c r="T17" s="63"/>
    </row>
    <row r="18" spans="7:28" ht="14.25" customHeight="1" x14ac:dyDescent="0.25">
      <c r="G18" s="62"/>
      <c r="H18" s="409"/>
      <c r="J18" s="411"/>
      <c r="K18" s="69" t="s">
        <v>235</v>
      </c>
      <c r="L18" s="248">
        <f>L185</f>
        <v>0.34510000000000002</v>
      </c>
      <c r="N18" s="89" t="s">
        <v>132</v>
      </c>
      <c r="O18" s="254" t="s">
        <v>236</v>
      </c>
      <c r="P18" s="254" t="s">
        <v>237</v>
      </c>
      <c r="Q18" s="255">
        <v>8.9</v>
      </c>
      <c r="R18" s="256">
        <v>152</v>
      </c>
      <c r="T18" s="63"/>
    </row>
    <row r="19" spans="7:28" ht="14.25" customHeight="1" x14ac:dyDescent="0.25">
      <c r="G19" s="62"/>
      <c r="H19" s="409"/>
      <c r="J19" s="411"/>
      <c r="K19" s="69" t="s">
        <v>238</v>
      </c>
      <c r="L19" s="248">
        <f>L188</f>
        <v>0.30421100000000001</v>
      </c>
      <c r="O19" s="257" t="s">
        <v>239</v>
      </c>
      <c r="P19" s="257" t="s">
        <v>240</v>
      </c>
      <c r="Q19" s="258">
        <v>8.6999999999999993</v>
      </c>
      <c r="R19" s="259">
        <v>304</v>
      </c>
      <c r="T19" s="63"/>
    </row>
    <row r="20" spans="7:28" ht="14.25" customHeight="1" x14ac:dyDescent="0.25">
      <c r="G20" s="62"/>
      <c r="H20" s="409"/>
      <c r="J20" s="411"/>
      <c r="K20" s="69" t="s">
        <v>241</v>
      </c>
      <c r="L20" s="248">
        <f>L191</f>
        <v>0.26000699999999999</v>
      </c>
      <c r="O20" s="254" t="s">
        <v>242</v>
      </c>
      <c r="P20" s="254" t="s">
        <v>243</v>
      </c>
      <c r="Q20" s="255">
        <v>8.5</v>
      </c>
      <c r="R20" s="256">
        <v>606</v>
      </c>
      <c r="T20" s="63"/>
    </row>
    <row r="21" spans="7:28" ht="14.25" customHeight="1" x14ac:dyDescent="0.25">
      <c r="G21" s="62"/>
      <c r="H21" s="409"/>
      <c r="J21" s="448"/>
      <c r="K21" s="71" t="s">
        <v>244</v>
      </c>
      <c r="L21" s="260">
        <f>L194</f>
        <v>0.16489999999999999</v>
      </c>
      <c r="O21" s="257" t="s">
        <v>245</v>
      </c>
      <c r="P21" s="257" t="s">
        <v>246</v>
      </c>
      <c r="Q21" s="258">
        <v>8.1999999999999993</v>
      </c>
      <c r="R21" s="259">
        <v>1222</v>
      </c>
      <c r="T21" s="63"/>
      <c r="V21" s="63"/>
    </row>
    <row r="22" spans="7:28" ht="14.25" customHeight="1" x14ac:dyDescent="0.25">
      <c r="G22" s="62"/>
      <c r="H22" s="409"/>
      <c r="J22" s="75"/>
      <c r="O22" s="255" t="s">
        <v>247</v>
      </c>
      <c r="P22" s="255" t="s">
        <v>248</v>
      </c>
      <c r="Q22" s="255">
        <v>7.8</v>
      </c>
      <c r="R22" s="256">
        <v>2404</v>
      </c>
      <c r="T22" s="63"/>
    </row>
    <row r="23" spans="7:28" ht="14.25" customHeight="1" x14ac:dyDescent="0.25">
      <c r="G23" s="62"/>
      <c r="H23" s="409"/>
      <c r="J23" s="410" t="s">
        <v>56</v>
      </c>
      <c r="K23" s="64" t="s">
        <v>222</v>
      </c>
      <c r="L23" s="261">
        <f>(L12)*8760</f>
        <v>4564.2753600000005</v>
      </c>
      <c r="O23" s="257" t="s">
        <v>249</v>
      </c>
      <c r="P23" s="257" t="s">
        <v>250</v>
      </c>
      <c r="Q23" s="258">
        <v>7.4</v>
      </c>
      <c r="R23" s="259">
        <v>2444</v>
      </c>
      <c r="T23" s="63"/>
    </row>
    <row r="24" spans="7:28" ht="14.25" customHeight="1" x14ac:dyDescent="0.25">
      <c r="G24" s="62"/>
      <c r="H24" s="409"/>
      <c r="J24" s="411"/>
      <c r="K24" s="69" t="s">
        <v>223</v>
      </c>
      <c r="L24" s="262">
        <f t="shared" ref="L24:L32" si="0">(L13)*8760</f>
        <v>4094.4064799999996</v>
      </c>
      <c r="O24" s="254" t="s">
        <v>251</v>
      </c>
      <c r="P24" s="254" t="s">
        <v>252</v>
      </c>
      <c r="Q24" s="255">
        <v>6.8</v>
      </c>
      <c r="R24" s="256">
        <v>2441</v>
      </c>
      <c r="T24" s="63"/>
    </row>
    <row r="25" spans="7:28" ht="14.25" customHeight="1" x14ac:dyDescent="0.25">
      <c r="G25" s="62"/>
      <c r="H25" s="409"/>
      <c r="J25" s="411"/>
      <c r="K25" s="69" t="s">
        <v>224</v>
      </c>
      <c r="L25" s="262">
        <f t="shared" si="0"/>
        <v>3907.0913999999998</v>
      </c>
      <c r="O25" s="257" t="s">
        <v>253</v>
      </c>
      <c r="P25" s="257" t="s">
        <v>254</v>
      </c>
      <c r="Q25" s="258">
        <v>6.2</v>
      </c>
      <c r="R25" s="259">
        <v>2406</v>
      </c>
      <c r="T25" s="63"/>
    </row>
    <row r="26" spans="7:28" ht="14.25" customHeight="1" thickBot="1" x14ac:dyDescent="0.3">
      <c r="G26" s="62"/>
      <c r="H26" s="409"/>
      <c r="J26" s="411"/>
      <c r="K26" s="69" t="s">
        <v>226</v>
      </c>
      <c r="L26" s="262">
        <f t="shared" si="0"/>
        <v>3754.0629599999997</v>
      </c>
      <c r="O26" s="263" t="s">
        <v>255</v>
      </c>
      <c r="P26" s="263" t="s">
        <v>256</v>
      </c>
      <c r="Q26" s="264">
        <v>5.2</v>
      </c>
      <c r="R26" s="265">
        <v>3044</v>
      </c>
      <c r="S26" s="99"/>
      <c r="T26" s="63"/>
    </row>
    <row r="27" spans="7:28" ht="14.25" customHeight="1" thickBot="1" x14ac:dyDescent="0.3">
      <c r="G27" s="62"/>
      <c r="H27" s="409"/>
      <c r="J27" s="411"/>
      <c r="K27" s="69" t="s">
        <v>231</v>
      </c>
      <c r="L27" s="262">
        <f t="shared" si="0"/>
        <v>3583.3568399999999</v>
      </c>
      <c r="O27" s="266" t="s">
        <v>257</v>
      </c>
      <c r="P27" s="267"/>
      <c r="Q27" s="267"/>
      <c r="R27" s="268">
        <f>SUM(R17:R26)</f>
        <v>15176</v>
      </c>
      <c r="T27" s="63"/>
    </row>
    <row r="28" spans="7:28" ht="14.25" customHeight="1" thickBot="1" x14ac:dyDescent="0.3">
      <c r="G28" s="62"/>
      <c r="H28" s="409"/>
      <c r="J28" s="411"/>
      <c r="K28" s="69" t="s">
        <v>232</v>
      </c>
      <c r="L28" s="262">
        <f t="shared" si="0"/>
        <v>3331.21776</v>
      </c>
      <c r="O28" s="89" t="s">
        <v>258</v>
      </c>
      <c r="T28" s="63"/>
    </row>
    <row r="29" spans="7:28" ht="14.25" customHeight="1" x14ac:dyDescent="0.25">
      <c r="G29" s="62"/>
      <c r="H29" s="409"/>
      <c r="J29" s="411"/>
      <c r="K29" s="69" t="s">
        <v>235</v>
      </c>
      <c r="L29" s="262">
        <f t="shared" si="0"/>
        <v>3023.076</v>
      </c>
      <c r="O29" s="417" t="s">
        <v>69</v>
      </c>
      <c r="P29" s="418"/>
      <c r="Q29" s="418"/>
      <c r="R29" s="418"/>
      <c r="S29" s="419"/>
      <c r="T29" s="63"/>
    </row>
    <row r="30" spans="7:28" ht="14.25" customHeight="1" x14ac:dyDescent="0.25">
      <c r="G30" s="62"/>
      <c r="H30" s="409"/>
      <c r="J30" s="411"/>
      <c r="K30" s="69" t="s">
        <v>238</v>
      </c>
      <c r="L30" s="262">
        <f t="shared" si="0"/>
        <v>2664.8883599999999</v>
      </c>
      <c r="O30" s="420" t="s">
        <v>71</v>
      </c>
      <c r="P30" s="421"/>
      <c r="Q30" s="421"/>
      <c r="R30" s="421"/>
      <c r="S30" s="366">
        <f>M389</f>
        <v>2.1999999999999999E-2</v>
      </c>
      <c r="T30" s="63"/>
    </row>
    <row r="31" spans="7:28" ht="14.25" customHeight="1" x14ac:dyDescent="0.25">
      <c r="G31" s="62"/>
      <c r="H31" s="409"/>
      <c r="J31" s="411"/>
      <c r="K31" s="69" t="s">
        <v>241</v>
      </c>
      <c r="L31" s="262">
        <f t="shared" si="0"/>
        <v>2277.6613199999997</v>
      </c>
      <c r="O31" s="407" t="s">
        <v>72</v>
      </c>
      <c r="P31" s="408"/>
      <c r="Q31" s="408"/>
      <c r="R31" s="408"/>
      <c r="S31" s="94">
        <v>30</v>
      </c>
      <c r="T31" s="63"/>
    </row>
    <row r="32" spans="7:28" ht="14.25" customHeight="1" x14ac:dyDescent="0.25">
      <c r="G32" s="62"/>
      <c r="H32" s="409"/>
      <c r="J32" s="448"/>
      <c r="K32" s="71" t="s">
        <v>244</v>
      </c>
      <c r="L32" s="269">
        <f t="shared" si="0"/>
        <v>1444.5239999999999</v>
      </c>
      <c r="O32" s="407" t="s">
        <v>73</v>
      </c>
      <c r="P32" s="408"/>
      <c r="Q32" s="408"/>
      <c r="R32" s="408"/>
      <c r="S32" s="95">
        <f>M391</f>
        <v>0.04</v>
      </c>
      <c r="T32" s="63"/>
      <c r="Y32" s="270"/>
      <c r="Z32" s="270"/>
      <c r="AA32" s="270"/>
      <c r="AB32" s="270"/>
    </row>
    <row r="33" spans="7:28" ht="14.25" customHeight="1" x14ac:dyDescent="0.25">
      <c r="G33" s="62"/>
      <c r="H33" s="409"/>
      <c r="J33" s="75"/>
      <c r="O33" s="407" t="s">
        <v>74</v>
      </c>
      <c r="P33" s="408"/>
      <c r="Q33" s="408"/>
      <c r="R33" s="408"/>
      <c r="S33" s="98">
        <f>M394</f>
        <v>1.4634146341463428E-2</v>
      </c>
      <c r="T33" s="63"/>
      <c r="Y33" s="270"/>
      <c r="Z33" s="270"/>
      <c r="AA33" s="270"/>
      <c r="AB33" s="270"/>
    </row>
    <row r="34" spans="7:28" ht="14.25" customHeight="1" x14ac:dyDescent="0.25">
      <c r="G34" s="62"/>
      <c r="H34" s="409"/>
      <c r="J34" s="410" t="s">
        <v>59</v>
      </c>
      <c r="K34" s="64" t="s">
        <v>222</v>
      </c>
      <c r="L34" s="271">
        <f xml:space="preserve"> $S$42 * (L56 + L102)</f>
        <v>1789.0790831260429</v>
      </c>
      <c r="O34" s="407" t="s">
        <v>75</v>
      </c>
      <c r="P34" s="408"/>
      <c r="Q34" s="408"/>
      <c r="R34" s="408"/>
      <c r="S34" s="95">
        <f>S32</f>
        <v>0.04</v>
      </c>
      <c r="T34" s="63"/>
      <c r="Y34" s="447"/>
      <c r="Z34" s="447"/>
      <c r="AA34" s="447"/>
      <c r="AB34" s="270"/>
    </row>
    <row r="35" spans="7:28" ht="14.25" customHeight="1" x14ac:dyDescent="0.25">
      <c r="G35" s="62"/>
      <c r="H35" s="409"/>
      <c r="J35" s="411"/>
      <c r="K35" s="69" t="s">
        <v>223</v>
      </c>
      <c r="L35" s="88">
        <f t="shared" ref="L35:L43" si="1" xml:space="preserve"> $S$42 * (L57 + L103)</f>
        <v>1648.9279338233559</v>
      </c>
      <c r="O35" s="407" t="s">
        <v>76</v>
      </c>
      <c r="P35" s="408"/>
      <c r="Q35" s="408"/>
      <c r="R35" s="408"/>
      <c r="S35" s="95">
        <f>M398</f>
        <v>0.09</v>
      </c>
      <c r="T35" s="63"/>
      <c r="Y35" s="270"/>
      <c r="Z35" s="272"/>
      <c r="AA35" s="270"/>
      <c r="AB35" s="270"/>
    </row>
    <row r="36" spans="7:28" ht="14.25" customHeight="1" x14ac:dyDescent="0.25">
      <c r="G36" s="62"/>
      <c r="H36" s="409"/>
      <c r="J36" s="411"/>
      <c r="K36" s="69" t="s">
        <v>224</v>
      </c>
      <c r="L36" s="88">
        <f xml:space="preserve"> $S$42 * (L58 + L104)</f>
        <v>1603.9125336265736</v>
      </c>
      <c r="O36" s="407" t="s">
        <v>78</v>
      </c>
      <c r="P36" s="408"/>
      <c r="Q36" s="408"/>
      <c r="R36" s="408"/>
      <c r="S36" s="98">
        <f>M401</f>
        <v>6.3414634146341742E-2</v>
      </c>
      <c r="T36" s="63"/>
      <c r="Y36" s="270"/>
      <c r="Z36" s="270"/>
      <c r="AA36" s="270"/>
      <c r="AB36" s="270"/>
    </row>
    <row r="37" spans="7:28" ht="14.25" customHeight="1" x14ac:dyDescent="0.25">
      <c r="G37" s="62"/>
      <c r="H37" s="409"/>
      <c r="J37" s="411"/>
      <c r="K37" s="69" t="s">
        <v>226</v>
      </c>
      <c r="L37" s="88">
        <f t="shared" si="1"/>
        <v>1589.9392397410318</v>
      </c>
      <c r="O37" s="407" t="s">
        <v>79</v>
      </c>
      <c r="P37" s="408"/>
      <c r="Q37" s="408"/>
      <c r="R37" s="408"/>
      <c r="S37" s="95">
        <f>M404</f>
        <v>0.67057649151275367</v>
      </c>
      <c r="T37" s="63"/>
      <c r="Y37" s="447"/>
      <c r="Z37" s="447"/>
      <c r="AA37" s="447"/>
      <c r="AB37" s="270"/>
    </row>
    <row r="38" spans="7:28" ht="14.25" customHeight="1" x14ac:dyDescent="0.25">
      <c r="G38" s="62"/>
      <c r="H38" s="409"/>
      <c r="J38" s="411"/>
      <c r="K38" s="69" t="s">
        <v>231</v>
      </c>
      <c r="L38" s="88">
        <f t="shared" si="1"/>
        <v>1640.0138957471543</v>
      </c>
      <c r="O38" s="407" t="s">
        <v>80</v>
      </c>
      <c r="P38" s="408"/>
      <c r="Q38" s="408"/>
      <c r="R38" s="408"/>
      <c r="S38" s="95">
        <f>M406</f>
        <v>0.26</v>
      </c>
      <c r="T38" s="63"/>
      <c r="U38" s="106"/>
      <c r="V38" s="106"/>
      <c r="W38" s="106"/>
      <c r="X38" s="106"/>
      <c r="Y38" s="273"/>
      <c r="Z38" s="273"/>
      <c r="AA38" s="273"/>
      <c r="AB38" s="270"/>
    </row>
    <row r="39" spans="7:28" ht="14.25" customHeight="1" x14ac:dyDescent="0.25">
      <c r="G39" s="62"/>
      <c r="H39" s="409"/>
      <c r="J39" s="411"/>
      <c r="K39" s="69" t="s">
        <v>232</v>
      </c>
      <c r="L39" s="88">
        <f t="shared" si="1"/>
        <v>1749.1992574379324</v>
      </c>
      <c r="O39" s="407" t="s">
        <v>81</v>
      </c>
      <c r="P39" s="408"/>
      <c r="Q39" s="408"/>
      <c r="R39" s="408"/>
      <c r="S39" s="370">
        <f>M408</f>
        <v>7.2700000000000001E-2</v>
      </c>
      <c r="T39" s="63"/>
      <c r="Y39" s="270"/>
      <c r="Z39" s="270"/>
      <c r="AA39" s="270"/>
      <c r="AB39" s="270"/>
    </row>
    <row r="40" spans="7:28" ht="14.25" customHeight="1" x14ac:dyDescent="0.25">
      <c r="G40" s="62"/>
      <c r="H40" s="409"/>
      <c r="J40" s="411"/>
      <c r="K40" s="69" t="s">
        <v>235</v>
      </c>
      <c r="L40" s="88">
        <f t="shared" si="1"/>
        <v>1968.3328444567583</v>
      </c>
      <c r="O40" s="407" t="s">
        <v>82</v>
      </c>
      <c r="P40" s="408"/>
      <c r="Q40" s="408"/>
      <c r="R40" s="408"/>
      <c r="S40" s="370">
        <f>M411</f>
        <v>4.9608610567514644E-2</v>
      </c>
      <c r="T40" s="63"/>
      <c r="Y40" s="270"/>
      <c r="Z40" s="270"/>
      <c r="AA40" s="270"/>
      <c r="AB40" s="270"/>
    </row>
    <row r="41" spans="7:28" ht="14.25" customHeight="1" x14ac:dyDescent="0.25">
      <c r="G41" s="62"/>
      <c r="H41" s="409"/>
      <c r="J41" s="411"/>
      <c r="K41" s="69" t="s">
        <v>238</v>
      </c>
      <c r="L41" s="88">
        <f t="shared" si="1"/>
        <v>2289.7377863791853</v>
      </c>
      <c r="O41" s="425" t="s">
        <v>83</v>
      </c>
      <c r="P41" s="426"/>
      <c r="Q41" s="426"/>
      <c r="R41" s="426"/>
      <c r="S41" s="102">
        <v>5</v>
      </c>
      <c r="T41" s="63"/>
      <c r="V41" s="119"/>
    </row>
    <row r="42" spans="7:28" ht="14.25" customHeight="1" x14ac:dyDescent="0.25">
      <c r="G42" s="62"/>
      <c r="H42" s="409"/>
      <c r="J42" s="411"/>
      <c r="K42" s="69" t="s">
        <v>241</v>
      </c>
      <c r="L42" s="88">
        <f t="shared" si="1"/>
        <v>2788.1825889086385</v>
      </c>
      <c r="O42" s="427" t="s">
        <v>85</v>
      </c>
      <c r="P42" s="428"/>
      <c r="Q42" s="428"/>
      <c r="R42" s="428"/>
      <c r="S42" s="105">
        <f>SUMPRODUCT(P51:P53,Q51:Q53,R51:R53)+SUMPRODUCT(P51:P53,T51:T53,S51:S53)</f>
        <v>1.0665297810119525</v>
      </c>
      <c r="T42" s="63"/>
    </row>
    <row r="43" spans="7:28" ht="14.25" customHeight="1" x14ac:dyDescent="0.25">
      <c r="G43" s="62"/>
      <c r="H43" s="409"/>
      <c r="J43" s="448"/>
      <c r="K43" s="71" t="s">
        <v>244</v>
      </c>
      <c r="L43" s="274">
        <f t="shared" si="1"/>
        <v>2922.8977316299088</v>
      </c>
      <c r="O43" s="427" t="s">
        <v>86</v>
      </c>
      <c r="P43" s="428"/>
      <c r="Q43" s="428"/>
      <c r="R43" s="428"/>
      <c r="S43" s="105">
        <f>SUMPRODUCT(O56:T56,O58:T58)</f>
        <v>0.82600611834396021</v>
      </c>
      <c r="T43" s="63"/>
    </row>
    <row r="44" spans="7:28" ht="14.25" customHeight="1" x14ac:dyDescent="0.25">
      <c r="G44" s="62"/>
      <c r="H44" s="409"/>
      <c r="O44" s="427" t="s">
        <v>87</v>
      </c>
      <c r="P44" s="428"/>
      <c r="Q44" s="428"/>
      <c r="R44" s="428"/>
      <c r="S44" s="105">
        <f xml:space="preserve"> (1 - S38 * S43) / (1 - S38)</f>
        <v>1.0611329854467166</v>
      </c>
      <c r="T44" s="63"/>
    </row>
    <row r="45" spans="7:28" ht="14.25" customHeight="1" x14ac:dyDescent="0.25">
      <c r="G45" s="62"/>
      <c r="H45" s="409"/>
      <c r="J45" s="410" t="s">
        <v>64</v>
      </c>
      <c r="K45" s="64" t="s">
        <v>222</v>
      </c>
      <c r="L45" s="271">
        <f>(L56+L102)*($S$42-1)</f>
        <v>111.6021715779041</v>
      </c>
      <c r="M45" s="99"/>
      <c r="O45" s="427" t="s">
        <v>88</v>
      </c>
      <c r="P45" s="428"/>
      <c r="Q45" s="428"/>
      <c r="R45" s="428"/>
      <c r="S45" s="98">
        <f>M414</f>
        <v>6.4730645224151312E-2</v>
      </c>
      <c r="T45" s="63"/>
    </row>
    <row r="46" spans="7:28" ht="14.25" customHeight="1" thickBot="1" x14ac:dyDescent="0.3">
      <c r="G46" s="62"/>
      <c r="H46" s="409"/>
      <c r="J46" s="411"/>
      <c r="K46" s="69" t="s">
        <v>223</v>
      </c>
      <c r="L46" s="88">
        <f>(L57+L103)*($S$42-1)</f>
        <v>102.85958844737571</v>
      </c>
      <c r="M46" s="99"/>
      <c r="O46" s="429" t="s">
        <v>89</v>
      </c>
      <c r="P46" s="430"/>
      <c r="Q46" s="430"/>
      <c r="R46" s="430"/>
      <c r="S46" s="98">
        <f>M417</f>
        <v>4.7122471221474699E-2</v>
      </c>
      <c r="T46" s="63"/>
    </row>
    <row r="47" spans="7:28" ht="14.25" customHeight="1" thickBot="1" x14ac:dyDescent="0.35">
      <c r="G47" s="62"/>
      <c r="H47" s="409"/>
      <c r="J47" s="411"/>
      <c r="K47" s="69" t="s">
        <v>224</v>
      </c>
      <c r="L47" s="88">
        <f t="shared" ref="L47:L54" si="2">(L58+L104)*($S$42-1)</f>
        <v>100.0515424175539</v>
      </c>
      <c r="M47" s="99"/>
      <c r="O47" s="112" t="s">
        <v>90</v>
      </c>
      <c r="P47" s="113"/>
      <c r="Q47" s="113"/>
      <c r="R47" s="113"/>
      <c r="S47" s="114">
        <f>S35+0.02</f>
        <v>0.11</v>
      </c>
      <c r="T47" s="63"/>
    </row>
    <row r="48" spans="7:28" ht="14.25" customHeight="1" x14ac:dyDescent="0.25">
      <c r="G48" s="62"/>
      <c r="H48" s="409"/>
      <c r="J48" s="411"/>
      <c r="K48" s="69" t="s">
        <v>226</v>
      </c>
      <c r="L48" s="88">
        <f t="shared" si="2"/>
        <v>99.179892887675166</v>
      </c>
      <c r="M48" s="99"/>
      <c r="O48" s="431" t="s">
        <v>95</v>
      </c>
      <c r="P48" s="432"/>
      <c r="Q48" s="123">
        <v>3</v>
      </c>
      <c r="R48" s="121"/>
      <c r="S48" s="106"/>
      <c r="T48" s="63"/>
    </row>
    <row r="49" spans="7:20" ht="14.25" customHeight="1" x14ac:dyDescent="0.25">
      <c r="G49" s="62"/>
      <c r="H49" s="409"/>
      <c r="J49" s="411"/>
      <c r="K49" s="69" t="s">
        <v>231</v>
      </c>
      <c r="L49" s="88">
        <f t="shared" si="2"/>
        <v>102.30353365012552</v>
      </c>
      <c r="M49" s="99"/>
      <c r="O49" s="124" t="s">
        <v>22</v>
      </c>
      <c r="P49" s="125" t="s">
        <v>96</v>
      </c>
      <c r="Q49" s="126" t="s">
        <v>97</v>
      </c>
      <c r="R49" s="422" t="s">
        <v>98</v>
      </c>
      <c r="S49" s="422" t="s">
        <v>99</v>
      </c>
      <c r="T49" s="275" t="s">
        <v>97</v>
      </c>
    </row>
    <row r="50" spans="7:20" ht="14.25" customHeight="1" x14ac:dyDescent="0.25">
      <c r="G50" s="62"/>
      <c r="H50" s="409"/>
      <c r="J50" s="411"/>
      <c r="K50" s="69" t="s">
        <v>232</v>
      </c>
      <c r="L50" s="88">
        <f t="shared" si="2"/>
        <v>109.11448101636404</v>
      </c>
      <c r="M50" s="99"/>
      <c r="O50" s="128" t="s">
        <v>100</v>
      </c>
      <c r="P50" s="75" t="s">
        <v>101</v>
      </c>
      <c r="Q50" s="129" t="s">
        <v>102</v>
      </c>
      <c r="R50" s="423"/>
      <c r="S50" s="423"/>
      <c r="T50" s="276" t="s">
        <v>103</v>
      </c>
    </row>
    <row r="51" spans="7:20" ht="14.25" customHeight="1" x14ac:dyDescent="0.25">
      <c r="G51" s="62"/>
      <c r="H51" s="409"/>
      <c r="J51" s="411"/>
      <c r="K51" s="69" t="s">
        <v>235</v>
      </c>
      <c r="L51" s="88">
        <f t="shared" si="2"/>
        <v>122.78396293452786</v>
      </c>
      <c r="M51" s="99"/>
      <c r="O51" s="132">
        <v>0</v>
      </c>
      <c r="P51" s="367">
        <v>0.38</v>
      </c>
      <c r="Q51" s="133">
        <f>1+((1+S34)^(O51+0.5)-1)</f>
        <v>1.019803902718557</v>
      </c>
      <c r="R51" s="277">
        <v>0.8</v>
      </c>
      <c r="S51" s="278">
        <f>1-R51</f>
        <v>0.19999999999999996</v>
      </c>
      <c r="T51" s="279">
        <f>1+((1+$S$47)^(O51+0.5)-1)</f>
        <v>1.0535653752852738</v>
      </c>
    </row>
    <row r="52" spans="7:20" ht="14.25" customHeight="1" x14ac:dyDescent="0.25">
      <c r="G52" s="62"/>
      <c r="H52" s="409"/>
      <c r="J52" s="411"/>
      <c r="K52" s="69" t="s">
        <v>238</v>
      </c>
      <c r="L52" s="88">
        <f t="shared" si="2"/>
        <v>142.83309872328155</v>
      </c>
      <c r="M52" s="99"/>
      <c r="O52" s="134">
        <v>1</v>
      </c>
      <c r="P52" s="368">
        <v>0.53</v>
      </c>
      <c r="Q52" s="136">
        <f>1+((1+S34)^(O52+0.5)-1)</f>
        <v>1.0605960588272993</v>
      </c>
      <c r="R52" s="280">
        <v>0.8</v>
      </c>
      <c r="S52" s="281">
        <f t="shared" ref="S52:S53" si="3">1-R52</f>
        <v>0.19999999999999996</v>
      </c>
      <c r="T52" s="279">
        <f t="shared" ref="T52:T53" si="4">1+((1+$S$47)^(O52+0.5)-1)</f>
        <v>1.1694575665666542</v>
      </c>
    </row>
    <row r="53" spans="7:20" ht="14.25" customHeight="1" thickBot="1" x14ac:dyDescent="0.3">
      <c r="G53" s="62"/>
      <c r="H53" s="409"/>
      <c r="J53" s="411"/>
      <c r="K53" s="69" t="s">
        <v>241</v>
      </c>
      <c r="L53" s="88">
        <f t="shared" si="2"/>
        <v>173.92592346125181</v>
      </c>
      <c r="M53" s="99"/>
      <c r="O53" s="137">
        <v>2</v>
      </c>
      <c r="P53" s="369">
        <v>0.09</v>
      </c>
      <c r="Q53" s="138">
        <f>1+((1+S34)^(O53+0.5)-1)</f>
        <v>1.1030199011803914</v>
      </c>
      <c r="R53" s="282">
        <v>0.8</v>
      </c>
      <c r="S53" s="283">
        <f t="shared" si="3"/>
        <v>0.19999999999999996</v>
      </c>
      <c r="T53" s="279">
        <f t="shared" si="4"/>
        <v>1.2980978988889862</v>
      </c>
    </row>
    <row r="54" spans="7:20" ht="14.25" customHeight="1" thickBot="1" x14ac:dyDescent="0.3">
      <c r="G54" s="62"/>
      <c r="H54" s="409"/>
      <c r="J54" s="448"/>
      <c r="K54" s="71" t="s">
        <v>244</v>
      </c>
      <c r="L54" s="274">
        <f t="shared" si="2"/>
        <v>182.32941026847075</v>
      </c>
      <c r="M54" s="99"/>
      <c r="O54" s="121"/>
      <c r="P54" s="121"/>
      <c r="Q54" s="121"/>
      <c r="S54" s="106"/>
      <c r="T54" s="63"/>
    </row>
    <row r="55" spans="7:20" ht="14.25" customHeight="1" x14ac:dyDescent="0.25">
      <c r="G55" s="62"/>
      <c r="H55" s="409"/>
      <c r="N55" s="139" t="s">
        <v>105</v>
      </c>
      <c r="O55" s="140">
        <v>1</v>
      </c>
      <c r="P55" s="140">
        <v>2</v>
      </c>
      <c r="Q55" s="140">
        <v>3</v>
      </c>
      <c r="R55" s="140">
        <v>4</v>
      </c>
      <c r="S55" s="140">
        <v>5</v>
      </c>
      <c r="T55" s="141">
        <v>6</v>
      </c>
    </row>
    <row r="56" spans="7:20" ht="14.25" customHeight="1" x14ac:dyDescent="0.25">
      <c r="G56" s="62"/>
      <c r="H56" s="409"/>
      <c r="J56" s="410" t="s">
        <v>259</v>
      </c>
      <c r="K56" s="64" t="s">
        <v>222</v>
      </c>
      <c r="L56" s="284">
        <f>L295</f>
        <v>1677.4769115481388</v>
      </c>
      <c r="N56" s="124" t="s">
        <v>107</v>
      </c>
      <c r="O56" s="142">
        <v>0.2</v>
      </c>
      <c r="P56" s="143">
        <v>0.32</v>
      </c>
      <c r="Q56" s="143">
        <v>0.192</v>
      </c>
      <c r="R56" s="143">
        <v>0.1152</v>
      </c>
      <c r="S56" s="143">
        <v>0.1152</v>
      </c>
      <c r="T56" s="144">
        <v>5.7599999999999998E-2</v>
      </c>
    </row>
    <row r="57" spans="7:20" ht="14.25" customHeight="1" thickBot="1" x14ac:dyDescent="0.3">
      <c r="G57" s="62"/>
      <c r="H57" s="409"/>
      <c r="J57" s="411"/>
      <c r="K57" s="69" t="s">
        <v>223</v>
      </c>
      <c r="L57" s="285">
        <f>L298</f>
        <v>1546.0683453759802</v>
      </c>
      <c r="M57" s="194"/>
      <c r="N57" s="145" t="s">
        <v>101</v>
      </c>
      <c r="O57" s="146"/>
      <c r="P57" s="146"/>
      <c r="Q57" s="146"/>
      <c r="R57" s="146"/>
      <c r="S57" s="146"/>
      <c r="T57" s="147"/>
    </row>
    <row r="58" spans="7:20" ht="14.25" customHeight="1" x14ac:dyDescent="0.25">
      <c r="G58" s="62"/>
      <c r="H58" s="409"/>
      <c r="J58" s="411"/>
      <c r="K58" s="69" t="s">
        <v>224</v>
      </c>
      <c r="L58" s="285">
        <f>L301</f>
        <v>1503.8609912090196</v>
      </c>
      <c r="M58" s="194"/>
      <c r="N58" s="148" t="s">
        <v>107</v>
      </c>
      <c r="O58" s="149">
        <f>1/((1+S40)*(1+S30))^O55</f>
        <v>0.93222709051925046</v>
      </c>
      <c r="P58" s="149">
        <f>1/((1+S40)*(1+S30))^P55</f>
        <v>0.86904734829798691</v>
      </c>
      <c r="Q58" s="149">
        <f>1/((1+S40)*(1+S30))^Q55</f>
        <v>0.81014948102730211</v>
      </c>
      <c r="R58" s="149">
        <f>1/((1+S40)*(1+S30))^R55</f>
        <v>0.75524329358376252</v>
      </c>
      <c r="S58" s="149">
        <f>1/((1+S40)*(1+S30))^S55</f>
        <v>0.70405825821176715</v>
      </c>
      <c r="T58" s="286">
        <f>1/((1+S40)*(1+S30))^T55</f>
        <v>0.65634218160880686</v>
      </c>
    </row>
    <row r="59" spans="7:20" ht="14.25" customHeight="1" thickBot="1" x14ac:dyDescent="0.3">
      <c r="G59" s="62"/>
      <c r="H59" s="409"/>
      <c r="J59" s="411"/>
      <c r="K59" s="69" t="s">
        <v>226</v>
      </c>
      <c r="L59" s="285">
        <f>L304</f>
        <v>1490.7593468533566</v>
      </c>
      <c r="M59" s="194"/>
      <c r="N59" s="153" t="s">
        <v>108</v>
      </c>
      <c r="O59" s="154"/>
      <c r="P59" s="154"/>
      <c r="Q59" s="154"/>
      <c r="R59" s="154"/>
      <c r="S59" s="154"/>
      <c r="T59" s="155"/>
    </row>
    <row r="60" spans="7:20" ht="14.25" customHeight="1" x14ac:dyDescent="0.25">
      <c r="G60" s="62"/>
      <c r="H60" s="409"/>
      <c r="J60" s="411"/>
      <c r="K60" s="69" t="s">
        <v>231</v>
      </c>
      <c r="L60" s="285">
        <f>L307</f>
        <v>1537.7103620970288</v>
      </c>
      <c r="M60" s="194"/>
      <c r="T60" s="63"/>
    </row>
    <row r="61" spans="7:20" ht="14.25" customHeight="1" x14ac:dyDescent="0.3">
      <c r="G61" s="62"/>
      <c r="H61" s="409"/>
      <c r="J61" s="411"/>
      <c r="K61" s="69" t="s">
        <v>232</v>
      </c>
      <c r="L61" s="285">
        <f>L310</f>
        <v>1640.0847764215684</v>
      </c>
      <c r="M61" s="194"/>
      <c r="O61"/>
      <c r="P61"/>
      <c r="Q61"/>
      <c r="R61"/>
      <c r="S61"/>
      <c r="T61" s="63"/>
    </row>
    <row r="62" spans="7:20" ht="14.25" customHeight="1" x14ac:dyDescent="0.3">
      <c r="G62" s="62"/>
      <c r="H62" s="409"/>
      <c r="J62" s="411"/>
      <c r="K62" s="69" t="s">
        <v>235</v>
      </c>
      <c r="L62" s="285">
        <f>L313</f>
        <v>1845.5488815222304</v>
      </c>
      <c r="M62" s="194"/>
      <c r="O62"/>
      <c r="P62"/>
      <c r="Q62"/>
      <c r="R62"/>
      <c r="S62"/>
      <c r="T62" s="63"/>
    </row>
    <row r="63" spans="7:20" ht="14.25" customHeight="1" x14ac:dyDescent="0.3">
      <c r="G63" s="62"/>
      <c r="H63" s="409"/>
      <c r="J63" s="411"/>
      <c r="K63" s="69" t="s">
        <v>238</v>
      </c>
      <c r="L63" s="285">
        <f>L316</f>
        <v>2146.9046876559037</v>
      </c>
      <c r="M63" s="194"/>
      <c r="O63"/>
      <c r="P63"/>
      <c r="Q63"/>
      <c r="R63"/>
      <c r="S63"/>
      <c r="T63" s="63"/>
    </row>
    <row r="64" spans="7:20" ht="14.25" customHeight="1" x14ac:dyDescent="0.3">
      <c r="G64" s="62"/>
      <c r="H64" s="409"/>
      <c r="J64" s="411"/>
      <c r="K64" s="69" t="s">
        <v>241</v>
      </c>
      <c r="L64" s="285">
        <f>L319</f>
        <v>2614.2566654473867</v>
      </c>
      <c r="M64" s="194"/>
      <c r="O64" s="287"/>
      <c r="T64" s="63"/>
    </row>
    <row r="65" spans="7:20" ht="14.25" customHeight="1" x14ac:dyDescent="0.3">
      <c r="G65" s="62"/>
      <c r="H65" s="409"/>
      <c r="J65" s="448"/>
      <c r="K65" s="71" t="s">
        <v>244</v>
      </c>
      <c r="L65" s="288">
        <f>L322</f>
        <v>2740.5683213614379</v>
      </c>
      <c r="M65" s="194"/>
      <c r="O65" s="287"/>
      <c r="T65" s="63"/>
    </row>
    <row r="66" spans="7:20" ht="14.25" customHeight="1" x14ac:dyDescent="0.3">
      <c r="G66" s="62"/>
      <c r="H66" s="409"/>
      <c r="O66" s="287"/>
      <c r="T66" s="63"/>
    </row>
    <row r="67" spans="7:20" ht="14.25" customHeight="1" x14ac:dyDescent="0.3">
      <c r="G67" s="62"/>
      <c r="H67" s="409"/>
      <c r="J67" s="410" t="s">
        <v>260</v>
      </c>
      <c r="K67" s="64" t="s">
        <v>222</v>
      </c>
      <c r="L67" s="285">
        <f>L327</f>
        <v>43.205384615384602</v>
      </c>
      <c r="O67" s="287"/>
      <c r="T67" s="63"/>
    </row>
    <row r="68" spans="7:20" ht="14.25" customHeight="1" x14ac:dyDescent="0.3">
      <c r="G68" s="62"/>
      <c r="H68" s="409"/>
      <c r="J68" s="411"/>
      <c r="K68" s="69" t="s">
        <v>223</v>
      </c>
      <c r="L68" s="285">
        <f>L330</f>
        <v>43.205384615384602</v>
      </c>
      <c r="O68" s="287"/>
      <c r="T68" s="63"/>
    </row>
    <row r="69" spans="7:20" ht="14.25" customHeight="1" x14ac:dyDescent="0.3">
      <c r="G69" s="62"/>
      <c r="H69" s="409"/>
      <c r="J69" s="411"/>
      <c r="K69" s="69" t="s">
        <v>224</v>
      </c>
      <c r="L69" s="285">
        <f>L333</f>
        <v>43.205384615384602</v>
      </c>
      <c r="O69" s="287"/>
      <c r="T69" s="63"/>
    </row>
    <row r="70" spans="7:20" ht="14.25" customHeight="1" x14ac:dyDescent="0.3">
      <c r="G70" s="62"/>
      <c r="H70" s="409"/>
      <c r="J70" s="411"/>
      <c r="K70" s="69" t="s">
        <v>226</v>
      </c>
      <c r="L70" s="285">
        <f>L336</f>
        <v>43.205384615384602</v>
      </c>
      <c r="O70" s="287"/>
      <c r="T70" s="63"/>
    </row>
    <row r="71" spans="7:20" ht="14.25" customHeight="1" x14ac:dyDescent="0.3">
      <c r="G71" s="62"/>
      <c r="H71" s="409"/>
      <c r="J71" s="411"/>
      <c r="K71" s="69" t="s">
        <v>231</v>
      </c>
      <c r="L71" s="285">
        <f>L339</f>
        <v>43.205384615384602</v>
      </c>
      <c r="O71" s="287"/>
      <c r="T71" s="63"/>
    </row>
    <row r="72" spans="7:20" ht="14.25" customHeight="1" x14ac:dyDescent="0.3">
      <c r="G72" s="62"/>
      <c r="H72" s="409"/>
      <c r="J72" s="411"/>
      <c r="K72" s="69" t="s">
        <v>232</v>
      </c>
      <c r="L72" s="285">
        <f>L342</f>
        <v>43.205384615384602</v>
      </c>
      <c r="O72" s="287"/>
      <c r="T72" s="63"/>
    </row>
    <row r="73" spans="7:20" ht="14.25" customHeight="1" x14ac:dyDescent="0.3">
      <c r="G73" s="62"/>
      <c r="H73" s="409"/>
      <c r="J73" s="411"/>
      <c r="K73" s="69" t="s">
        <v>235</v>
      </c>
      <c r="L73" s="285">
        <f>L345</f>
        <v>43.205384615384602</v>
      </c>
      <c r="O73" s="287"/>
      <c r="T73" s="63"/>
    </row>
    <row r="74" spans="7:20" ht="14.25" customHeight="1" x14ac:dyDescent="0.3">
      <c r="G74" s="62"/>
      <c r="H74" s="409"/>
      <c r="J74" s="411"/>
      <c r="K74" s="69" t="s">
        <v>238</v>
      </c>
      <c r="L74" s="285">
        <f>L348</f>
        <v>43.205384615384602</v>
      </c>
      <c r="O74" s="287"/>
      <c r="T74" s="63"/>
    </row>
    <row r="75" spans="7:20" ht="14.25" customHeight="1" x14ac:dyDescent="0.3">
      <c r="G75" s="62"/>
      <c r="H75" s="409"/>
      <c r="J75" s="411"/>
      <c r="K75" s="69" t="s">
        <v>241</v>
      </c>
      <c r="L75" s="285">
        <f>L351</f>
        <v>43.205384615384602</v>
      </c>
      <c r="O75" s="287"/>
      <c r="T75" s="63"/>
    </row>
    <row r="76" spans="7:20" ht="14.25" customHeight="1" x14ac:dyDescent="0.3">
      <c r="G76" s="62"/>
      <c r="H76" s="409"/>
      <c r="J76" s="411"/>
      <c r="K76" s="71" t="s">
        <v>244</v>
      </c>
      <c r="L76" s="285">
        <f>L354</f>
        <v>43.205384615384602</v>
      </c>
      <c r="O76" s="287"/>
      <c r="T76" s="63"/>
    </row>
    <row r="77" spans="7:20" ht="14.25" customHeight="1" x14ac:dyDescent="0.3">
      <c r="G77" s="62"/>
      <c r="H77" s="409"/>
      <c r="O77" s="287"/>
      <c r="T77" s="63"/>
    </row>
    <row r="78" spans="7:20" ht="14.25" customHeight="1" x14ac:dyDescent="0.3">
      <c r="G78" s="62"/>
      <c r="H78" s="409"/>
      <c r="J78" s="441" t="s">
        <v>84</v>
      </c>
      <c r="K78" s="64" t="s">
        <v>222</v>
      </c>
      <c r="L78" s="289">
        <f>L359</f>
        <v>0</v>
      </c>
      <c r="O78" s="287"/>
      <c r="T78" s="63"/>
    </row>
    <row r="79" spans="7:20" ht="14.25" customHeight="1" x14ac:dyDescent="0.3">
      <c r="G79" s="62"/>
      <c r="H79" s="409"/>
      <c r="J79" s="442"/>
      <c r="K79" s="69" t="s">
        <v>223</v>
      </c>
      <c r="L79" s="93">
        <f>L362</f>
        <v>0</v>
      </c>
      <c r="O79" s="287"/>
      <c r="T79" s="63"/>
    </row>
    <row r="80" spans="7:20" ht="14.25" customHeight="1" x14ac:dyDescent="0.3">
      <c r="G80" s="62"/>
      <c r="H80" s="409"/>
      <c r="J80" s="442"/>
      <c r="K80" s="69" t="s">
        <v>224</v>
      </c>
      <c r="L80" s="93">
        <f>L365</f>
        <v>0</v>
      </c>
      <c r="O80" s="287"/>
      <c r="T80" s="63"/>
    </row>
    <row r="81" spans="7:59" ht="14.25" customHeight="1" x14ac:dyDescent="0.3">
      <c r="G81" s="62"/>
      <c r="H81" s="409"/>
      <c r="J81" s="442"/>
      <c r="K81" s="69" t="s">
        <v>226</v>
      </c>
      <c r="L81" s="93">
        <f>L368</f>
        <v>0</v>
      </c>
      <c r="O81" s="287"/>
      <c r="T81" s="63"/>
    </row>
    <row r="82" spans="7:59" ht="14.25" customHeight="1" x14ac:dyDescent="0.3">
      <c r="G82" s="62"/>
      <c r="H82" s="409"/>
      <c r="J82" s="442"/>
      <c r="K82" s="69" t="s">
        <v>231</v>
      </c>
      <c r="L82" s="93">
        <f>L371</f>
        <v>0</v>
      </c>
      <c r="O82" s="287"/>
      <c r="T82" s="63"/>
    </row>
    <row r="83" spans="7:59" ht="14.25" customHeight="1" x14ac:dyDescent="0.3">
      <c r="G83" s="62"/>
      <c r="H83" s="409"/>
      <c r="J83" s="442"/>
      <c r="K83" s="69" t="s">
        <v>232</v>
      </c>
      <c r="L83" s="93">
        <f>L374</f>
        <v>0</v>
      </c>
      <c r="O83" s="287"/>
      <c r="T83" s="63"/>
    </row>
    <row r="84" spans="7:59" ht="14.25" customHeight="1" x14ac:dyDescent="0.3">
      <c r="G84" s="62"/>
      <c r="H84" s="409"/>
      <c r="J84" s="442"/>
      <c r="K84" s="69" t="s">
        <v>235</v>
      </c>
      <c r="L84" s="93">
        <f>L377</f>
        <v>0</v>
      </c>
      <c r="O84" s="287"/>
      <c r="T84" s="63"/>
    </row>
    <row r="85" spans="7:59" ht="14.25" customHeight="1" x14ac:dyDescent="0.3">
      <c r="G85" s="62"/>
      <c r="H85" s="409"/>
      <c r="J85" s="442"/>
      <c r="K85" s="69" t="s">
        <v>238</v>
      </c>
      <c r="L85" s="93">
        <f>L380</f>
        <v>0</v>
      </c>
      <c r="O85" s="287"/>
      <c r="T85" s="63"/>
    </row>
    <row r="86" spans="7:59" ht="14.25" customHeight="1" x14ac:dyDescent="0.3">
      <c r="G86" s="62"/>
      <c r="H86" s="409"/>
      <c r="J86" s="442"/>
      <c r="K86" s="69" t="s">
        <v>241</v>
      </c>
      <c r="L86" s="93">
        <f>L383</f>
        <v>0</v>
      </c>
      <c r="O86" s="287"/>
      <c r="T86" s="63"/>
    </row>
    <row r="87" spans="7:59" ht="14.25" customHeight="1" x14ac:dyDescent="0.3">
      <c r="G87" s="62"/>
      <c r="H87" s="409"/>
      <c r="J87" s="442"/>
      <c r="K87" s="71" t="s">
        <v>244</v>
      </c>
      <c r="L87" s="290">
        <f>L386</f>
        <v>0</v>
      </c>
      <c r="O87" s="287"/>
      <c r="T87" s="63"/>
    </row>
    <row r="88" spans="7:59" ht="14.25" customHeight="1" thickBot="1" x14ac:dyDescent="0.3">
      <c r="G88" s="111"/>
      <c r="H88" s="111"/>
      <c r="I88" s="111"/>
      <c r="J88" s="111"/>
      <c r="K88" s="111"/>
      <c r="L88" s="111"/>
      <c r="M88" s="111"/>
      <c r="N88" s="111"/>
      <c r="P88" s="111"/>
      <c r="Q88" s="111"/>
      <c r="R88" s="111"/>
      <c r="S88" s="111"/>
      <c r="T88" s="120"/>
    </row>
    <row r="89" spans="7:59" ht="14.25" customHeight="1" x14ac:dyDescent="0.25">
      <c r="G89" s="116"/>
      <c r="H89" s="116"/>
      <c r="I89" s="116"/>
      <c r="J89" s="116"/>
      <c r="K89" s="116"/>
      <c r="L89" s="116"/>
      <c r="M89" s="116"/>
      <c r="N89" s="116"/>
      <c r="O89" s="116"/>
      <c r="P89" s="116"/>
      <c r="Q89" s="116"/>
      <c r="R89" s="116"/>
      <c r="S89" s="116"/>
      <c r="T89" s="291"/>
    </row>
    <row r="90" spans="7:59" ht="14.25" customHeight="1" x14ac:dyDescent="0.3">
      <c r="G90" s="62"/>
      <c r="H90" s="433" t="s">
        <v>91</v>
      </c>
      <c r="J90" s="441" t="s">
        <v>92</v>
      </c>
      <c r="K90" s="64" t="s">
        <v>222</v>
      </c>
      <c r="L90" s="292">
        <f>L423</f>
        <v>7.2700000000000001E-2</v>
      </c>
      <c r="N90" s="287"/>
      <c r="S90"/>
      <c r="T90" s="63"/>
    </row>
    <row r="91" spans="7:59" ht="14.25" customHeight="1" x14ac:dyDescent="0.3">
      <c r="G91" s="62"/>
      <c r="H91" s="433"/>
      <c r="J91" s="442"/>
      <c r="K91" s="69" t="s">
        <v>223</v>
      </c>
      <c r="L91" s="118">
        <f>L426</f>
        <v>7.2700000000000001E-2</v>
      </c>
      <c r="N91" s="287"/>
      <c r="O91" s="287"/>
      <c r="P91" s="287"/>
      <c r="Q91" s="287"/>
      <c r="R91" s="287"/>
      <c r="S91"/>
      <c r="T91" s="63"/>
    </row>
    <row r="92" spans="7:59" ht="14.25" customHeight="1" x14ac:dyDescent="0.3">
      <c r="G92" s="62"/>
      <c r="H92" s="433"/>
      <c r="J92" s="442"/>
      <c r="K92" s="69" t="s">
        <v>224</v>
      </c>
      <c r="L92" s="118">
        <f>L429</f>
        <v>7.2700000000000001E-2</v>
      </c>
      <c r="N92" s="287"/>
      <c r="O92" s="287"/>
      <c r="P92" s="287"/>
      <c r="Q92" s="287"/>
      <c r="R92" s="287"/>
      <c r="S92" s="287"/>
      <c r="T92" s="63"/>
    </row>
    <row r="93" spans="7:59" ht="14.25" customHeight="1" x14ac:dyDescent="0.3">
      <c r="G93" s="62"/>
      <c r="H93" s="433"/>
      <c r="J93" s="442"/>
      <c r="K93" s="69" t="s">
        <v>226</v>
      </c>
      <c r="L93" s="118">
        <f>L432</f>
        <v>7.2700000000000001E-2</v>
      </c>
      <c r="N93" s="287"/>
      <c r="O93" s="287"/>
      <c r="P93" s="287"/>
      <c r="Q93" s="287"/>
      <c r="R93" s="287"/>
      <c r="S93" s="287"/>
      <c r="T93" s="63"/>
      <c r="U93" s="287"/>
      <c r="V93" s="287"/>
      <c r="W93" s="287"/>
      <c r="X93" s="287"/>
      <c r="Y93" s="287"/>
      <c r="Z93" s="287"/>
      <c r="AA93" s="287"/>
      <c r="AB93" s="287"/>
      <c r="AC93" s="287"/>
      <c r="AD93" s="287"/>
      <c r="AE93" s="287"/>
      <c r="AF93" s="287"/>
      <c r="AG93" s="287"/>
      <c r="AH93" s="287"/>
      <c r="AI93" s="287"/>
      <c r="AW93" s="287"/>
      <c r="AX93" s="287"/>
      <c r="AY93" s="287"/>
      <c r="AZ93" s="287"/>
      <c r="BA93" s="287"/>
      <c r="BB93" s="287"/>
      <c r="BC93" s="287"/>
      <c r="BD93" s="287"/>
      <c r="BE93" s="287"/>
      <c r="BF93" s="287"/>
      <c r="BG93" s="287"/>
    </row>
    <row r="94" spans="7:59" ht="14.25" customHeight="1" x14ac:dyDescent="0.3">
      <c r="G94" s="62"/>
      <c r="H94" s="433"/>
      <c r="J94" s="442"/>
      <c r="K94" s="69" t="s">
        <v>231</v>
      </c>
      <c r="L94" s="293">
        <f>L435</f>
        <v>7.2700000000000001E-2</v>
      </c>
      <c r="N94" s="287"/>
      <c r="O94" s="287"/>
      <c r="P94" s="287"/>
      <c r="Q94" s="287"/>
      <c r="R94" s="287"/>
      <c r="S94" s="287"/>
      <c r="T94" s="63"/>
      <c r="U94" s="287"/>
      <c r="V94" s="287"/>
      <c r="W94" s="287"/>
      <c r="X94" s="287"/>
      <c r="Y94" s="287"/>
      <c r="Z94" s="287"/>
      <c r="AA94" s="287"/>
      <c r="AB94" s="287"/>
      <c r="AC94" s="287"/>
      <c r="AD94" s="287"/>
      <c r="AE94" s="287"/>
      <c r="AF94" s="287"/>
      <c r="AG94" s="287"/>
      <c r="AH94" s="287"/>
      <c r="AI94" s="287"/>
      <c r="AJ94" s="287"/>
      <c r="AK94" s="287"/>
      <c r="AL94" s="287"/>
      <c r="AM94" s="287"/>
      <c r="AN94" s="287"/>
      <c r="AO94" s="287"/>
      <c r="AP94" s="287"/>
      <c r="AQ94" s="287"/>
      <c r="AR94" s="287"/>
      <c r="AS94" s="287"/>
      <c r="AT94" s="287"/>
      <c r="AU94" s="287"/>
      <c r="AV94" s="287"/>
    </row>
    <row r="95" spans="7:59" ht="14.25" customHeight="1" x14ac:dyDescent="0.3">
      <c r="G95" s="62"/>
      <c r="H95" s="433"/>
      <c r="J95" s="442"/>
      <c r="K95" s="69" t="s">
        <v>232</v>
      </c>
      <c r="L95" s="292">
        <f>L438</f>
        <v>7.2700000000000001E-2</v>
      </c>
      <c r="O95" s="287"/>
      <c r="T95" s="63"/>
      <c r="U95" s="287"/>
      <c r="V95" s="287"/>
      <c r="W95" s="287"/>
      <c r="X95" s="287"/>
    </row>
    <row r="96" spans="7:59" ht="14.25" customHeight="1" x14ac:dyDescent="0.3">
      <c r="G96" s="62"/>
      <c r="H96" s="433"/>
      <c r="J96" s="442"/>
      <c r="K96" s="69" t="s">
        <v>235</v>
      </c>
      <c r="L96" s="118">
        <f>L441</f>
        <v>7.2700000000000001E-2</v>
      </c>
      <c r="O96" s="287"/>
      <c r="T96" s="63"/>
    </row>
    <row r="97" spans="7:20" ht="14.25" customHeight="1" x14ac:dyDescent="0.3">
      <c r="G97" s="62"/>
      <c r="H97" s="433"/>
      <c r="J97" s="442"/>
      <c r="K97" s="69" t="s">
        <v>238</v>
      </c>
      <c r="L97" s="118">
        <f>L444</f>
        <v>7.2700000000000001E-2</v>
      </c>
      <c r="O97" s="287"/>
      <c r="T97" s="63"/>
    </row>
    <row r="98" spans="7:20" ht="14.25" customHeight="1" x14ac:dyDescent="0.3">
      <c r="G98" s="62"/>
      <c r="H98" s="433"/>
      <c r="J98" s="442"/>
      <c r="K98" s="69" t="s">
        <v>241</v>
      </c>
      <c r="L98" s="118">
        <f>L447</f>
        <v>7.2700000000000001E-2</v>
      </c>
      <c r="O98" s="287"/>
      <c r="T98" s="63"/>
    </row>
    <row r="99" spans="7:20" ht="14.25" customHeight="1" x14ac:dyDescent="0.25">
      <c r="G99" s="62"/>
      <c r="H99" s="433"/>
      <c r="J99" s="449"/>
      <c r="K99" s="71" t="s">
        <v>244</v>
      </c>
      <c r="L99" s="293">
        <f>L450</f>
        <v>7.2700000000000001E-2</v>
      </c>
      <c r="T99" s="63"/>
    </row>
    <row r="100" spans="7:20" ht="14.25" customHeight="1" thickBot="1" x14ac:dyDescent="0.3"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20"/>
    </row>
    <row r="101" spans="7:20" ht="14.25" customHeight="1" x14ac:dyDescent="0.25">
      <c r="G101" s="116"/>
      <c r="H101" s="116"/>
      <c r="I101" s="116"/>
      <c r="J101" s="116"/>
      <c r="K101" s="116"/>
      <c r="L101" s="116"/>
      <c r="M101" s="116"/>
      <c r="N101" s="116"/>
      <c r="O101" s="116"/>
      <c r="P101" s="116"/>
      <c r="Q101" s="116"/>
      <c r="R101" s="116"/>
      <c r="S101" s="116"/>
      <c r="T101" s="291"/>
    </row>
    <row r="102" spans="7:20" ht="14.25" customHeight="1" x14ac:dyDescent="0.25">
      <c r="G102" s="62"/>
      <c r="H102" s="434" t="s">
        <v>93</v>
      </c>
      <c r="J102" s="441" t="s">
        <v>94</v>
      </c>
      <c r="K102" s="64" t="s">
        <v>222</v>
      </c>
      <c r="L102" s="82">
        <f>L113+L124</f>
        <v>0</v>
      </c>
      <c r="T102" s="63"/>
    </row>
    <row r="103" spans="7:20" ht="14.25" customHeight="1" x14ac:dyDescent="0.25">
      <c r="G103" s="62"/>
      <c r="H103" s="434"/>
      <c r="J103" s="442"/>
      <c r="K103" s="69" t="s">
        <v>223</v>
      </c>
      <c r="L103" s="82">
        <f t="shared" ref="L103:L111" si="5">L114+L125</f>
        <v>0</v>
      </c>
      <c r="T103" s="63"/>
    </row>
    <row r="104" spans="7:20" ht="14.25" customHeight="1" x14ac:dyDescent="0.25">
      <c r="G104" s="62"/>
      <c r="H104" s="434"/>
      <c r="J104" s="442"/>
      <c r="K104" s="69" t="s">
        <v>224</v>
      </c>
      <c r="L104" s="82">
        <f t="shared" si="5"/>
        <v>0</v>
      </c>
      <c r="T104" s="63"/>
    </row>
    <row r="105" spans="7:20" ht="14.25" customHeight="1" x14ac:dyDescent="0.25">
      <c r="G105" s="62"/>
      <c r="H105" s="434"/>
      <c r="J105" s="442"/>
      <c r="K105" s="69" t="s">
        <v>226</v>
      </c>
      <c r="L105" s="82">
        <f t="shared" si="5"/>
        <v>0</v>
      </c>
      <c r="T105" s="63"/>
    </row>
    <row r="106" spans="7:20" ht="14.25" customHeight="1" x14ac:dyDescent="0.25">
      <c r="G106" s="62"/>
      <c r="H106" s="434"/>
      <c r="J106" s="442"/>
      <c r="K106" s="69" t="s">
        <v>231</v>
      </c>
      <c r="L106" s="82">
        <f t="shared" si="5"/>
        <v>0</v>
      </c>
      <c r="T106" s="63"/>
    </row>
    <row r="107" spans="7:20" ht="14.25" customHeight="1" x14ac:dyDescent="0.25">
      <c r="G107" s="62"/>
      <c r="H107" s="434"/>
      <c r="J107" s="442"/>
      <c r="K107" s="69" t="s">
        <v>232</v>
      </c>
      <c r="L107" s="82">
        <f t="shared" si="5"/>
        <v>0</v>
      </c>
      <c r="T107" s="63"/>
    </row>
    <row r="108" spans="7:20" ht="14.25" customHeight="1" x14ac:dyDescent="0.25">
      <c r="G108" s="62"/>
      <c r="H108" s="434"/>
      <c r="J108" s="442"/>
      <c r="K108" s="69" t="s">
        <v>235</v>
      </c>
      <c r="L108" s="82">
        <f t="shared" si="5"/>
        <v>0</v>
      </c>
      <c r="T108" s="63"/>
    </row>
    <row r="109" spans="7:20" ht="14.25" customHeight="1" x14ac:dyDescent="0.25">
      <c r="G109" s="62"/>
      <c r="H109" s="434"/>
      <c r="J109" s="442"/>
      <c r="K109" s="69" t="s">
        <v>238</v>
      </c>
      <c r="L109" s="82">
        <f t="shared" si="5"/>
        <v>0</v>
      </c>
      <c r="T109" s="63"/>
    </row>
    <row r="110" spans="7:20" ht="14.25" customHeight="1" x14ac:dyDescent="0.25">
      <c r="G110" s="62"/>
      <c r="H110" s="434"/>
      <c r="J110" s="442"/>
      <c r="K110" s="69" t="s">
        <v>241</v>
      </c>
      <c r="L110" s="82">
        <f t="shared" si="5"/>
        <v>0</v>
      </c>
      <c r="T110" s="63"/>
    </row>
    <row r="111" spans="7:20" ht="14.25" customHeight="1" x14ac:dyDescent="0.25">
      <c r="G111" s="62"/>
      <c r="H111" s="434"/>
      <c r="J111" s="449"/>
      <c r="K111" s="71" t="s">
        <v>244</v>
      </c>
      <c r="L111" s="82">
        <f t="shared" si="5"/>
        <v>0</v>
      </c>
      <c r="T111" s="63"/>
    </row>
    <row r="112" spans="7:20" ht="14.25" customHeight="1" x14ac:dyDescent="0.25">
      <c r="G112" s="62"/>
      <c r="H112" s="434"/>
      <c r="T112" s="63"/>
    </row>
    <row r="113" spans="7:22" ht="14.25" customHeight="1" x14ac:dyDescent="0.25">
      <c r="G113" s="62"/>
      <c r="H113" s="434"/>
      <c r="J113" s="441" t="s">
        <v>104</v>
      </c>
      <c r="K113" s="64" t="s">
        <v>222</v>
      </c>
      <c r="L113" s="289">
        <v>0</v>
      </c>
      <c r="T113" s="63"/>
    </row>
    <row r="114" spans="7:22" ht="14.25" customHeight="1" x14ac:dyDescent="0.25">
      <c r="G114" s="62"/>
      <c r="H114" s="434"/>
      <c r="J114" s="442"/>
      <c r="K114" s="69" t="s">
        <v>223</v>
      </c>
      <c r="L114" s="93">
        <v>0</v>
      </c>
      <c r="T114" s="63"/>
    </row>
    <row r="115" spans="7:22" ht="14.25" customHeight="1" x14ac:dyDescent="0.25">
      <c r="G115" s="62"/>
      <c r="H115" s="434"/>
      <c r="J115" s="442"/>
      <c r="K115" s="69" t="s">
        <v>224</v>
      </c>
      <c r="L115" s="93">
        <v>0</v>
      </c>
      <c r="T115" s="63"/>
    </row>
    <row r="116" spans="7:22" ht="14.25" customHeight="1" x14ac:dyDescent="0.25">
      <c r="G116" s="62"/>
      <c r="H116" s="434"/>
      <c r="J116" s="442"/>
      <c r="K116" s="69" t="s">
        <v>226</v>
      </c>
      <c r="L116" s="93">
        <v>0</v>
      </c>
      <c r="T116" s="63"/>
    </row>
    <row r="117" spans="7:22" ht="14.25" customHeight="1" x14ac:dyDescent="0.25">
      <c r="G117" s="62"/>
      <c r="H117" s="434"/>
      <c r="J117" s="442"/>
      <c r="K117" s="69" t="s">
        <v>231</v>
      </c>
      <c r="L117" s="93">
        <v>0</v>
      </c>
      <c r="T117" s="63"/>
    </row>
    <row r="118" spans="7:22" ht="14.25" customHeight="1" x14ac:dyDescent="0.25">
      <c r="G118" s="62"/>
      <c r="H118" s="434"/>
      <c r="J118" s="442"/>
      <c r="K118" s="69" t="s">
        <v>232</v>
      </c>
      <c r="L118" s="93">
        <v>0</v>
      </c>
      <c r="T118" s="63"/>
    </row>
    <row r="119" spans="7:22" ht="14.25" customHeight="1" x14ac:dyDescent="0.25">
      <c r="G119" s="62"/>
      <c r="H119" s="434"/>
      <c r="J119" s="442"/>
      <c r="K119" s="69" t="s">
        <v>235</v>
      </c>
      <c r="L119" s="93">
        <v>0</v>
      </c>
      <c r="T119" s="63"/>
    </row>
    <row r="120" spans="7:22" ht="14.25" customHeight="1" x14ac:dyDescent="0.25">
      <c r="G120" s="62"/>
      <c r="H120" s="434"/>
      <c r="J120" s="442"/>
      <c r="K120" s="69" t="s">
        <v>238</v>
      </c>
      <c r="L120" s="93">
        <v>0</v>
      </c>
      <c r="T120" s="63"/>
    </row>
    <row r="121" spans="7:22" ht="14.25" customHeight="1" x14ac:dyDescent="0.25">
      <c r="G121" s="62"/>
      <c r="H121" s="434"/>
      <c r="J121" s="442"/>
      <c r="K121" s="69" t="s">
        <v>241</v>
      </c>
      <c r="L121" s="93">
        <v>0</v>
      </c>
      <c r="T121" s="63"/>
    </row>
    <row r="122" spans="7:22" ht="14.25" customHeight="1" x14ac:dyDescent="0.25">
      <c r="G122" s="62"/>
      <c r="H122" s="434"/>
      <c r="J122" s="449"/>
      <c r="K122" s="71" t="s">
        <v>244</v>
      </c>
      <c r="L122" s="290">
        <v>0</v>
      </c>
      <c r="T122" s="63"/>
    </row>
    <row r="123" spans="7:22" ht="14.25" customHeight="1" x14ac:dyDescent="0.25">
      <c r="G123" s="62"/>
      <c r="H123" s="434"/>
      <c r="L123" s="131"/>
      <c r="T123" s="63"/>
      <c r="V123" s="194"/>
    </row>
    <row r="124" spans="7:22" ht="14.25" customHeight="1" x14ac:dyDescent="0.25">
      <c r="G124" s="62"/>
      <c r="H124" s="434"/>
      <c r="J124" s="441" t="s">
        <v>106</v>
      </c>
      <c r="K124" s="64" t="s">
        <v>222</v>
      </c>
      <c r="L124" s="289">
        <v>0</v>
      </c>
      <c r="T124" s="63"/>
      <c r="V124" s="194"/>
    </row>
    <row r="125" spans="7:22" ht="14.25" customHeight="1" x14ac:dyDescent="0.25">
      <c r="G125" s="62"/>
      <c r="H125" s="434"/>
      <c r="J125" s="442"/>
      <c r="K125" s="69" t="s">
        <v>223</v>
      </c>
      <c r="L125" s="93">
        <v>0</v>
      </c>
      <c r="T125" s="294"/>
      <c r="V125" s="194"/>
    </row>
    <row r="126" spans="7:22" ht="14.25" customHeight="1" x14ac:dyDescent="0.25">
      <c r="G126" s="62"/>
      <c r="H126" s="434"/>
      <c r="J126" s="442"/>
      <c r="K126" s="69" t="s">
        <v>224</v>
      </c>
      <c r="L126" s="93">
        <v>0</v>
      </c>
      <c r="T126" s="63"/>
      <c r="V126" s="194"/>
    </row>
    <row r="127" spans="7:22" ht="14.25" customHeight="1" x14ac:dyDescent="0.25">
      <c r="G127" s="62"/>
      <c r="H127" s="434"/>
      <c r="J127" s="442"/>
      <c r="K127" s="69" t="s">
        <v>226</v>
      </c>
      <c r="L127" s="93">
        <v>0</v>
      </c>
      <c r="T127" s="63"/>
      <c r="V127" s="194"/>
    </row>
    <row r="128" spans="7:22" ht="14.25" customHeight="1" x14ac:dyDescent="0.25">
      <c r="G128" s="62"/>
      <c r="H128" s="434"/>
      <c r="J128" s="442"/>
      <c r="K128" s="69" t="s">
        <v>231</v>
      </c>
      <c r="L128" s="93">
        <v>0</v>
      </c>
      <c r="T128" s="63"/>
      <c r="V128" s="194"/>
    </row>
    <row r="129" spans="7:28" ht="14.25" customHeight="1" x14ac:dyDescent="0.25">
      <c r="G129" s="62"/>
      <c r="H129" s="434"/>
      <c r="J129" s="442"/>
      <c r="K129" s="69" t="s">
        <v>232</v>
      </c>
      <c r="L129" s="93">
        <v>0</v>
      </c>
      <c r="T129" s="63"/>
      <c r="V129" s="194"/>
    </row>
    <row r="130" spans="7:28" ht="14.25" customHeight="1" x14ac:dyDescent="0.25">
      <c r="G130" s="62"/>
      <c r="H130" s="434"/>
      <c r="J130" s="442"/>
      <c r="K130" s="69" t="s">
        <v>235</v>
      </c>
      <c r="L130" s="93">
        <v>0</v>
      </c>
      <c r="T130" s="63"/>
      <c r="V130" s="194"/>
    </row>
    <row r="131" spans="7:28" ht="14.25" customHeight="1" x14ac:dyDescent="0.25">
      <c r="G131" s="62"/>
      <c r="H131" s="434"/>
      <c r="J131" s="442"/>
      <c r="K131" s="69" t="s">
        <v>238</v>
      </c>
      <c r="L131" s="93">
        <v>0</v>
      </c>
      <c r="T131" s="63"/>
      <c r="V131" s="194"/>
    </row>
    <row r="132" spans="7:28" ht="14.25" customHeight="1" x14ac:dyDescent="0.25">
      <c r="G132" s="62"/>
      <c r="H132" s="434"/>
      <c r="J132" s="442"/>
      <c r="K132" s="69" t="s">
        <v>241</v>
      </c>
      <c r="L132" s="93">
        <v>0</v>
      </c>
      <c r="T132" s="63"/>
      <c r="V132" s="194"/>
    </row>
    <row r="133" spans="7:28" ht="14.25" customHeight="1" x14ac:dyDescent="0.25">
      <c r="G133" s="62"/>
      <c r="H133" s="434"/>
      <c r="J133" s="449"/>
      <c r="K133" s="71" t="s">
        <v>244</v>
      </c>
      <c r="L133" s="290">
        <v>0</v>
      </c>
      <c r="T133" s="63"/>
      <c r="V133" s="194"/>
    </row>
    <row r="134" spans="7:28" ht="14.25" customHeight="1" thickBot="1" x14ac:dyDescent="0.3"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20"/>
    </row>
    <row r="135" spans="7:28" ht="14.25" customHeight="1" x14ac:dyDescent="0.25">
      <c r="G135" s="62"/>
      <c r="L135" s="218"/>
      <c r="M135" s="218"/>
      <c r="T135" s="63"/>
    </row>
    <row r="136" spans="7:28" ht="14.25" customHeight="1" x14ac:dyDescent="0.3">
      <c r="G136" s="62"/>
      <c r="H136" s="435" t="s">
        <v>109</v>
      </c>
      <c r="J136" s="441" t="s">
        <v>110</v>
      </c>
      <c r="K136" s="64" t="s">
        <v>222</v>
      </c>
      <c r="L136" s="82">
        <f>L489</f>
        <v>29.065967473780894</v>
      </c>
      <c r="M136"/>
      <c r="N136" s="158"/>
      <c r="O136" s="158"/>
      <c r="P136" s="158"/>
      <c r="Q136" s="158"/>
      <c r="R136" s="158"/>
      <c r="T136" s="63"/>
    </row>
    <row r="137" spans="7:28" ht="14.25" customHeight="1" x14ac:dyDescent="0.3">
      <c r="G137" s="62"/>
      <c r="H137" s="435"/>
      <c r="J137" s="442"/>
      <c r="K137" s="69" t="s">
        <v>223</v>
      </c>
      <c r="L137" s="82">
        <f>L492</f>
        <v>30.689935798799947</v>
      </c>
      <c r="M137"/>
      <c r="T137" s="63"/>
    </row>
    <row r="138" spans="7:28" ht="14.25" customHeight="1" x14ac:dyDescent="0.3">
      <c r="G138" s="62"/>
      <c r="H138" s="435"/>
      <c r="J138" s="442"/>
      <c r="K138" s="69" t="s">
        <v>224</v>
      </c>
      <c r="L138" s="82">
        <f>L495</f>
        <v>31.585172939783181</v>
      </c>
      <c r="M138"/>
      <c r="T138" s="63"/>
      <c r="V138" s="436"/>
      <c r="W138" s="436"/>
      <c r="X138" s="436"/>
      <c r="Y138" s="436"/>
      <c r="Z138" s="436"/>
      <c r="AA138" s="436"/>
      <c r="AB138" s="436"/>
    </row>
    <row r="139" spans="7:28" ht="14.25" customHeight="1" x14ac:dyDescent="0.3">
      <c r="G139" s="62"/>
      <c r="H139" s="435"/>
      <c r="J139" s="442"/>
      <c r="K139" s="69" t="s">
        <v>226</v>
      </c>
      <c r="L139" s="82">
        <f>L498</f>
        <v>32.686571679657369</v>
      </c>
      <c r="M139"/>
      <c r="T139" s="63"/>
      <c r="V139" s="436"/>
      <c r="W139" s="436"/>
    </row>
    <row r="140" spans="7:28" ht="14.25" customHeight="1" x14ac:dyDescent="0.3">
      <c r="G140" s="62"/>
      <c r="H140" s="435"/>
      <c r="J140" s="442"/>
      <c r="K140" s="69" t="s">
        <v>231</v>
      </c>
      <c r="L140" s="82">
        <f>L501</f>
        <v>34.942470730957204</v>
      </c>
      <c r="M140"/>
      <c r="T140" s="63"/>
      <c r="V140" s="436"/>
      <c r="W140" s="436"/>
    </row>
    <row r="141" spans="7:28" ht="14.25" customHeight="1" x14ac:dyDescent="0.3">
      <c r="G141" s="62"/>
      <c r="H141" s="435"/>
      <c r="J141" s="442"/>
      <c r="K141" s="69" t="s">
        <v>232</v>
      </c>
      <c r="L141" s="82">
        <f>L504</f>
        <v>39.226183734553231</v>
      </c>
      <c r="M141"/>
      <c r="T141" s="63"/>
    </row>
    <row r="142" spans="7:28" ht="14.25" customHeight="1" x14ac:dyDescent="0.3">
      <c r="G142" s="62"/>
      <c r="H142" s="435"/>
      <c r="J142" s="442"/>
      <c r="K142" s="69" t="s">
        <v>235</v>
      </c>
      <c r="L142" s="82">
        <f>L507</f>
        <v>46.849084300134656</v>
      </c>
      <c r="M142"/>
      <c r="T142" s="63"/>
    </row>
    <row r="143" spans="7:28" ht="14.25" customHeight="1" x14ac:dyDescent="0.3">
      <c r="G143" s="62"/>
      <c r="H143" s="435"/>
      <c r="J143" s="442"/>
      <c r="K143" s="69" t="s">
        <v>238</v>
      </c>
      <c r="L143" s="82">
        <f>L510</f>
        <v>59.17682071894626</v>
      </c>
      <c r="M143"/>
      <c r="T143" s="63"/>
    </row>
    <row r="144" spans="7:28" ht="14.25" customHeight="1" x14ac:dyDescent="0.3">
      <c r="G144" s="62"/>
      <c r="H144" s="435"/>
      <c r="J144" s="442"/>
      <c r="K144" s="69" t="s">
        <v>241</v>
      </c>
      <c r="L144" s="82">
        <f>L513</f>
        <v>80.180252671049615</v>
      </c>
      <c r="M144"/>
      <c r="T144" s="63"/>
    </row>
    <row r="145" spans="7:20" ht="14.25" customHeight="1" x14ac:dyDescent="0.3">
      <c r="G145" s="62"/>
      <c r="H145" s="435"/>
      <c r="J145" s="449"/>
      <c r="K145" s="71" t="s">
        <v>244</v>
      </c>
      <c r="L145" s="82">
        <f>L516</f>
        <v>131.08792205290686</v>
      </c>
      <c r="M145"/>
      <c r="T145" s="63"/>
    </row>
    <row r="146" spans="7:20" ht="14.25" customHeight="1" x14ac:dyDescent="0.3">
      <c r="G146" s="62"/>
      <c r="H146" s="435"/>
      <c r="L146" s="194"/>
      <c r="M146"/>
      <c r="T146" s="63"/>
    </row>
    <row r="147" spans="7:20" ht="14.25" customHeight="1" x14ac:dyDescent="0.3">
      <c r="G147" s="62"/>
      <c r="H147" s="435"/>
      <c r="J147" s="441" t="s">
        <v>111</v>
      </c>
      <c r="K147" s="64" t="s">
        <v>222</v>
      </c>
      <c r="L147" s="82">
        <f t="shared" ref="L147:L156" si="6">(((L56*$S$46*(1-$S$38*$S$43))/(8760*L12*(1-$S$38))+L67/(8760*L12))*1000)+L78</f>
        <v>27.843327246801074</v>
      </c>
      <c r="M147" t="s">
        <v>112</v>
      </c>
      <c r="N147"/>
      <c r="O147"/>
      <c r="P147"/>
      <c r="Q147"/>
      <c r="R147"/>
      <c r="S147"/>
      <c r="T147" s="63"/>
    </row>
    <row r="148" spans="7:20" ht="14.25" customHeight="1" x14ac:dyDescent="0.3">
      <c r="G148" s="62"/>
      <c r="H148" s="435"/>
      <c r="J148" s="442"/>
      <c r="K148" s="69" t="s">
        <v>223</v>
      </c>
      <c r="L148" s="82">
        <f t="shared" si="6"/>
        <v>29.433756306224918</v>
      </c>
      <c r="M148"/>
      <c r="T148" s="63"/>
    </row>
    <row r="149" spans="7:20" ht="14.25" customHeight="1" x14ac:dyDescent="0.3">
      <c r="G149" s="62"/>
      <c r="H149" s="435"/>
      <c r="J149" s="442"/>
      <c r="K149" s="69" t="s">
        <v>224</v>
      </c>
      <c r="L149" s="82">
        <f t="shared" si="6"/>
        <v>30.304706825491063</v>
      </c>
      <c r="M149"/>
      <c r="T149" s="63"/>
    </row>
    <row r="150" spans="7:20" ht="14.25" customHeight="1" x14ac:dyDescent="0.3">
      <c r="G150" s="62"/>
      <c r="H150" s="435"/>
      <c r="J150" s="442"/>
      <c r="K150" s="69" t="s">
        <v>226</v>
      </c>
      <c r="L150" s="82">
        <f t="shared" si="6"/>
        <v>31.365519549540547</v>
      </c>
      <c r="M150"/>
      <c r="T150" s="63"/>
    </row>
    <row r="151" spans="7:20" ht="14.25" customHeight="1" x14ac:dyDescent="0.3">
      <c r="G151" s="62"/>
      <c r="H151" s="435"/>
      <c r="J151" s="442"/>
      <c r="K151" s="69" t="s">
        <v>231</v>
      </c>
      <c r="L151" s="82">
        <f t="shared" si="6"/>
        <v>33.514897324553253</v>
      </c>
      <c r="M151"/>
      <c r="T151" s="63"/>
    </row>
    <row r="152" spans="7:20" ht="14.25" customHeight="1" x14ac:dyDescent="0.3">
      <c r="G152" s="62"/>
      <c r="H152" s="435"/>
      <c r="J152" s="442"/>
      <c r="K152" s="69" t="s">
        <v>232</v>
      </c>
      <c r="L152" s="82">
        <f t="shared" si="6"/>
        <v>37.588321983916636</v>
      </c>
      <c r="M152"/>
      <c r="T152" s="63"/>
    </row>
    <row r="153" spans="7:20" ht="14.25" customHeight="1" x14ac:dyDescent="0.3">
      <c r="G153" s="62"/>
      <c r="H153" s="435"/>
      <c r="J153" s="442"/>
      <c r="K153" s="69" t="s">
        <v>235</v>
      </c>
      <c r="L153" s="82">
        <f t="shared" si="6"/>
        <v>44.818175349275457</v>
      </c>
      <c r="M153"/>
      <c r="T153" s="63"/>
    </row>
    <row r="154" spans="7:20" ht="14.25" customHeight="1" x14ac:dyDescent="0.3">
      <c r="G154" s="62"/>
      <c r="H154" s="435"/>
      <c r="J154" s="442"/>
      <c r="K154" s="69" t="s">
        <v>238</v>
      </c>
      <c r="L154" s="82">
        <f t="shared" si="6"/>
        <v>56.496741007840349</v>
      </c>
      <c r="M154"/>
      <c r="T154" s="63"/>
    </row>
    <row r="155" spans="7:20" ht="14.25" customHeight="1" x14ac:dyDescent="0.3">
      <c r="G155" s="62"/>
      <c r="H155" s="435"/>
      <c r="J155" s="442"/>
      <c r="K155" s="69" t="s">
        <v>241</v>
      </c>
      <c r="L155" s="82">
        <f t="shared" si="6"/>
        <v>76.361926324634624</v>
      </c>
      <c r="M155"/>
      <c r="T155" s="63"/>
    </row>
    <row r="156" spans="7:20" ht="14.25" customHeight="1" x14ac:dyDescent="0.3">
      <c r="G156" s="62"/>
      <c r="H156" s="435"/>
      <c r="J156" s="449"/>
      <c r="K156" s="71" t="s">
        <v>244</v>
      </c>
      <c r="L156" s="82">
        <f t="shared" si="6"/>
        <v>124.77646199416537</v>
      </c>
      <c r="M156"/>
      <c r="T156" s="63"/>
    </row>
    <row r="157" spans="7:20" ht="14.25" customHeight="1" x14ac:dyDescent="0.25">
      <c r="G157" s="222"/>
      <c r="H157" s="223"/>
      <c r="I157" s="223"/>
      <c r="J157" s="223"/>
      <c r="K157" s="223"/>
      <c r="L157" s="223"/>
      <c r="M157" s="223"/>
      <c r="N157" s="223"/>
      <c r="O157" s="223"/>
      <c r="P157" s="223"/>
      <c r="Q157" s="223"/>
      <c r="R157" s="223"/>
      <c r="S157" s="223"/>
      <c r="T157" s="295"/>
    </row>
    <row r="159" spans="7:20" ht="14.25" customHeight="1" x14ac:dyDescent="0.25">
      <c r="H159" s="89" t="s">
        <v>113</v>
      </c>
    </row>
    <row r="161" spans="4:47" ht="14.25" customHeight="1" x14ac:dyDescent="0.25">
      <c r="G161" s="55"/>
      <c r="H161" s="56"/>
      <c r="I161" s="56"/>
      <c r="J161" s="56" t="s">
        <v>261</v>
      </c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7"/>
    </row>
    <row r="162" spans="4:47" ht="14.25" customHeight="1" x14ac:dyDescent="0.25">
      <c r="D162" s="58" t="s">
        <v>41</v>
      </c>
      <c r="G162" s="457" t="s">
        <v>114</v>
      </c>
      <c r="H162" s="457"/>
      <c r="I162" s="457"/>
      <c r="J162" s="457"/>
      <c r="K162" s="457"/>
      <c r="L162" s="457"/>
      <c r="M162" s="457"/>
      <c r="N162" s="457"/>
      <c r="O162" s="457"/>
      <c r="P162" s="457"/>
      <c r="Q162" s="457"/>
      <c r="R162" s="457"/>
      <c r="S162" s="457"/>
      <c r="T162" s="457"/>
      <c r="U162" s="160"/>
      <c r="V162" s="160"/>
      <c r="W162" s="160"/>
      <c r="X162" s="160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  <c r="AU162" s="61"/>
    </row>
    <row r="163" spans="4:47" ht="14.25" customHeight="1" x14ac:dyDescent="0.25">
      <c r="G163" s="62"/>
      <c r="L163" s="89" t="s">
        <v>115</v>
      </c>
      <c r="AU163" s="63"/>
    </row>
    <row r="164" spans="4:47" ht="14.25" customHeight="1" thickBot="1" x14ac:dyDescent="0.3">
      <c r="G164" s="62"/>
      <c r="L164" s="162">
        <v>2018</v>
      </c>
      <c r="M164" s="162">
        <v>2019</v>
      </c>
      <c r="N164" s="162">
        <v>2020</v>
      </c>
      <c r="O164" s="162">
        <v>2021</v>
      </c>
      <c r="P164" s="162">
        <v>2022</v>
      </c>
      <c r="Q164" s="162">
        <v>2023</v>
      </c>
      <c r="R164" s="162">
        <v>2024</v>
      </c>
      <c r="S164" s="162">
        <v>2025</v>
      </c>
      <c r="T164" s="162">
        <v>2026</v>
      </c>
      <c r="U164" s="162">
        <v>2027</v>
      </c>
      <c r="V164" s="162">
        <v>2028</v>
      </c>
      <c r="W164" s="162">
        <v>2029</v>
      </c>
      <c r="X164" s="162">
        <v>2030</v>
      </c>
      <c r="Y164" s="162">
        <v>2031</v>
      </c>
      <c r="Z164" s="162">
        <v>2032</v>
      </c>
      <c r="AA164" s="162">
        <v>2033</v>
      </c>
      <c r="AB164" s="162">
        <v>2034</v>
      </c>
      <c r="AC164" s="162">
        <v>2035</v>
      </c>
      <c r="AD164" s="162">
        <v>2036</v>
      </c>
      <c r="AE164" s="162">
        <v>2037</v>
      </c>
      <c r="AF164" s="162">
        <v>2038</v>
      </c>
      <c r="AG164" s="162">
        <v>2039</v>
      </c>
      <c r="AH164" s="162">
        <v>2040</v>
      </c>
      <c r="AI164" s="162">
        <v>2041</v>
      </c>
      <c r="AJ164" s="162">
        <v>2042</v>
      </c>
      <c r="AK164" s="162">
        <v>2043</v>
      </c>
      <c r="AL164" s="162">
        <v>2044</v>
      </c>
      <c r="AM164" s="162">
        <v>2045</v>
      </c>
      <c r="AN164" s="162">
        <v>2046</v>
      </c>
      <c r="AO164" s="162">
        <v>2047</v>
      </c>
      <c r="AP164" s="162">
        <v>2048</v>
      </c>
      <c r="AQ164" s="162">
        <v>2049</v>
      </c>
      <c r="AR164" s="162">
        <v>2050</v>
      </c>
    </row>
    <row r="165" spans="4:47" ht="14.25" customHeight="1" thickTop="1" x14ac:dyDescent="0.25">
      <c r="G165" s="62"/>
      <c r="H165" s="409" t="s">
        <v>43</v>
      </c>
      <c r="J165" s="441" t="s">
        <v>44</v>
      </c>
      <c r="K165" s="164" t="s">
        <v>262</v>
      </c>
      <c r="L165" s="296">
        <v>0.52103600000000005</v>
      </c>
      <c r="M165" s="296">
        <v>0.52499633333333329</v>
      </c>
      <c r="N165" s="296">
        <v>0.52895666666666674</v>
      </c>
      <c r="O165" s="296">
        <v>0.53291700000000009</v>
      </c>
      <c r="P165" s="296">
        <v>0.53687733333333332</v>
      </c>
      <c r="Q165" s="296">
        <v>0.54083766666666666</v>
      </c>
      <c r="R165" s="296">
        <v>0.544798</v>
      </c>
      <c r="S165" s="296">
        <v>0.54875833333333335</v>
      </c>
      <c r="T165" s="296">
        <v>0.55271866666666669</v>
      </c>
      <c r="U165" s="296">
        <v>0.55667899999999992</v>
      </c>
      <c r="V165" s="296">
        <v>0.56063933333333327</v>
      </c>
      <c r="W165" s="296">
        <v>0.56459966666666661</v>
      </c>
      <c r="X165" s="296">
        <v>0.56855999999999995</v>
      </c>
      <c r="Y165" s="296">
        <v>0.56912856000000001</v>
      </c>
      <c r="Z165" s="296">
        <v>0.56969711999999995</v>
      </c>
      <c r="AA165" s="296">
        <v>0.57026568</v>
      </c>
      <c r="AB165" s="296">
        <v>0.57083423999999994</v>
      </c>
      <c r="AC165" s="296">
        <v>0.57140279999999999</v>
      </c>
      <c r="AD165" s="296">
        <v>0.57197136000000004</v>
      </c>
      <c r="AE165" s="296">
        <v>0.57253991999999998</v>
      </c>
      <c r="AF165" s="296">
        <v>0.57310847999999992</v>
      </c>
      <c r="AG165" s="296">
        <v>0.57367703999999997</v>
      </c>
      <c r="AH165" s="296">
        <v>0.57424559999999991</v>
      </c>
      <c r="AI165" s="296">
        <v>0.57481415999999996</v>
      </c>
      <c r="AJ165" s="296">
        <v>0.57538272000000001</v>
      </c>
      <c r="AK165" s="296">
        <v>0.57595127999999995</v>
      </c>
      <c r="AL165" s="296">
        <v>0.57651984000000001</v>
      </c>
      <c r="AM165" s="296">
        <v>0.57708839999999983</v>
      </c>
      <c r="AN165" s="296">
        <v>0.57765696</v>
      </c>
      <c r="AO165" s="296">
        <v>0.57822551999999994</v>
      </c>
      <c r="AP165" s="296">
        <v>0.57879407999999999</v>
      </c>
      <c r="AQ165" s="296">
        <v>0.57936264000000004</v>
      </c>
      <c r="AR165" s="296">
        <v>0.57993119999999998</v>
      </c>
    </row>
    <row r="166" spans="4:47" ht="14.25" customHeight="1" x14ac:dyDescent="0.25">
      <c r="G166" s="62"/>
      <c r="H166" s="409"/>
      <c r="J166" s="442"/>
      <c r="K166" s="52" t="s">
        <v>263</v>
      </c>
      <c r="L166" s="135">
        <v>0.52103600000000005</v>
      </c>
      <c r="M166" s="135">
        <v>0.5228105833333333</v>
      </c>
      <c r="N166" s="135">
        <v>0.52458516666666666</v>
      </c>
      <c r="O166" s="135">
        <v>0.52635975000000013</v>
      </c>
      <c r="P166" s="135">
        <v>0.52813433333333337</v>
      </c>
      <c r="Q166" s="135">
        <v>0.52990891666666673</v>
      </c>
      <c r="R166" s="135">
        <v>0.53168350000000009</v>
      </c>
      <c r="S166" s="135">
        <v>0.53345808333333344</v>
      </c>
      <c r="T166" s="135">
        <v>0.53523266666666669</v>
      </c>
      <c r="U166" s="135">
        <v>0.53700724999999994</v>
      </c>
      <c r="V166" s="135">
        <v>0.53878183333333329</v>
      </c>
      <c r="W166" s="135">
        <v>0.54055641666666665</v>
      </c>
      <c r="X166" s="135">
        <v>0.54233100000000001</v>
      </c>
      <c r="Y166" s="135">
        <v>0.54260216550000007</v>
      </c>
      <c r="Z166" s="135">
        <v>0.54287333100000001</v>
      </c>
      <c r="AA166" s="135">
        <v>0.54314449650000007</v>
      </c>
      <c r="AB166" s="135">
        <v>0.54341566199999991</v>
      </c>
      <c r="AC166" s="135">
        <v>0.54368682749999997</v>
      </c>
      <c r="AD166" s="135">
        <v>0.54395799300000003</v>
      </c>
      <c r="AE166" s="135">
        <v>0.54422915849999998</v>
      </c>
      <c r="AF166" s="135">
        <v>0.54450032400000004</v>
      </c>
      <c r="AG166" s="135">
        <v>0.54477148949999998</v>
      </c>
      <c r="AH166" s="135">
        <v>0.54504265499999993</v>
      </c>
      <c r="AI166" s="135">
        <v>0.54531382049999999</v>
      </c>
      <c r="AJ166" s="135">
        <v>0.54558498599999994</v>
      </c>
      <c r="AK166" s="135">
        <v>0.5458561515</v>
      </c>
      <c r="AL166" s="135">
        <v>0.54612731700000006</v>
      </c>
      <c r="AM166" s="135">
        <v>0.5463984825</v>
      </c>
      <c r="AN166" s="135">
        <v>0.54666964799999995</v>
      </c>
      <c r="AO166" s="135">
        <v>0.54694081350000001</v>
      </c>
      <c r="AP166" s="135">
        <v>0.54721197899999996</v>
      </c>
      <c r="AQ166" s="135">
        <v>0.54748314450000002</v>
      </c>
      <c r="AR166" s="135">
        <v>0.54775430999999997</v>
      </c>
    </row>
    <row r="167" spans="4:47" ht="14.25" customHeight="1" thickBot="1" x14ac:dyDescent="0.3">
      <c r="G167" s="62"/>
      <c r="H167" s="409"/>
      <c r="J167" s="442"/>
      <c r="K167" s="167" t="s">
        <v>264</v>
      </c>
      <c r="L167" s="297">
        <v>0.52103600000000005</v>
      </c>
      <c r="M167" s="297">
        <v>0.52003258333333335</v>
      </c>
      <c r="N167" s="297">
        <v>0.51902916666666676</v>
      </c>
      <c r="O167" s="297">
        <v>0.51802575000000006</v>
      </c>
      <c r="P167" s="297">
        <v>0.51702233333333336</v>
      </c>
      <c r="Q167" s="297">
        <v>0.51601891666666677</v>
      </c>
      <c r="R167" s="297">
        <v>0.51501549999999996</v>
      </c>
      <c r="S167" s="297">
        <v>0.51401208333333337</v>
      </c>
      <c r="T167" s="297">
        <v>0.51300866666666667</v>
      </c>
      <c r="U167" s="297">
        <v>0.51200524999999997</v>
      </c>
      <c r="V167" s="297">
        <v>0.51100183333333338</v>
      </c>
      <c r="W167" s="297">
        <v>0.50999841666666657</v>
      </c>
      <c r="X167" s="297">
        <v>0.50899499999999998</v>
      </c>
      <c r="Y167" s="297">
        <v>0.50912224875000001</v>
      </c>
      <c r="Z167" s="297">
        <v>0.50924949749999993</v>
      </c>
      <c r="AA167" s="297">
        <v>0.50937674624999996</v>
      </c>
      <c r="AB167" s="297">
        <v>0.50950399499999999</v>
      </c>
      <c r="AC167" s="297">
        <v>0.50963124375000002</v>
      </c>
      <c r="AD167" s="297">
        <v>0.50975849249999994</v>
      </c>
      <c r="AE167" s="297">
        <v>0.50988574124999997</v>
      </c>
      <c r="AF167" s="297">
        <v>0.51001298999999989</v>
      </c>
      <c r="AG167" s="297">
        <v>0.51014023874999992</v>
      </c>
      <c r="AH167" s="297">
        <v>0.51026748749999995</v>
      </c>
      <c r="AI167" s="297">
        <v>0.51039473624999998</v>
      </c>
      <c r="AJ167" s="297">
        <v>0.5105219849999999</v>
      </c>
      <c r="AK167" s="297">
        <v>0.51064923374999993</v>
      </c>
      <c r="AL167" s="297">
        <v>0.51077648249999996</v>
      </c>
      <c r="AM167" s="297">
        <v>0.51090373124999999</v>
      </c>
      <c r="AN167" s="297">
        <v>0.51103097999999991</v>
      </c>
      <c r="AO167" s="297">
        <v>0.51115822874999994</v>
      </c>
      <c r="AP167" s="297">
        <v>0.51128547749999986</v>
      </c>
      <c r="AQ167" s="297">
        <v>0.51141272624999989</v>
      </c>
      <c r="AR167" s="297">
        <v>0.51153997499999992</v>
      </c>
    </row>
    <row r="168" spans="4:47" ht="14.25" customHeight="1" thickTop="1" x14ac:dyDescent="0.25">
      <c r="G168" s="62"/>
      <c r="H168" s="409"/>
      <c r="J168" s="442"/>
      <c r="K168" s="164" t="s">
        <v>265</v>
      </c>
      <c r="L168" s="296">
        <v>0.46739799999999998</v>
      </c>
      <c r="M168" s="296">
        <v>0.47223066666666663</v>
      </c>
      <c r="N168" s="296">
        <v>0.47706333333333334</v>
      </c>
      <c r="O168" s="296">
        <v>0.48189600000000005</v>
      </c>
      <c r="P168" s="296">
        <v>0.48672866666666664</v>
      </c>
      <c r="Q168" s="296">
        <v>0.49156133333333329</v>
      </c>
      <c r="R168" s="296">
        <v>0.496394</v>
      </c>
      <c r="S168" s="296">
        <v>0.50122666666666671</v>
      </c>
      <c r="T168" s="296">
        <v>0.50605933333333331</v>
      </c>
      <c r="U168" s="296">
        <v>0.51089200000000001</v>
      </c>
      <c r="V168" s="296">
        <v>0.51572466666666672</v>
      </c>
      <c r="W168" s="296">
        <v>0.52055733333333343</v>
      </c>
      <c r="X168" s="296">
        <v>0.52539000000000002</v>
      </c>
      <c r="Y168" s="296">
        <v>0.52617808499999996</v>
      </c>
      <c r="Z168" s="296">
        <v>0.52696617000000001</v>
      </c>
      <c r="AA168" s="296">
        <v>0.52775425499999995</v>
      </c>
      <c r="AB168" s="296">
        <v>0.52854234</v>
      </c>
      <c r="AC168" s="296">
        <v>0.52933042500000005</v>
      </c>
      <c r="AD168" s="296">
        <v>0.5301185100000001</v>
      </c>
      <c r="AE168" s="296">
        <v>0.53090659500000004</v>
      </c>
      <c r="AF168" s="296">
        <v>0.53169467999999998</v>
      </c>
      <c r="AG168" s="296">
        <v>0.53248276500000002</v>
      </c>
      <c r="AH168" s="296">
        <v>0.53327084999999996</v>
      </c>
      <c r="AI168" s="296">
        <v>0.53405893500000001</v>
      </c>
      <c r="AJ168" s="296">
        <v>0.53484702000000006</v>
      </c>
      <c r="AK168" s="296">
        <v>0.53563510500000011</v>
      </c>
      <c r="AL168" s="296">
        <v>0.53642319000000005</v>
      </c>
      <c r="AM168" s="296">
        <v>0.53721127499999999</v>
      </c>
      <c r="AN168" s="296">
        <v>0.53799936000000004</v>
      </c>
      <c r="AO168" s="296">
        <v>0.53878744499999998</v>
      </c>
      <c r="AP168" s="296">
        <v>0.53957553000000003</v>
      </c>
      <c r="AQ168" s="296">
        <v>0.54036361499999996</v>
      </c>
      <c r="AR168" s="296">
        <v>0.54115170000000001</v>
      </c>
    </row>
    <row r="169" spans="4:47" ht="14.25" customHeight="1" x14ac:dyDescent="0.25">
      <c r="G169" s="62"/>
      <c r="H169" s="409"/>
      <c r="J169" s="442"/>
      <c r="K169" s="52" t="s">
        <v>266</v>
      </c>
      <c r="L169" s="135">
        <v>0.46739799999999998</v>
      </c>
      <c r="M169" s="135">
        <v>0.46998766666666664</v>
      </c>
      <c r="N169" s="135">
        <v>0.47257733333333335</v>
      </c>
      <c r="O169" s="135">
        <v>0.47516700000000006</v>
      </c>
      <c r="P169" s="135">
        <v>0.47775666666666661</v>
      </c>
      <c r="Q169" s="135">
        <v>0.48034633333333332</v>
      </c>
      <c r="R169" s="135">
        <v>0.48293600000000003</v>
      </c>
      <c r="S169" s="135">
        <v>0.48552566666666669</v>
      </c>
      <c r="T169" s="135">
        <v>0.48811533333333329</v>
      </c>
      <c r="U169" s="135">
        <v>0.49070499999999995</v>
      </c>
      <c r="V169" s="135">
        <v>0.4932946666666666</v>
      </c>
      <c r="W169" s="135">
        <v>0.49588433333333332</v>
      </c>
      <c r="X169" s="135">
        <v>0.49847399999999997</v>
      </c>
      <c r="Y169" s="135">
        <v>0.49884785549999994</v>
      </c>
      <c r="Z169" s="135">
        <v>0.49922171099999996</v>
      </c>
      <c r="AA169" s="135">
        <v>0.49959556649999992</v>
      </c>
      <c r="AB169" s="135">
        <v>0.49996942199999994</v>
      </c>
      <c r="AC169" s="135">
        <v>0.50034327749999996</v>
      </c>
      <c r="AD169" s="135">
        <v>0.50071713299999998</v>
      </c>
      <c r="AE169" s="135">
        <v>0.5010909885</v>
      </c>
      <c r="AF169" s="135">
        <v>0.50146484400000002</v>
      </c>
      <c r="AG169" s="135">
        <v>0.50183869949999993</v>
      </c>
      <c r="AH169" s="135">
        <v>0.50221255499999995</v>
      </c>
      <c r="AI169" s="135">
        <v>0.50258641049999997</v>
      </c>
      <c r="AJ169" s="135">
        <v>0.50296026599999999</v>
      </c>
      <c r="AK169" s="135">
        <v>0.50333412150000001</v>
      </c>
      <c r="AL169" s="135">
        <v>0.50370797700000003</v>
      </c>
      <c r="AM169" s="135">
        <v>0.50408183249999994</v>
      </c>
      <c r="AN169" s="135">
        <v>0.50445568799999996</v>
      </c>
      <c r="AO169" s="135">
        <v>0.50482954349999987</v>
      </c>
      <c r="AP169" s="135">
        <v>0.50520339899999989</v>
      </c>
      <c r="AQ169" s="135">
        <v>0.50557725449999991</v>
      </c>
      <c r="AR169" s="135">
        <v>0.50595110999999993</v>
      </c>
    </row>
    <row r="170" spans="4:47" ht="14.25" customHeight="1" thickBot="1" x14ac:dyDescent="0.3">
      <c r="G170" s="62"/>
      <c r="H170" s="409"/>
      <c r="J170" s="442"/>
      <c r="K170" s="167" t="s">
        <v>267</v>
      </c>
      <c r="L170" s="297">
        <v>0.46739799999999998</v>
      </c>
      <c r="M170" s="297">
        <v>0.46733699999999995</v>
      </c>
      <c r="N170" s="297">
        <v>0.46727600000000002</v>
      </c>
      <c r="O170" s="297">
        <v>0.46721499999999999</v>
      </c>
      <c r="P170" s="297">
        <v>0.46715400000000001</v>
      </c>
      <c r="Q170" s="297">
        <v>0.46709299999999998</v>
      </c>
      <c r="R170" s="297">
        <v>0.46703199999999995</v>
      </c>
      <c r="S170" s="297">
        <v>0.46697100000000002</v>
      </c>
      <c r="T170" s="297">
        <v>0.46690999999999999</v>
      </c>
      <c r="U170" s="297">
        <v>0.46684900000000001</v>
      </c>
      <c r="V170" s="297">
        <v>0.46678800000000004</v>
      </c>
      <c r="W170" s="297">
        <v>0.46672700000000006</v>
      </c>
      <c r="X170" s="297">
        <v>0.46666600000000003</v>
      </c>
      <c r="Y170" s="297">
        <v>0.46684099975000004</v>
      </c>
      <c r="Z170" s="297">
        <v>0.46701599950000006</v>
      </c>
      <c r="AA170" s="297">
        <v>0.46719099924999996</v>
      </c>
      <c r="AB170" s="297">
        <v>0.46736599899999998</v>
      </c>
      <c r="AC170" s="297">
        <v>0.46754099874999999</v>
      </c>
      <c r="AD170" s="297">
        <v>0.46771599850000001</v>
      </c>
      <c r="AE170" s="297">
        <v>0.46789099825000002</v>
      </c>
      <c r="AF170" s="297">
        <v>0.46806599800000004</v>
      </c>
      <c r="AG170" s="297">
        <v>0.46824099775000005</v>
      </c>
      <c r="AH170" s="297">
        <v>0.46841599750000001</v>
      </c>
      <c r="AI170" s="297">
        <v>0.46859099725000009</v>
      </c>
      <c r="AJ170" s="297">
        <v>0.46876599700000005</v>
      </c>
      <c r="AK170" s="297">
        <v>0.46894099675000006</v>
      </c>
      <c r="AL170" s="297">
        <v>0.46911599650000008</v>
      </c>
      <c r="AM170" s="297">
        <v>0.46929099624999998</v>
      </c>
      <c r="AN170" s="297">
        <v>0.46946599600000011</v>
      </c>
      <c r="AO170" s="297">
        <v>0.46964099575000001</v>
      </c>
      <c r="AP170" s="297">
        <v>0.46981599550000003</v>
      </c>
      <c r="AQ170" s="297">
        <v>0.46999099525000004</v>
      </c>
      <c r="AR170" s="297">
        <v>0.47016599500000006</v>
      </c>
    </row>
    <row r="171" spans="4:47" ht="14.25" customHeight="1" thickTop="1" x14ac:dyDescent="0.25">
      <c r="G171" s="62"/>
      <c r="H171" s="409"/>
      <c r="J171" s="442"/>
      <c r="K171" s="164" t="s">
        <v>268</v>
      </c>
      <c r="L171" s="296">
        <v>0.44601499999999999</v>
      </c>
      <c r="M171" s="296">
        <v>0.45147074999999998</v>
      </c>
      <c r="N171" s="296">
        <v>0.45692649999999996</v>
      </c>
      <c r="O171" s="296">
        <v>0.46238224999999994</v>
      </c>
      <c r="P171" s="296">
        <v>0.46783799999999998</v>
      </c>
      <c r="Q171" s="296">
        <v>0.47329375000000001</v>
      </c>
      <c r="R171" s="296">
        <v>0.47874949999999999</v>
      </c>
      <c r="S171" s="296">
        <v>0.48420525000000003</v>
      </c>
      <c r="T171" s="296">
        <v>0.48966100000000007</v>
      </c>
      <c r="U171" s="296">
        <v>0.49511675000000005</v>
      </c>
      <c r="V171" s="296">
        <v>0.50057250000000009</v>
      </c>
      <c r="W171" s="296">
        <v>0.50602825000000007</v>
      </c>
      <c r="X171" s="296">
        <v>0.51148400000000005</v>
      </c>
      <c r="Y171" s="296">
        <v>0.51250696800000006</v>
      </c>
      <c r="Z171" s="296">
        <v>0.51352993600000008</v>
      </c>
      <c r="AA171" s="296">
        <v>0.51455290400000009</v>
      </c>
      <c r="AB171" s="296">
        <v>0.5155758720000001</v>
      </c>
      <c r="AC171" s="296">
        <v>0.51659884000000011</v>
      </c>
      <c r="AD171" s="296">
        <v>0.51762180800000002</v>
      </c>
      <c r="AE171" s="296">
        <v>0.51864477600000014</v>
      </c>
      <c r="AF171" s="296">
        <v>0.51966774400000004</v>
      </c>
      <c r="AG171" s="296">
        <v>0.52069071200000006</v>
      </c>
      <c r="AH171" s="296">
        <v>0.52171368000000007</v>
      </c>
      <c r="AI171" s="296">
        <v>0.52273664800000008</v>
      </c>
      <c r="AJ171" s="296">
        <v>0.52375961600000009</v>
      </c>
      <c r="AK171" s="296">
        <v>0.52478258400000011</v>
      </c>
      <c r="AL171" s="296">
        <v>0.52580555200000012</v>
      </c>
      <c r="AM171" s="296">
        <v>0.52682852000000013</v>
      </c>
      <c r="AN171" s="296">
        <v>0.52785148800000015</v>
      </c>
      <c r="AO171" s="296">
        <v>0.52887445600000005</v>
      </c>
      <c r="AP171" s="296">
        <v>0.52989742400000006</v>
      </c>
      <c r="AQ171" s="296">
        <v>0.53092039200000007</v>
      </c>
      <c r="AR171" s="296">
        <v>0.53194336000000009</v>
      </c>
    </row>
    <row r="172" spans="4:47" ht="14.25" customHeight="1" x14ac:dyDescent="0.25">
      <c r="G172" s="62"/>
      <c r="H172" s="409"/>
      <c r="J172" s="442"/>
      <c r="K172" s="52" t="s">
        <v>269</v>
      </c>
      <c r="L172" s="135">
        <v>0.44601499999999999</v>
      </c>
      <c r="M172" s="135">
        <v>0.44923591666666662</v>
      </c>
      <c r="N172" s="135">
        <v>0.45245683333333325</v>
      </c>
      <c r="O172" s="135">
        <v>0.45567774999999999</v>
      </c>
      <c r="P172" s="135">
        <v>0.45889866666666662</v>
      </c>
      <c r="Q172" s="135">
        <v>0.46211958333333331</v>
      </c>
      <c r="R172" s="135">
        <v>0.46534049999999993</v>
      </c>
      <c r="S172" s="135">
        <v>0.46856141666666667</v>
      </c>
      <c r="T172" s="135">
        <v>0.4717823333333333</v>
      </c>
      <c r="U172" s="135">
        <v>0.47500325000000004</v>
      </c>
      <c r="V172" s="135">
        <v>0.47822416666666667</v>
      </c>
      <c r="W172" s="135">
        <v>0.4814450833333333</v>
      </c>
      <c r="X172" s="135">
        <v>0.48466599999999999</v>
      </c>
      <c r="Y172" s="135">
        <v>0.4851506659999999</v>
      </c>
      <c r="Z172" s="135">
        <v>0.48563533200000003</v>
      </c>
      <c r="AA172" s="135">
        <v>0.48611999799999994</v>
      </c>
      <c r="AB172" s="135">
        <v>0.48660466399999996</v>
      </c>
      <c r="AC172" s="135">
        <v>0.48708932999999999</v>
      </c>
      <c r="AD172" s="135">
        <v>0.48757399599999995</v>
      </c>
      <c r="AE172" s="135">
        <v>0.48805866199999998</v>
      </c>
      <c r="AF172" s="135">
        <v>0.488543328</v>
      </c>
      <c r="AG172" s="135">
        <v>0.48902799399999991</v>
      </c>
      <c r="AH172" s="135">
        <v>0.48951265999999993</v>
      </c>
      <c r="AI172" s="135">
        <v>0.48999732599999996</v>
      </c>
      <c r="AJ172" s="135">
        <v>0.49048199199999998</v>
      </c>
      <c r="AK172" s="135">
        <v>0.49096665799999994</v>
      </c>
      <c r="AL172" s="135">
        <v>0.49145132399999997</v>
      </c>
      <c r="AM172" s="135">
        <v>0.49193598999999999</v>
      </c>
      <c r="AN172" s="135">
        <v>0.49242065600000001</v>
      </c>
      <c r="AO172" s="135">
        <v>0.49290532200000003</v>
      </c>
      <c r="AP172" s="135">
        <v>0.49338998799999995</v>
      </c>
      <c r="AQ172" s="135">
        <v>0.49387465400000002</v>
      </c>
      <c r="AR172" s="135">
        <v>0.49435931999999999</v>
      </c>
    </row>
    <row r="173" spans="4:47" ht="14.25" customHeight="1" thickBot="1" x14ac:dyDescent="0.3">
      <c r="G173" s="62"/>
      <c r="H173" s="409"/>
      <c r="J173" s="442"/>
      <c r="K173" s="167" t="s">
        <v>270</v>
      </c>
      <c r="L173" s="298">
        <v>0.44601499999999999</v>
      </c>
      <c r="M173" s="298">
        <v>0.44662708333333329</v>
      </c>
      <c r="N173" s="298">
        <v>0.44723916666666663</v>
      </c>
      <c r="O173" s="298">
        <v>0.44785124999999998</v>
      </c>
      <c r="P173" s="298">
        <v>0.44846333333333338</v>
      </c>
      <c r="Q173" s="298">
        <v>0.44907541666666662</v>
      </c>
      <c r="R173" s="298">
        <v>0.44968750000000002</v>
      </c>
      <c r="S173" s="298">
        <v>0.45029958333333325</v>
      </c>
      <c r="T173" s="298">
        <v>0.45091166666666666</v>
      </c>
      <c r="U173" s="298">
        <v>0.45152375</v>
      </c>
      <c r="V173" s="298">
        <v>0.45213583333333335</v>
      </c>
      <c r="W173" s="298">
        <v>0.45274791666666664</v>
      </c>
      <c r="X173" s="298">
        <v>0.45335999999999999</v>
      </c>
      <c r="Y173" s="298">
        <v>0.45358668000000002</v>
      </c>
      <c r="Z173" s="298">
        <v>0.45381336</v>
      </c>
      <c r="AA173" s="298">
        <v>0.45404004000000003</v>
      </c>
      <c r="AB173" s="298">
        <v>0.45426672000000001</v>
      </c>
      <c r="AC173" s="298">
        <v>0.45449339999999994</v>
      </c>
      <c r="AD173" s="298">
        <v>0.45472007999999997</v>
      </c>
      <c r="AE173" s="298">
        <v>0.45494676000000001</v>
      </c>
      <c r="AF173" s="298">
        <v>0.45517343999999998</v>
      </c>
      <c r="AG173" s="298">
        <v>0.45540012000000002</v>
      </c>
      <c r="AH173" s="298">
        <v>0.4556268</v>
      </c>
      <c r="AI173" s="298">
        <v>0.45585348000000003</v>
      </c>
      <c r="AJ173" s="298">
        <v>0.45608015999999996</v>
      </c>
      <c r="AK173" s="298">
        <v>0.45630684000000005</v>
      </c>
      <c r="AL173" s="298">
        <v>0.45653351999999997</v>
      </c>
      <c r="AM173" s="298">
        <v>0.45676020000000001</v>
      </c>
      <c r="AN173" s="298">
        <v>0.45698687999999998</v>
      </c>
      <c r="AO173" s="298">
        <v>0.45721356000000002</v>
      </c>
      <c r="AP173" s="298">
        <v>0.45744024000000005</v>
      </c>
      <c r="AQ173" s="298">
        <v>0.45766692000000003</v>
      </c>
      <c r="AR173" s="298">
        <v>0.45789360000000001</v>
      </c>
    </row>
    <row r="174" spans="4:47" ht="14.25" customHeight="1" thickTop="1" x14ac:dyDescent="0.25">
      <c r="G174" s="62"/>
      <c r="H174" s="409"/>
      <c r="J174" s="442"/>
      <c r="K174" s="164" t="s">
        <v>271</v>
      </c>
      <c r="L174" s="296">
        <v>0.42854599999999998</v>
      </c>
      <c r="M174" s="296">
        <v>0.43429174999999992</v>
      </c>
      <c r="N174" s="296">
        <v>0.44003750000000003</v>
      </c>
      <c r="O174" s="296">
        <v>0.44578325000000002</v>
      </c>
      <c r="P174" s="296">
        <v>0.45152900000000001</v>
      </c>
      <c r="Q174" s="296">
        <v>0.45727475000000001</v>
      </c>
      <c r="R174" s="296">
        <v>0.4630205</v>
      </c>
      <c r="S174" s="296">
        <v>0.46876625</v>
      </c>
      <c r="T174" s="296">
        <v>0.47451199999999999</v>
      </c>
      <c r="U174" s="296">
        <v>0.48025774999999998</v>
      </c>
      <c r="V174" s="296">
        <v>0.48600349999999998</v>
      </c>
      <c r="W174" s="296">
        <v>0.49174925000000003</v>
      </c>
      <c r="X174" s="296">
        <v>0.49749500000000002</v>
      </c>
      <c r="Y174" s="296">
        <v>0.49873873749999997</v>
      </c>
      <c r="Z174" s="296">
        <v>0.49998247500000004</v>
      </c>
      <c r="AA174" s="296">
        <v>0.50122621249999999</v>
      </c>
      <c r="AB174" s="296">
        <v>0.50246995000000005</v>
      </c>
      <c r="AC174" s="296">
        <v>0.50371368750000012</v>
      </c>
      <c r="AD174" s="296">
        <v>0.50495742500000007</v>
      </c>
      <c r="AE174" s="296">
        <v>0.50620116250000002</v>
      </c>
      <c r="AF174" s="296">
        <v>0.50744490000000009</v>
      </c>
      <c r="AG174" s="296">
        <v>0.50868863750000004</v>
      </c>
      <c r="AH174" s="296">
        <v>0.50993237499999999</v>
      </c>
      <c r="AI174" s="296">
        <v>0.51117611250000006</v>
      </c>
      <c r="AJ174" s="296">
        <v>0.51241985000000001</v>
      </c>
      <c r="AK174" s="296">
        <v>0.51366358750000007</v>
      </c>
      <c r="AL174" s="296">
        <v>0.51490732500000003</v>
      </c>
      <c r="AM174" s="296">
        <v>0.51615106249999998</v>
      </c>
      <c r="AN174" s="296">
        <v>0.51739480000000015</v>
      </c>
      <c r="AO174" s="296">
        <v>0.5186385375</v>
      </c>
      <c r="AP174" s="296">
        <v>0.51988227500000006</v>
      </c>
      <c r="AQ174" s="296">
        <v>0.52112601250000012</v>
      </c>
      <c r="AR174" s="296">
        <v>0.52236975000000008</v>
      </c>
    </row>
    <row r="175" spans="4:47" ht="14.25" customHeight="1" x14ac:dyDescent="0.25">
      <c r="G175" s="62"/>
      <c r="H175" s="409"/>
      <c r="J175" s="442"/>
      <c r="K175" s="52" t="s">
        <v>272</v>
      </c>
      <c r="L175" s="135">
        <v>0.42854599999999998</v>
      </c>
      <c r="M175" s="135">
        <v>0.43205116666666665</v>
      </c>
      <c r="N175" s="135">
        <v>0.43555633333333327</v>
      </c>
      <c r="O175" s="135">
        <v>0.43906149999999999</v>
      </c>
      <c r="P175" s="135">
        <v>0.44256666666666672</v>
      </c>
      <c r="Q175" s="135">
        <v>0.44607183333333333</v>
      </c>
      <c r="R175" s="135">
        <v>0.44957700000000006</v>
      </c>
      <c r="S175" s="135">
        <v>0.45308216666666667</v>
      </c>
      <c r="T175" s="135">
        <v>0.4565873333333334</v>
      </c>
      <c r="U175" s="135">
        <v>0.46009250000000002</v>
      </c>
      <c r="V175" s="135">
        <v>0.46359766666666663</v>
      </c>
      <c r="W175" s="135">
        <v>0.46710283333333336</v>
      </c>
      <c r="X175" s="135">
        <v>0.47060800000000003</v>
      </c>
      <c r="Y175" s="135">
        <v>0.47119625999999998</v>
      </c>
      <c r="Z175" s="135">
        <v>0.47178452000000004</v>
      </c>
      <c r="AA175" s="135">
        <v>0.47237278000000005</v>
      </c>
      <c r="AB175" s="135">
        <v>0.47296104000000005</v>
      </c>
      <c r="AC175" s="135">
        <v>0.47354930000000001</v>
      </c>
      <c r="AD175" s="135">
        <v>0.47413756000000007</v>
      </c>
      <c r="AE175" s="135">
        <v>0.47472582000000002</v>
      </c>
      <c r="AF175" s="135">
        <v>0.47531408000000008</v>
      </c>
      <c r="AG175" s="135">
        <v>0.47590234000000003</v>
      </c>
      <c r="AH175" s="135">
        <v>0.47649059999999999</v>
      </c>
      <c r="AI175" s="135">
        <v>0.47707886000000005</v>
      </c>
      <c r="AJ175" s="135">
        <v>0.47766712</v>
      </c>
      <c r="AK175" s="135">
        <v>0.47825538000000006</v>
      </c>
      <c r="AL175" s="135">
        <v>0.47884364000000001</v>
      </c>
      <c r="AM175" s="135">
        <v>0.47943189999999997</v>
      </c>
      <c r="AN175" s="135">
        <v>0.48002016000000003</v>
      </c>
      <c r="AO175" s="135">
        <v>0.48060842000000009</v>
      </c>
      <c r="AP175" s="135">
        <v>0.48119668000000004</v>
      </c>
      <c r="AQ175" s="135">
        <v>0.48178493999999999</v>
      </c>
      <c r="AR175" s="135">
        <v>0.4823732</v>
      </c>
    </row>
    <row r="176" spans="4:47" ht="14.25" customHeight="1" thickBot="1" x14ac:dyDescent="0.3">
      <c r="G176" s="62"/>
      <c r="H176" s="409"/>
      <c r="J176" s="442"/>
      <c r="K176" s="167" t="s">
        <v>273</v>
      </c>
      <c r="L176" s="298">
        <v>0.42854599999999998</v>
      </c>
      <c r="M176" s="298">
        <v>0.42950041666666666</v>
      </c>
      <c r="N176" s="298">
        <v>0.43045483333333329</v>
      </c>
      <c r="O176" s="298">
        <v>0.43140924999999997</v>
      </c>
      <c r="P176" s="298">
        <v>0.43236366666666665</v>
      </c>
      <c r="Q176" s="298">
        <v>0.43331808333333327</v>
      </c>
      <c r="R176" s="298">
        <v>0.43427250000000001</v>
      </c>
      <c r="S176" s="298">
        <v>0.43522691666666669</v>
      </c>
      <c r="T176" s="298">
        <v>0.43618133333333331</v>
      </c>
      <c r="U176" s="298">
        <v>0.43713574999999993</v>
      </c>
      <c r="V176" s="298">
        <v>0.43809016666666661</v>
      </c>
      <c r="W176" s="298">
        <v>0.43904458333333335</v>
      </c>
      <c r="X176" s="298">
        <v>0.43999899999999997</v>
      </c>
      <c r="Y176" s="298">
        <v>0.440273999375</v>
      </c>
      <c r="Z176" s="298">
        <v>0.44054899874999992</v>
      </c>
      <c r="AA176" s="298">
        <v>0.44082399812499995</v>
      </c>
      <c r="AB176" s="298">
        <v>0.44109899749999998</v>
      </c>
      <c r="AC176" s="298">
        <v>0.4413739968749999</v>
      </c>
      <c r="AD176" s="298">
        <v>0.44164899624999998</v>
      </c>
      <c r="AE176" s="298">
        <v>0.44192399562499995</v>
      </c>
      <c r="AF176" s="298">
        <v>0.44219899499999993</v>
      </c>
      <c r="AG176" s="298">
        <v>0.44247399437499996</v>
      </c>
      <c r="AH176" s="298">
        <v>0.44274899374999988</v>
      </c>
      <c r="AI176" s="298">
        <v>0.44302399312500002</v>
      </c>
      <c r="AJ176" s="298">
        <v>0.44329899249999993</v>
      </c>
      <c r="AK176" s="298">
        <v>0.44357399187499996</v>
      </c>
      <c r="AL176" s="298">
        <v>0.44384899124999999</v>
      </c>
      <c r="AM176" s="298">
        <v>0.44412399062499996</v>
      </c>
      <c r="AN176" s="298">
        <v>0.44439898999999994</v>
      </c>
      <c r="AO176" s="298">
        <v>0.44467398937499991</v>
      </c>
      <c r="AP176" s="298">
        <v>0.44494898874999994</v>
      </c>
      <c r="AQ176" s="298">
        <v>0.44522398812499997</v>
      </c>
      <c r="AR176" s="298">
        <v>0.44549898749999994</v>
      </c>
    </row>
    <row r="177" spans="7:73" ht="14.25" customHeight="1" thickTop="1" x14ac:dyDescent="0.25">
      <c r="G177" s="62"/>
      <c r="H177" s="409"/>
      <c r="J177" s="442"/>
      <c r="K177" s="164" t="s">
        <v>274</v>
      </c>
      <c r="L177" s="296">
        <v>0.40905900000000001</v>
      </c>
      <c r="M177" s="296">
        <v>0.41496024999999997</v>
      </c>
      <c r="N177" s="296">
        <v>0.4208615</v>
      </c>
      <c r="O177" s="296">
        <v>0.42676274999999997</v>
      </c>
      <c r="P177" s="296">
        <v>0.43266399999999999</v>
      </c>
      <c r="Q177" s="296">
        <v>0.43856525000000007</v>
      </c>
      <c r="R177" s="296">
        <v>0.44446650000000004</v>
      </c>
      <c r="S177" s="296">
        <v>0.45036775000000001</v>
      </c>
      <c r="T177" s="296">
        <v>0.45626900000000004</v>
      </c>
      <c r="U177" s="296">
        <v>0.46217025</v>
      </c>
      <c r="V177" s="296">
        <v>0.46807150000000003</v>
      </c>
      <c r="W177" s="296">
        <v>0.47397275</v>
      </c>
      <c r="X177" s="296">
        <v>0.47987400000000002</v>
      </c>
      <c r="Y177" s="296">
        <v>0.48131362200000005</v>
      </c>
      <c r="Z177" s="296">
        <v>0.48275324399999997</v>
      </c>
      <c r="AA177" s="296">
        <v>0.48419286600000006</v>
      </c>
      <c r="AB177" s="296">
        <v>0.48563248800000008</v>
      </c>
      <c r="AC177" s="296">
        <v>0.48707211000000006</v>
      </c>
      <c r="AD177" s="296">
        <v>0.48851173199999998</v>
      </c>
      <c r="AE177" s="296">
        <v>0.48995135400000012</v>
      </c>
      <c r="AF177" s="296">
        <v>0.49139097600000003</v>
      </c>
      <c r="AG177" s="296">
        <v>0.49283059800000001</v>
      </c>
      <c r="AH177" s="296">
        <v>0.49427022000000004</v>
      </c>
      <c r="AI177" s="296">
        <v>0.49570984200000001</v>
      </c>
      <c r="AJ177" s="296">
        <v>0.49714946400000004</v>
      </c>
      <c r="AK177" s="296">
        <v>0.49858908600000007</v>
      </c>
      <c r="AL177" s="296">
        <v>0.5000287080000001</v>
      </c>
      <c r="AM177" s="296">
        <v>0.50146833000000002</v>
      </c>
      <c r="AN177" s="296">
        <v>0.50290795200000005</v>
      </c>
      <c r="AO177" s="296">
        <v>0.50434757400000008</v>
      </c>
      <c r="AP177" s="296">
        <v>0.50578719599999999</v>
      </c>
      <c r="AQ177" s="296">
        <v>0.50722681800000013</v>
      </c>
      <c r="AR177" s="296">
        <v>0.50866644000000005</v>
      </c>
    </row>
    <row r="178" spans="7:73" ht="14.25" customHeight="1" x14ac:dyDescent="0.25">
      <c r="G178" s="62"/>
      <c r="H178" s="409"/>
      <c r="J178" s="442"/>
      <c r="K178" s="52" t="s">
        <v>275</v>
      </c>
      <c r="L178" s="135">
        <v>0.40905900000000001</v>
      </c>
      <c r="M178" s="135">
        <v>0.41272616666666662</v>
      </c>
      <c r="N178" s="135">
        <v>0.41639333333333334</v>
      </c>
      <c r="O178" s="135">
        <v>0.4200605</v>
      </c>
      <c r="P178" s="135">
        <v>0.42372766666666667</v>
      </c>
      <c r="Q178" s="135">
        <v>0.42739483333333333</v>
      </c>
      <c r="R178" s="135">
        <v>0.431062</v>
      </c>
      <c r="S178" s="135">
        <v>0.43472916666666661</v>
      </c>
      <c r="T178" s="135">
        <v>0.43839633333333333</v>
      </c>
      <c r="U178" s="135">
        <v>0.4420635</v>
      </c>
      <c r="V178" s="135">
        <v>0.44573066666666666</v>
      </c>
      <c r="W178" s="135">
        <v>0.44939783333333333</v>
      </c>
      <c r="X178" s="135">
        <v>0.453065</v>
      </c>
      <c r="Y178" s="135">
        <v>0.45374459750000007</v>
      </c>
      <c r="Z178" s="135">
        <v>0.45442419499999998</v>
      </c>
      <c r="AA178" s="135">
        <v>0.45510379249999999</v>
      </c>
      <c r="AB178" s="135">
        <v>0.45578339000000001</v>
      </c>
      <c r="AC178" s="135">
        <v>0.45646298750000003</v>
      </c>
      <c r="AD178" s="135">
        <v>0.45714258499999999</v>
      </c>
      <c r="AE178" s="135">
        <v>0.45782218250000001</v>
      </c>
      <c r="AF178" s="135">
        <v>0.45850178000000003</v>
      </c>
      <c r="AG178" s="135">
        <v>0.45918137750000004</v>
      </c>
      <c r="AH178" s="135">
        <v>0.45986097499999995</v>
      </c>
      <c r="AI178" s="135">
        <v>0.46054057250000008</v>
      </c>
      <c r="AJ178" s="135">
        <v>0.46122016999999998</v>
      </c>
      <c r="AK178" s="135">
        <v>0.4618997675</v>
      </c>
      <c r="AL178" s="135">
        <v>0.46257936500000002</v>
      </c>
      <c r="AM178" s="135">
        <v>0.46325896249999998</v>
      </c>
      <c r="AN178" s="135">
        <v>0.46393856</v>
      </c>
      <c r="AO178" s="135">
        <v>0.46461815750000002</v>
      </c>
      <c r="AP178" s="135">
        <v>0.46529775500000004</v>
      </c>
      <c r="AQ178" s="135">
        <v>0.46597735250000005</v>
      </c>
      <c r="AR178" s="135">
        <v>0.46665695000000001</v>
      </c>
    </row>
    <row r="179" spans="7:73" ht="14.25" customHeight="1" thickBot="1" x14ac:dyDescent="0.3">
      <c r="G179" s="62"/>
      <c r="H179" s="409"/>
      <c r="J179" s="442"/>
      <c r="K179" s="167" t="s">
        <v>276</v>
      </c>
      <c r="L179" s="298">
        <v>0.40905900000000001</v>
      </c>
      <c r="M179" s="298">
        <v>0.41024883333333334</v>
      </c>
      <c r="N179" s="298">
        <v>0.41143866666666667</v>
      </c>
      <c r="O179" s="298">
        <v>0.41262850000000001</v>
      </c>
      <c r="P179" s="298">
        <v>0.41381833333333334</v>
      </c>
      <c r="Q179" s="298">
        <v>0.41500816666666668</v>
      </c>
      <c r="R179" s="298">
        <v>0.41619800000000001</v>
      </c>
      <c r="S179" s="298">
        <v>0.41738783333333335</v>
      </c>
      <c r="T179" s="298">
        <v>0.41857766666666668</v>
      </c>
      <c r="U179" s="298">
        <v>0.41976750000000002</v>
      </c>
      <c r="V179" s="298">
        <v>0.42095733333333335</v>
      </c>
      <c r="W179" s="298">
        <v>0.42214716666666668</v>
      </c>
      <c r="X179" s="298">
        <v>0.42333700000000002</v>
      </c>
      <c r="Y179" s="298">
        <v>0.42365450274999999</v>
      </c>
      <c r="Z179" s="298">
        <v>0.42397200550000003</v>
      </c>
      <c r="AA179" s="298">
        <v>0.42428950825000006</v>
      </c>
      <c r="AB179" s="298">
        <v>0.42460701099999998</v>
      </c>
      <c r="AC179" s="298">
        <v>0.42492451375000001</v>
      </c>
      <c r="AD179" s="298">
        <v>0.42524201650000004</v>
      </c>
      <c r="AE179" s="298">
        <v>0.42555951924999996</v>
      </c>
      <c r="AF179" s="298">
        <v>0.42587702199999999</v>
      </c>
      <c r="AG179" s="298">
        <v>0.42619452474999997</v>
      </c>
      <c r="AH179" s="298">
        <v>0.42651202749999995</v>
      </c>
      <c r="AI179" s="298">
        <v>0.42682953025000003</v>
      </c>
      <c r="AJ179" s="298">
        <v>0.42714703299999995</v>
      </c>
      <c r="AK179" s="298">
        <v>0.42746453574999999</v>
      </c>
      <c r="AL179" s="298">
        <v>0.42778203850000002</v>
      </c>
      <c r="AM179" s="298">
        <v>0.42809954125000005</v>
      </c>
      <c r="AN179" s="298">
        <v>0.42841704399999997</v>
      </c>
      <c r="AO179" s="298">
        <v>0.42873454675</v>
      </c>
      <c r="AP179" s="298">
        <v>0.42905204949999998</v>
      </c>
      <c r="AQ179" s="298">
        <v>0.42936955225000001</v>
      </c>
      <c r="AR179" s="298">
        <v>0.42968705499999998</v>
      </c>
    </row>
    <row r="180" spans="7:73" ht="14.25" customHeight="1" thickTop="1" x14ac:dyDescent="0.25">
      <c r="G180" s="62"/>
      <c r="H180" s="409"/>
      <c r="J180" s="442"/>
      <c r="K180" s="164" t="s">
        <v>277</v>
      </c>
      <c r="L180" s="296">
        <v>0.380276</v>
      </c>
      <c r="M180" s="296">
        <v>0.38627358333333334</v>
      </c>
      <c r="N180" s="296">
        <v>0.39227116666666667</v>
      </c>
      <c r="O180" s="296">
        <v>0.39826875</v>
      </c>
      <c r="P180" s="296">
        <v>0.40426633333333334</v>
      </c>
      <c r="Q180" s="296">
        <v>0.41026391666666667</v>
      </c>
      <c r="R180" s="296">
        <v>0.41626150000000001</v>
      </c>
      <c r="S180" s="296">
        <v>0.42225908333333334</v>
      </c>
      <c r="T180" s="296">
        <v>0.42825666666666667</v>
      </c>
      <c r="U180" s="296">
        <v>0.43425425000000001</v>
      </c>
      <c r="V180" s="296">
        <v>0.44025183333333334</v>
      </c>
      <c r="W180" s="296">
        <v>0.44624941666666668</v>
      </c>
      <c r="X180" s="296">
        <v>0.45224700000000001</v>
      </c>
      <c r="Y180" s="296">
        <v>0.45382986450000001</v>
      </c>
      <c r="Z180" s="296">
        <v>0.45541272900000002</v>
      </c>
      <c r="AA180" s="296">
        <v>0.45699559350000002</v>
      </c>
      <c r="AB180" s="296">
        <v>0.45857845800000002</v>
      </c>
      <c r="AC180" s="296">
        <v>0.46016132250000003</v>
      </c>
      <c r="AD180" s="296">
        <v>0.46174418700000003</v>
      </c>
      <c r="AE180" s="296">
        <v>0.46332705149999998</v>
      </c>
      <c r="AF180" s="296">
        <v>0.46490991600000003</v>
      </c>
      <c r="AG180" s="296">
        <v>0.46649278049999998</v>
      </c>
      <c r="AH180" s="296">
        <v>0.46807564500000004</v>
      </c>
      <c r="AI180" s="296">
        <v>0.46965850949999999</v>
      </c>
      <c r="AJ180" s="296">
        <v>0.47124137400000005</v>
      </c>
      <c r="AK180" s="296">
        <v>0.47282423850000005</v>
      </c>
      <c r="AL180" s="296">
        <v>0.47440710300000005</v>
      </c>
      <c r="AM180" s="296">
        <v>0.4759899675</v>
      </c>
      <c r="AN180" s="296">
        <v>0.477572832</v>
      </c>
      <c r="AO180" s="296">
        <v>0.47915569650000001</v>
      </c>
      <c r="AP180" s="296">
        <v>0.48073856100000001</v>
      </c>
      <c r="AQ180" s="296">
        <v>0.48232142550000001</v>
      </c>
      <c r="AR180" s="296">
        <v>0.48390429000000001</v>
      </c>
    </row>
    <row r="181" spans="7:73" ht="14.25" customHeight="1" x14ac:dyDescent="0.25">
      <c r="G181" s="62"/>
      <c r="H181" s="409"/>
      <c r="J181" s="442"/>
      <c r="K181" s="52" t="s">
        <v>278</v>
      </c>
      <c r="L181" s="135">
        <v>0.380276</v>
      </c>
      <c r="M181" s="135">
        <v>0.38440283333333336</v>
      </c>
      <c r="N181" s="135">
        <v>0.38852966666666666</v>
      </c>
      <c r="O181" s="135">
        <v>0.39265650000000002</v>
      </c>
      <c r="P181" s="135">
        <v>0.39678333333333332</v>
      </c>
      <c r="Q181" s="135">
        <v>0.40091016666666662</v>
      </c>
      <c r="R181" s="135">
        <v>0.40503700000000004</v>
      </c>
      <c r="S181" s="135">
        <v>0.40916383333333339</v>
      </c>
      <c r="T181" s="135">
        <v>0.4132906666666667</v>
      </c>
      <c r="U181" s="135">
        <v>0.4174175</v>
      </c>
      <c r="V181" s="135">
        <v>0.4215443333333333</v>
      </c>
      <c r="W181" s="135">
        <v>0.42567116666666666</v>
      </c>
      <c r="X181" s="135">
        <v>0.42979800000000001</v>
      </c>
      <c r="Y181" s="135">
        <v>0.43055014650000001</v>
      </c>
      <c r="Z181" s="135">
        <v>0.431302293</v>
      </c>
      <c r="AA181" s="135">
        <v>0.4320544395</v>
      </c>
      <c r="AB181" s="135">
        <v>0.43280658599999999</v>
      </c>
      <c r="AC181" s="135">
        <v>0.43355873250000004</v>
      </c>
      <c r="AD181" s="135">
        <v>0.43431087900000004</v>
      </c>
      <c r="AE181" s="135">
        <v>0.43506302550000003</v>
      </c>
      <c r="AF181" s="135">
        <v>0.43581517200000003</v>
      </c>
      <c r="AG181" s="135">
        <v>0.43656731850000002</v>
      </c>
      <c r="AH181" s="135">
        <v>0.43731946500000002</v>
      </c>
      <c r="AI181" s="135">
        <v>0.43807161150000001</v>
      </c>
      <c r="AJ181" s="135">
        <v>0.43882375800000001</v>
      </c>
      <c r="AK181" s="135">
        <v>0.4395759045</v>
      </c>
      <c r="AL181" s="135">
        <v>0.440328051</v>
      </c>
      <c r="AM181" s="135">
        <v>0.44108019749999999</v>
      </c>
      <c r="AN181" s="135">
        <v>0.44183234399999999</v>
      </c>
      <c r="AO181" s="135">
        <v>0.44258449049999998</v>
      </c>
      <c r="AP181" s="135">
        <v>0.44333663699999998</v>
      </c>
      <c r="AQ181" s="135">
        <v>0.44408878349999997</v>
      </c>
      <c r="AR181" s="135">
        <v>0.44484092999999997</v>
      </c>
    </row>
    <row r="182" spans="7:73" ht="14.25" customHeight="1" thickBot="1" x14ac:dyDescent="0.3">
      <c r="G182" s="62"/>
      <c r="H182" s="409"/>
      <c r="J182" s="442"/>
      <c r="K182" s="167" t="s">
        <v>279</v>
      </c>
      <c r="L182" s="298">
        <v>0.380276</v>
      </c>
      <c r="M182" s="298">
        <v>0.38170525</v>
      </c>
      <c r="N182" s="298">
        <v>0.38313449999999999</v>
      </c>
      <c r="O182" s="298">
        <v>0.38456375000000004</v>
      </c>
      <c r="P182" s="298">
        <v>0.38599300000000003</v>
      </c>
      <c r="Q182" s="298">
        <v>0.38742225000000002</v>
      </c>
      <c r="R182" s="298">
        <v>0.38885149999999996</v>
      </c>
      <c r="S182" s="298">
        <v>0.39028075000000001</v>
      </c>
      <c r="T182" s="298">
        <v>0.39171</v>
      </c>
      <c r="U182" s="298">
        <v>0.39313924999999994</v>
      </c>
      <c r="V182" s="298">
        <v>0.39456849999999993</v>
      </c>
      <c r="W182" s="298">
        <v>0.39599774999999998</v>
      </c>
      <c r="X182" s="298">
        <v>0.39742699999999997</v>
      </c>
      <c r="Y182" s="298">
        <v>0.39777474862499995</v>
      </c>
      <c r="Z182" s="298">
        <v>0.39812249724999998</v>
      </c>
      <c r="AA182" s="298">
        <v>0.39847024587500002</v>
      </c>
      <c r="AB182" s="298">
        <v>0.39881799449999999</v>
      </c>
      <c r="AC182" s="298">
        <v>0.39916574312499997</v>
      </c>
      <c r="AD182" s="298">
        <v>0.39951349174999995</v>
      </c>
      <c r="AE182" s="298">
        <v>0.39986124037500004</v>
      </c>
      <c r="AF182" s="298">
        <v>0.40020898899999996</v>
      </c>
      <c r="AG182" s="298">
        <v>0.40055673762499994</v>
      </c>
      <c r="AH182" s="298">
        <v>0.40090448624999997</v>
      </c>
      <c r="AI182" s="298">
        <v>0.401252234875</v>
      </c>
      <c r="AJ182" s="298">
        <v>0.40159998350000004</v>
      </c>
      <c r="AK182" s="298">
        <v>0.40194773212500001</v>
      </c>
      <c r="AL182" s="298">
        <v>0.40229548074999999</v>
      </c>
      <c r="AM182" s="298">
        <v>0.40264322937500002</v>
      </c>
      <c r="AN182" s="298">
        <v>0.40299097800000006</v>
      </c>
      <c r="AO182" s="298">
        <v>0.40333872662500003</v>
      </c>
      <c r="AP182" s="298">
        <v>0.40368647524999995</v>
      </c>
      <c r="AQ182" s="298">
        <v>0.40403422387499999</v>
      </c>
      <c r="AR182" s="298">
        <v>0.40438197250000002</v>
      </c>
    </row>
    <row r="183" spans="7:73" ht="14.25" customHeight="1" thickTop="1" x14ac:dyDescent="0.25">
      <c r="G183" s="62"/>
      <c r="H183" s="409"/>
      <c r="J183" s="442"/>
      <c r="K183" s="164" t="s">
        <v>280</v>
      </c>
      <c r="L183" s="296">
        <v>0.34510000000000002</v>
      </c>
      <c r="M183" s="296">
        <v>0.35096433333333338</v>
      </c>
      <c r="N183" s="296">
        <v>0.35682866666666668</v>
      </c>
      <c r="O183" s="296">
        <v>0.36269299999999999</v>
      </c>
      <c r="P183" s="296">
        <v>0.36855733333333335</v>
      </c>
      <c r="Q183" s="296">
        <v>0.37442166666666665</v>
      </c>
      <c r="R183" s="296">
        <v>0.38028600000000007</v>
      </c>
      <c r="S183" s="296">
        <v>0.38615033333333337</v>
      </c>
      <c r="T183" s="296">
        <v>0.39201466666666668</v>
      </c>
      <c r="U183" s="296">
        <v>0.39787900000000004</v>
      </c>
      <c r="V183" s="296">
        <v>0.40374333333333334</v>
      </c>
      <c r="W183" s="296">
        <v>0.40960766666666676</v>
      </c>
      <c r="X183" s="296">
        <v>0.41547200000000001</v>
      </c>
      <c r="Y183" s="296">
        <v>0.41713388800000006</v>
      </c>
      <c r="Z183" s="296">
        <v>0.41879577599999995</v>
      </c>
      <c r="AA183" s="296">
        <v>0.42045766400000001</v>
      </c>
      <c r="AB183" s="296">
        <v>0.42211955200000001</v>
      </c>
      <c r="AC183" s="296">
        <v>0.42378143999999995</v>
      </c>
      <c r="AD183" s="296">
        <v>0.42544332800000007</v>
      </c>
      <c r="AE183" s="296">
        <v>0.42710521600000001</v>
      </c>
      <c r="AF183" s="296">
        <v>0.42876710400000001</v>
      </c>
      <c r="AG183" s="296">
        <v>0.43042899200000007</v>
      </c>
      <c r="AH183" s="296">
        <v>0.43209087999999995</v>
      </c>
      <c r="AI183" s="296">
        <v>0.43375276800000001</v>
      </c>
      <c r="AJ183" s="296">
        <v>0.43541465600000001</v>
      </c>
      <c r="AK183" s="296">
        <v>0.43707654399999996</v>
      </c>
      <c r="AL183" s="296">
        <v>0.43873843200000007</v>
      </c>
      <c r="AM183" s="296">
        <v>0.44040032000000001</v>
      </c>
      <c r="AN183" s="296">
        <v>0.44206220800000001</v>
      </c>
      <c r="AO183" s="296">
        <v>0.44372409600000007</v>
      </c>
      <c r="AP183" s="296">
        <v>0.44538598400000007</v>
      </c>
      <c r="AQ183" s="296">
        <v>0.44704787200000001</v>
      </c>
      <c r="AR183" s="296">
        <v>0.44870976000000001</v>
      </c>
    </row>
    <row r="184" spans="7:73" ht="14.25" customHeight="1" x14ac:dyDescent="0.25">
      <c r="G184" s="62"/>
      <c r="H184" s="409"/>
      <c r="J184" s="442"/>
      <c r="K184" s="52" t="s">
        <v>281</v>
      </c>
      <c r="L184" s="135">
        <v>0.34510000000000002</v>
      </c>
      <c r="M184" s="135">
        <v>0.34881833333333329</v>
      </c>
      <c r="N184" s="135">
        <v>0.35253666666666666</v>
      </c>
      <c r="O184" s="135">
        <v>0.35625499999999999</v>
      </c>
      <c r="P184" s="135">
        <v>0.35997333333333331</v>
      </c>
      <c r="Q184" s="135">
        <v>0.36369166666666669</v>
      </c>
      <c r="R184" s="135">
        <v>0.36741000000000001</v>
      </c>
      <c r="S184" s="135">
        <v>0.37112833333333334</v>
      </c>
      <c r="T184" s="135">
        <v>0.37484666666666672</v>
      </c>
      <c r="U184" s="135">
        <v>0.37856500000000004</v>
      </c>
      <c r="V184" s="135">
        <v>0.38228333333333336</v>
      </c>
      <c r="W184" s="135">
        <v>0.38600166666666674</v>
      </c>
      <c r="X184" s="135">
        <v>0.38972000000000001</v>
      </c>
      <c r="Y184" s="135">
        <v>0.39049944000000003</v>
      </c>
      <c r="Z184" s="135">
        <v>0.39127888000000005</v>
      </c>
      <c r="AA184" s="135">
        <v>0.39205831999999996</v>
      </c>
      <c r="AB184" s="135">
        <v>0.39283776000000004</v>
      </c>
      <c r="AC184" s="135">
        <v>0.39361720000000006</v>
      </c>
      <c r="AD184" s="135">
        <v>0.39439663999999997</v>
      </c>
      <c r="AE184" s="135">
        <v>0.39517608000000004</v>
      </c>
      <c r="AF184" s="135">
        <v>0.39595552000000001</v>
      </c>
      <c r="AG184" s="135">
        <v>0.39673496000000003</v>
      </c>
      <c r="AH184" s="135">
        <v>0.39751440000000005</v>
      </c>
      <c r="AI184" s="135">
        <v>0.39829384000000001</v>
      </c>
      <c r="AJ184" s="135">
        <v>0.39907327999999997</v>
      </c>
      <c r="AK184" s="135">
        <v>0.39985272000000005</v>
      </c>
      <c r="AL184" s="135">
        <v>0.40063215999999996</v>
      </c>
      <c r="AM184" s="135">
        <v>0.40141160000000004</v>
      </c>
      <c r="AN184" s="135">
        <v>0.40219104000000006</v>
      </c>
      <c r="AO184" s="135">
        <v>0.40297048000000002</v>
      </c>
      <c r="AP184" s="135">
        <v>0.40374991999999998</v>
      </c>
      <c r="AQ184" s="135">
        <v>0.40452936</v>
      </c>
      <c r="AR184" s="135">
        <v>0.40530880000000002</v>
      </c>
    </row>
    <row r="185" spans="7:73" ht="14.25" customHeight="1" thickBot="1" x14ac:dyDescent="0.3">
      <c r="G185" s="62"/>
      <c r="H185" s="409"/>
      <c r="J185" s="442"/>
      <c r="K185" s="167" t="s">
        <v>282</v>
      </c>
      <c r="L185" s="298">
        <v>0.34510000000000002</v>
      </c>
      <c r="M185" s="298">
        <v>0.34661858333333334</v>
      </c>
      <c r="N185" s="298">
        <v>0.34813716666666666</v>
      </c>
      <c r="O185" s="298">
        <v>0.34965574999999999</v>
      </c>
      <c r="P185" s="298">
        <v>0.35117433333333331</v>
      </c>
      <c r="Q185" s="298">
        <v>0.35269291666666663</v>
      </c>
      <c r="R185" s="298">
        <v>0.35421150000000007</v>
      </c>
      <c r="S185" s="298">
        <v>0.35573008333333339</v>
      </c>
      <c r="T185" s="298">
        <v>0.35724866666666671</v>
      </c>
      <c r="U185" s="298">
        <v>0.35876725000000004</v>
      </c>
      <c r="V185" s="298">
        <v>0.36028583333333336</v>
      </c>
      <c r="W185" s="298">
        <v>0.36180441666666668</v>
      </c>
      <c r="X185" s="298">
        <v>0.36332300000000001</v>
      </c>
      <c r="Y185" s="298">
        <v>0.36368632299999998</v>
      </c>
      <c r="Z185" s="298">
        <v>0.364049646</v>
      </c>
      <c r="AA185" s="298">
        <v>0.36441296900000003</v>
      </c>
      <c r="AB185" s="298">
        <v>0.364776292</v>
      </c>
      <c r="AC185" s="298">
        <v>0.36513961500000003</v>
      </c>
      <c r="AD185" s="298">
        <v>0.365502938</v>
      </c>
      <c r="AE185" s="298">
        <v>0.36586626100000003</v>
      </c>
      <c r="AF185" s="298">
        <v>0.366229584</v>
      </c>
      <c r="AG185" s="298">
        <v>0.36659290700000002</v>
      </c>
      <c r="AH185" s="298">
        <v>0.36695623000000005</v>
      </c>
      <c r="AI185" s="298">
        <v>0.36731955300000002</v>
      </c>
      <c r="AJ185" s="298">
        <v>0.36768287600000005</v>
      </c>
      <c r="AK185" s="298">
        <v>0.36804619900000002</v>
      </c>
      <c r="AL185" s="298">
        <v>0.36840952199999999</v>
      </c>
      <c r="AM185" s="298">
        <v>0.36877284500000007</v>
      </c>
      <c r="AN185" s="298">
        <v>0.36913616800000004</v>
      </c>
      <c r="AO185" s="298">
        <v>0.36949949100000001</v>
      </c>
      <c r="AP185" s="298">
        <v>0.36986281400000004</v>
      </c>
      <c r="AQ185" s="298">
        <v>0.37022613700000007</v>
      </c>
      <c r="AR185" s="298">
        <v>0.37058946000000004</v>
      </c>
    </row>
    <row r="186" spans="7:73" ht="14.25" customHeight="1" thickTop="1" x14ac:dyDescent="0.25">
      <c r="G186" s="62"/>
      <c r="H186" s="409"/>
      <c r="J186" s="442"/>
      <c r="K186" s="164" t="s">
        <v>283</v>
      </c>
      <c r="L186" s="296">
        <v>0.30421100000000001</v>
      </c>
      <c r="M186" s="296">
        <v>0.30974366666666669</v>
      </c>
      <c r="N186" s="296">
        <v>0.31527633333333333</v>
      </c>
      <c r="O186" s="296">
        <v>0.32080900000000001</v>
      </c>
      <c r="P186" s="296">
        <v>0.3263416666666667</v>
      </c>
      <c r="Q186" s="296">
        <v>0.33187433333333333</v>
      </c>
      <c r="R186" s="296">
        <v>0.33740700000000001</v>
      </c>
      <c r="S186" s="296">
        <v>0.34293966666666664</v>
      </c>
      <c r="T186" s="296">
        <v>0.34847233333333333</v>
      </c>
      <c r="U186" s="296">
        <v>0.35400500000000007</v>
      </c>
      <c r="V186" s="296">
        <v>0.3595376666666667</v>
      </c>
      <c r="W186" s="296">
        <v>0.36507033333333333</v>
      </c>
      <c r="X186" s="296">
        <v>0.37060300000000002</v>
      </c>
      <c r="Y186" s="296">
        <v>0.37227071350000002</v>
      </c>
      <c r="Z186" s="296">
        <v>0.37393842700000002</v>
      </c>
      <c r="AA186" s="296">
        <v>0.37560614050000002</v>
      </c>
      <c r="AB186" s="296">
        <v>0.37727385400000002</v>
      </c>
      <c r="AC186" s="296">
        <v>0.37894156750000002</v>
      </c>
      <c r="AD186" s="296">
        <v>0.38060928100000002</v>
      </c>
      <c r="AE186" s="296">
        <v>0.38227699450000002</v>
      </c>
      <c r="AF186" s="296">
        <v>0.38394470800000002</v>
      </c>
      <c r="AG186" s="296">
        <v>0.38561242150000002</v>
      </c>
      <c r="AH186" s="296">
        <v>0.38728013500000003</v>
      </c>
      <c r="AI186" s="296">
        <v>0.38894784850000003</v>
      </c>
      <c r="AJ186" s="296">
        <v>0.39061556200000003</v>
      </c>
      <c r="AK186" s="296">
        <v>0.39228327550000003</v>
      </c>
      <c r="AL186" s="296">
        <v>0.39395098900000003</v>
      </c>
      <c r="AM186" s="296">
        <v>0.39561870250000003</v>
      </c>
      <c r="AN186" s="296">
        <v>0.39728641600000003</v>
      </c>
      <c r="AO186" s="296">
        <v>0.39895412950000003</v>
      </c>
      <c r="AP186" s="296">
        <v>0.40062184300000003</v>
      </c>
      <c r="AQ186" s="296">
        <v>0.40228955650000009</v>
      </c>
      <c r="AR186" s="296">
        <v>0.40395727000000003</v>
      </c>
    </row>
    <row r="187" spans="7:73" ht="14.25" customHeight="1" x14ac:dyDescent="0.25">
      <c r="G187" s="62"/>
      <c r="H187" s="409"/>
      <c r="J187" s="442"/>
      <c r="K187" s="52" t="s">
        <v>284</v>
      </c>
      <c r="L187" s="135">
        <v>0.30421100000000001</v>
      </c>
      <c r="M187" s="135">
        <v>0.30769258333333332</v>
      </c>
      <c r="N187" s="135">
        <v>0.3111741666666667</v>
      </c>
      <c r="O187" s="135">
        <v>0.31465575000000001</v>
      </c>
      <c r="P187" s="135">
        <v>0.31813733333333333</v>
      </c>
      <c r="Q187" s="135">
        <v>0.3216189166666667</v>
      </c>
      <c r="R187" s="135">
        <v>0.32510050000000001</v>
      </c>
      <c r="S187" s="135">
        <v>0.32858208333333333</v>
      </c>
      <c r="T187" s="135">
        <v>0.3320636666666667</v>
      </c>
      <c r="U187" s="135">
        <v>0.33554525000000002</v>
      </c>
      <c r="V187" s="135">
        <v>0.33902683333333333</v>
      </c>
      <c r="W187" s="135">
        <v>0.3425084166666667</v>
      </c>
      <c r="X187" s="135">
        <v>0.34599000000000002</v>
      </c>
      <c r="Y187" s="135">
        <v>0.34676847750000001</v>
      </c>
      <c r="Z187" s="135">
        <v>0.34754695499999999</v>
      </c>
      <c r="AA187" s="135">
        <v>0.34832543250000003</v>
      </c>
      <c r="AB187" s="135">
        <v>0.34910391000000002</v>
      </c>
      <c r="AC187" s="135">
        <v>0.3498823875</v>
      </c>
      <c r="AD187" s="135">
        <v>0.35066086500000004</v>
      </c>
      <c r="AE187" s="135">
        <v>0.35143934250000008</v>
      </c>
      <c r="AF187" s="135">
        <v>0.35221782000000001</v>
      </c>
      <c r="AG187" s="135">
        <v>0.3529962975</v>
      </c>
      <c r="AH187" s="135">
        <v>0.35377477500000004</v>
      </c>
      <c r="AI187" s="135">
        <v>0.35455325250000003</v>
      </c>
      <c r="AJ187" s="135">
        <v>0.35533173000000001</v>
      </c>
      <c r="AK187" s="135">
        <v>0.3561102075</v>
      </c>
      <c r="AL187" s="135">
        <v>0.35688868500000004</v>
      </c>
      <c r="AM187" s="135">
        <v>0.35766716250000002</v>
      </c>
      <c r="AN187" s="135">
        <v>0.35844564000000001</v>
      </c>
      <c r="AO187" s="135">
        <v>0.3592241175</v>
      </c>
      <c r="AP187" s="135">
        <v>0.36000259499999998</v>
      </c>
      <c r="AQ187" s="135">
        <v>0.36078107250000002</v>
      </c>
      <c r="AR187" s="135">
        <v>0.36155955000000001</v>
      </c>
    </row>
    <row r="188" spans="7:73" ht="14.25" customHeight="1" thickBot="1" x14ac:dyDescent="0.3">
      <c r="G188" s="62"/>
      <c r="H188" s="409"/>
      <c r="J188" s="442"/>
      <c r="K188" s="167" t="s">
        <v>285</v>
      </c>
      <c r="L188" s="298">
        <v>0.30421100000000001</v>
      </c>
      <c r="M188" s="298">
        <v>0.30569391666666668</v>
      </c>
      <c r="N188" s="298">
        <v>0.30717683333333334</v>
      </c>
      <c r="O188" s="298">
        <v>0.30865975000000001</v>
      </c>
      <c r="P188" s="298">
        <v>0.31014266666666668</v>
      </c>
      <c r="Q188" s="298">
        <v>0.31162558333333334</v>
      </c>
      <c r="R188" s="298">
        <v>0.31310850000000001</v>
      </c>
      <c r="S188" s="298">
        <v>0.31459141666666668</v>
      </c>
      <c r="T188" s="298">
        <v>0.31607433333333335</v>
      </c>
      <c r="U188" s="298">
        <v>0.31755725000000001</v>
      </c>
      <c r="V188" s="298">
        <v>0.31904016666666668</v>
      </c>
      <c r="W188" s="298">
        <v>0.32052308333333335</v>
      </c>
      <c r="X188" s="298">
        <v>0.32200600000000001</v>
      </c>
      <c r="Y188" s="298">
        <v>0.32236825675000003</v>
      </c>
      <c r="Z188" s="298">
        <v>0.32273051349999998</v>
      </c>
      <c r="AA188" s="298">
        <v>0.32309277025000005</v>
      </c>
      <c r="AB188" s="298">
        <v>0.32345502700000001</v>
      </c>
      <c r="AC188" s="298">
        <v>0.32381728375000002</v>
      </c>
      <c r="AD188" s="298">
        <v>0.32417954050000003</v>
      </c>
      <c r="AE188" s="298">
        <v>0.32454179725000004</v>
      </c>
      <c r="AF188" s="298">
        <v>0.324904054</v>
      </c>
      <c r="AG188" s="298">
        <v>0.32526631075000001</v>
      </c>
      <c r="AH188" s="298">
        <v>0.32562856750000002</v>
      </c>
      <c r="AI188" s="298">
        <v>0.32599082425000003</v>
      </c>
      <c r="AJ188" s="298">
        <v>0.32635308100000004</v>
      </c>
      <c r="AK188" s="298">
        <v>0.32671533775</v>
      </c>
      <c r="AL188" s="298">
        <v>0.32707759450000007</v>
      </c>
      <c r="AM188" s="298">
        <v>0.32743985125000002</v>
      </c>
      <c r="AN188" s="298">
        <v>0.32780210800000004</v>
      </c>
      <c r="AO188" s="298">
        <v>0.32816436474999999</v>
      </c>
      <c r="AP188" s="298">
        <v>0.3285266215</v>
      </c>
      <c r="AQ188" s="298">
        <v>0.32888887825000002</v>
      </c>
      <c r="AR188" s="298">
        <v>0.32925113500000003</v>
      </c>
    </row>
    <row r="189" spans="7:73" ht="14.25" customHeight="1" thickTop="1" x14ac:dyDescent="0.25">
      <c r="G189" s="62"/>
      <c r="H189" s="409"/>
      <c r="J189" s="442"/>
      <c r="K189" s="164" t="s">
        <v>286</v>
      </c>
      <c r="L189" s="296">
        <v>0.26000699999999999</v>
      </c>
      <c r="M189" s="296">
        <v>0.26505033333333333</v>
      </c>
      <c r="N189" s="296">
        <v>0.27009366666666662</v>
      </c>
      <c r="O189" s="296">
        <v>0.27513699999999996</v>
      </c>
      <c r="P189" s="296">
        <v>0.28018033333333331</v>
      </c>
      <c r="Q189" s="296">
        <v>0.28522366666666671</v>
      </c>
      <c r="R189" s="296">
        <v>0.290267</v>
      </c>
      <c r="S189" s="296">
        <v>0.29531033333333329</v>
      </c>
      <c r="T189" s="296">
        <v>0.30035366666666669</v>
      </c>
      <c r="U189" s="296">
        <v>0.30539700000000003</v>
      </c>
      <c r="V189" s="296">
        <v>0.31044033333333337</v>
      </c>
      <c r="W189" s="296">
        <v>0.31548366666666666</v>
      </c>
      <c r="X189" s="296">
        <v>0.32052700000000001</v>
      </c>
      <c r="Y189" s="296">
        <v>0.32212963499999997</v>
      </c>
      <c r="Z189" s="296">
        <v>0.32373227000000004</v>
      </c>
      <c r="AA189" s="296">
        <v>0.32533490500000001</v>
      </c>
      <c r="AB189" s="296">
        <v>0.32693754000000003</v>
      </c>
      <c r="AC189" s="296">
        <v>0.32854017499999999</v>
      </c>
      <c r="AD189" s="296">
        <v>0.33014281000000001</v>
      </c>
      <c r="AE189" s="296">
        <v>0.33174544500000003</v>
      </c>
      <c r="AF189" s="296">
        <v>0.33334808000000005</v>
      </c>
      <c r="AG189" s="296">
        <v>0.33495071500000001</v>
      </c>
      <c r="AH189" s="296">
        <v>0.33655335000000008</v>
      </c>
      <c r="AI189" s="296">
        <v>0.33815598500000005</v>
      </c>
      <c r="AJ189" s="296">
        <v>0.33975862000000001</v>
      </c>
      <c r="AK189" s="296">
        <v>0.34136125500000003</v>
      </c>
      <c r="AL189" s="296">
        <v>0.34296389000000005</v>
      </c>
      <c r="AM189" s="296">
        <v>0.34456652500000007</v>
      </c>
      <c r="AN189" s="296">
        <v>0.34616916000000003</v>
      </c>
      <c r="AO189" s="296">
        <v>0.34777179499999999</v>
      </c>
      <c r="AP189" s="296">
        <v>0.34937443000000001</v>
      </c>
      <c r="AQ189" s="296">
        <v>0.35097706500000003</v>
      </c>
      <c r="AR189" s="296">
        <v>0.35257970000000005</v>
      </c>
    </row>
    <row r="190" spans="7:73" ht="14.25" customHeight="1" thickBot="1" x14ac:dyDescent="0.3">
      <c r="G190" s="62"/>
      <c r="H190" s="409"/>
      <c r="J190" s="442"/>
      <c r="K190" s="52" t="s">
        <v>287</v>
      </c>
      <c r="L190" s="135">
        <v>0.26000699999999999</v>
      </c>
      <c r="M190" s="135">
        <v>0.26313674999999997</v>
      </c>
      <c r="N190" s="135">
        <v>0.26626649999999996</v>
      </c>
      <c r="O190" s="135">
        <v>0.26939625</v>
      </c>
      <c r="P190" s="135">
        <v>0.27252599999999999</v>
      </c>
      <c r="Q190" s="135">
        <v>0.27565575000000003</v>
      </c>
      <c r="R190" s="135">
        <v>0.27878549999999996</v>
      </c>
      <c r="S190" s="135">
        <v>0.28191525000000001</v>
      </c>
      <c r="T190" s="135">
        <v>0.28504499999999999</v>
      </c>
      <c r="U190" s="135">
        <v>0.28817474999999998</v>
      </c>
      <c r="V190" s="135">
        <v>0.29130450000000002</v>
      </c>
      <c r="W190" s="135">
        <v>0.29443424999999995</v>
      </c>
      <c r="X190" s="135">
        <v>0.297564</v>
      </c>
      <c r="Y190" s="135">
        <v>0.29830791000000001</v>
      </c>
      <c r="Z190" s="135">
        <v>0.29905181999999997</v>
      </c>
      <c r="AA190" s="135">
        <v>0.29979573000000004</v>
      </c>
      <c r="AB190" s="135">
        <v>0.30053964</v>
      </c>
      <c r="AC190" s="135">
        <v>0.30128354999999996</v>
      </c>
      <c r="AD190" s="135">
        <v>0.30202746000000003</v>
      </c>
      <c r="AE190" s="135">
        <v>0.30277136999999998</v>
      </c>
      <c r="AF190" s="135">
        <v>0.30351528</v>
      </c>
      <c r="AG190" s="135">
        <v>0.30425918999999996</v>
      </c>
      <c r="AH190" s="135">
        <v>0.30500309999999997</v>
      </c>
      <c r="AI190" s="135">
        <v>0.30574700999999999</v>
      </c>
      <c r="AJ190" s="135">
        <v>0.30649092</v>
      </c>
      <c r="AK190" s="135">
        <v>0.30723482999999996</v>
      </c>
      <c r="AL190" s="135">
        <v>0.30797873999999997</v>
      </c>
      <c r="AM190" s="135">
        <v>0.30872265000000004</v>
      </c>
      <c r="AN190" s="135">
        <v>0.30946656</v>
      </c>
      <c r="AO190" s="135">
        <v>0.31021047000000002</v>
      </c>
      <c r="AP190" s="135">
        <v>0.31095437999999997</v>
      </c>
      <c r="AQ190" s="135">
        <v>0.31169829000000004</v>
      </c>
      <c r="AR190" s="135">
        <v>0.3124422</v>
      </c>
      <c r="BD190" s="175"/>
      <c r="BE190" s="175"/>
      <c r="BF190" s="175"/>
      <c r="BG190" s="175"/>
      <c r="BH190" s="175"/>
      <c r="BI190" s="175"/>
      <c r="BJ190" s="175"/>
      <c r="BK190" s="175"/>
      <c r="BL190" s="175"/>
      <c r="BM190" s="175"/>
      <c r="BN190" s="175"/>
      <c r="BO190" s="175"/>
      <c r="BP190" s="175"/>
      <c r="BQ190" s="175"/>
      <c r="BR190" s="175"/>
      <c r="BS190" s="175"/>
      <c r="BT190" s="175"/>
      <c r="BU190" s="175"/>
    </row>
    <row r="191" spans="7:73" ht="14.25" customHeight="1" thickTop="1" thickBot="1" x14ac:dyDescent="0.3">
      <c r="G191" s="62"/>
      <c r="H191" s="409"/>
      <c r="J191" s="442"/>
      <c r="K191" s="167" t="s">
        <v>288</v>
      </c>
      <c r="L191" s="297">
        <v>0.26000699999999999</v>
      </c>
      <c r="M191" s="297">
        <v>0.26137091666666667</v>
      </c>
      <c r="N191" s="297">
        <v>0.26273483333333331</v>
      </c>
      <c r="O191" s="297">
        <v>0.26409874999999999</v>
      </c>
      <c r="P191" s="297">
        <v>0.26546266666666668</v>
      </c>
      <c r="Q191" s="297">
        <v>0.26682658333333337</v>
      </c>
      <c r="R191" s="297">
        <v>0.2681905</v>
      </c>
      <c r="S191" s="297">
        <v>0.26955441666666663</v>
      </c>
      <c r="T191" s="297">
        <v>0.27091833333333332</v>
      </c>
      <c r="U191" s="297">
        <v>0.27228225</v>
      </c>
      <c r="V191" s="297">
        <v>0.27364616666666669</v>
      </c>
      <c r="W191" s="297">
        <v>0.27501008333333332</v>
      </c>
      <c r="X191" s="297">
        <v>0.27637400000000001</v>
      </c>
      <c r="Y191" s="297">
        <v>0.27671946749999998</v>
      </c>
      <c r="Z191" s="297">
        <v>0.27706493500000001</v>
      </c>
      <c r="AA191" s="297">
        <v>0.27741040249999999</v>
      </c>
      <c r="AB191" s="297">
        <v>0.27775587000000002</v>
      </c>
      <c r="AC191" s="297">
        <v>0.27810133749999999</v>
      </c>
      <c r="AD191" s="297">
        <v>0.27844680500000002</v>
      </c>
      <c r="AE191" s="297">
        <v>0.27879227249999999</v>
      </c>
      <c r="AF191" s="297">
        <v>0.27913774000000002</v>
      </c>
      <c r="AG191" s="297">
        <v>0.2794832075</v>
      </c>
      <c r="AH191" s="297">
        <v>0.27982867499999997</v>
      </c>
      <c r="AI191" s="297">
        <v>0.28017414250000006</v>
      </c>
      <c r="AJ191" s="297">
        <v>0.28051960999999997</v>
      </c>
      <c r="AK191" s="297">
        <v>0.2808650775</v>
      </c>
      <c r="AL191" s="297">
        <v>0.28121054499999998</v>
      </c>
      <c r="AM191" s="297">
        <v>0.28155601250000001</v>
      </c>
      <c r="AN191" s="297">
        <v>0.28190147999999998</v>
      </c>
      <c r="AO191" s="297">
        <v>0.28224694749999996</v>
      </c>
      <c r="AP191" s="297">
        <v>0.28259241499999999</v>
      </c>
      <c r="AQ191" s="297">
        <v>0.28293788249999996</v>
      </c>
      <c r="AR191" s="297">
        <v>0.28328334999999999</v>
      </c>
      <c r="BD191" s="182"/>
      <c r="BE191" s="182"/>
      <c r="BF191" s="182"/>
      <c r="BG191" s="182"/>
      <c r="BH191" s="182"/>
      <c r="BI191" s="182"/>
      <c r="BJ191" s="182"/>
      <c r="BK191" s="182"/>
      <c r="BL191" s="182"/>
      <c r="BM191" s="182"/>
      <c r="BN191" s="182"/>
      <c r="BO191" s="182"/>
      <c r="BP191" s="182"/>
      <c r="BQ191" s="182"/>
      <c r="BR191" s="182"/>
      <c r="BS191" s="182"/>
      <c r="BT191" s="182"/>
      <c r="BU191" s="182"/>
    </row>
    <row r="192" spans="7:73" ht="14.25" customHeight="1" thickTop="1" x14ac:dyDescent="0.25">
      <c r="G192" s="62"/>
      <c r="H192" s="409"/>
      <c r="J192" s="442"/>
      <c r="K192" s="164" t="s">
        <v>289</v>
      </c>
      <c r="L192" s="296">
        <v>0.16489999999999999</v>
      </c>
      <c r="M192" s="296">
        <v>0.16826408333333331</v>
      </c>
      <c r="N192" s="296">
        <v>0.17162816666666666</v>
      </c>
      <c r="O192" s="296">
        <v>0.17499224999999999</v>
      </c>
      <c r="P192" s="296">
        <v>0.17835633333333334</v>
      </c>
      <c r="Q192" s="296">
        <v>0.18172041666666669</v>
      </c>
      <c r="R192" s="296">
        <v>0.18508449999999999</v>
      </c>
      <c r="S192" s="296">
        <v>0.18844858333333336</v>
      </c>
      <c r="T192" s="296">
        <v>0.19181266666666666</v>
      </c>
      <c r="U192" s="296">
        <v>0.19517675000000001</v>
      </c>
      <c r="V192" s="296">
        <v>0.19854083333333336</v>
      </c>
      <c r="W192" s="296">
        <v>0.20190491666666666</v>
      </c>
      <c r="X192" s="296">
        <v>0.20526900000000001</v>
      </c>
      <c r="Y192" s="296">
        <v>0.20639797950000002</v>
      </c>
      <c r="Z192" s="296">
        <v>0.20752695900000001</v>
      </c>
      <c r="AA192" s="296">
        <v>0.20865593850000003</v>
      </c>
      <c r="AB192" s="296">
        <v>0.20978491799999999</v>
      </c>
      <c r="AC192" s="296">
        <v>0.2109138975</v>
      </c>
      <c r="AD192" s="296">
        <v>0.21204287700000002</v>
      </c>
      <c r="AE192" s="296">
        <v>0.21317185649999998</v>
      </c>
      <c r="AF192" s="296">
        <v>0.21430083599999999</v>
      </c>
      <c r="AG192" s="296">
        <v>0.21542981550000001</v>
      </c>
      <c r="AH192" s="296">
        <v>0.216558795</v>
      </c>
      <c r="AI192" s="296">
        <v>0.21768777450000001</v>
      </c>
      <c r="AJ192" s="296">
        <v>0.21881675400000003</v>
      </c>
      <c r="AK192" s="296">
        <v>0.21994573349999999</v>
      </c>
      <c r="AL192" s="296">
        <v>0.22107471300000001</v>
      </c>
      <c r="AM192" s="296">
        <v>0.22220369250000002</v>
      </c>
      <c r="AN192" s="296">
        <v>0.22333267200000001</v>
      </c>
      <c r="AO192" s="296">
        <v>0.22446165150000003</v>
      </c>
      <c r="AP192" s="296">
        <v>0.22559063099999999</v>
      </c>
      <c r="AQ192" s="296">
        <v>0.22671961050000006</v>
      </c>
      <c r="AR192" s="296">
        <v>0.22784859000000002</v>
      </c>
    </row>
    <row r="193" spans="7:55" ht="14.25" customHeight="1" x14ac:dyDescent="0.25">
      <c r="G193" s="62"/>
      <c r="H193" s="409"/>
      <c r="J193" s="442"/>
      <c r="K193" s="52" t="s">
        <v>290</v>
      </c>
      <c r="L193" s="135">
        <v>0.16489999999999999</v>
      </c>
      <c r="M193" s="135">
        <v>0.16681266666666664</v>
      </c>
      <c r="N193" s="135">
        <v>0.16872533333333331</v>
      </c>
      <c r="O193" s="135">
        <v>0.17063799999999998</v>
      </c>
      <c r="P193" s="135">
        <v>0.17255066666666666</v>
      </c>
      <c r="Q193" s="135">
        <v>0.17446333333333333</v>
      </c>
      <c r="R193" s="135">
        <v>0.17637599999999998</v>
      </c>
      <c r="S193" s="135">
        <v>0.17828866666666668</v>
      </c>
      <c r="T193" s="135">
        <v>0.18020133333333332</v>
      </c>
      <c r="U193" s="135">
        <v>0.182114</v>
      </c>
      <c r="V193" s="135">
        <v>0.18402666666666667</v>
      </c>
      <c r="W193" s="135">
        <v>0.18593933333333332</v>
      </c>
      <c r="X193" s="135">
        <v>0.18785199999999999</v>
      </c>
      <c r="Y193" s="135">
        <v>0.188368593</v>
      </c>
      <c r="Z193" s="135">
        <v>0.18888518599999998</v>
      </c>
      <c r="AA193" s="135">
        <v>0.18940177899999999</v>
      </c>
      <c r="AB193" s="135">
        <v>0.189918372</v>
      </c>
      <c r="AC193" s="135">
        <v>0.19043496499999998</v>
      </c>
      <c r="AD193" s="135">
        <v>0.19095155799999999</v>
      </c>
      <c r="AE193" s="135">
        <v>0.19146815099999998</v>
      </c>
      <c r="AF193" s="135">
        <v>0.19198474399999998</v>
      </c>
      <c r="AG193" s="135">
        <v>0.19250133699999999</v>
      </c>
      <c r="AH193" s="135">
        <v>0.19301792999999998</v>
      </c>
      <c r="AI193" s="135">
        <v>0.19353452299999999</v>
      </c>
      <c r="AJ193" s="135">
        <v>0.19405111599999997</v>
      </c>
      <c r="AK193" s="135">
        <v>0.19456770899999998</v>
      </c>
      <c r="AL193" s="135">
        <v>0.19508430199999999</v>
      </c>
      <c r="AM193" s="135">
        <v>0.195600895</v>
      </c>
      <c r="AN193" s="135">
        <v>0.19611748800000001</v>
      </c>
      <c r="AO193" s="135">
        <v>0.19663408099999996</v>
      </c>
      <c r="AP193" s="135">
        <v>0.19715067399999997</v>
      </c>
      <c r="AQ193" s="135">
        <v>0.19766726699999998</v>
      </c>
      <c r="AR193" s="135">
        <v>0.19818385999999999</v>
      </c>
    </row>
    <row r="194" spans="7:55" ht="14.25" customHeight="1" x14ac:dyDescent="0.25">
      <c r="G194" s="62"/>
      <c r="H194" s="409"/>
      <c r="J194" s="449"/>
      <c r="K194" s="167" t="s">
        <v>291</v>
      </c>
      <c r="L194" s="135">
        <v>0.16489999999999999</v>
      </c>
      <c r="M194" s="135">
        <v>0.16561866666666666</v>
      </c>
      <c r="N194" s="135">
        <v>0.16633733333333334</v>
      </c>
      <c r="O194" s="135">
        <v>0.16705600000000001</v>
      </c>
      <c r="P194" s="135">
        <v>0.16777466666666666</v>
      </c>
      <c r="Q194" s="135">
        <v>0.1684933333333333</v>
      </c>
      <c r="R194" s="135">
        <v>0.169212</v>
      </c>
      <c r="S194" s="135">
        <v>0.16993066666666667</v>
      </c>
      <c r="T194" s="135">
        <v>0.17064933333333335</v>
      </c>
      <c r="U194" s="135">
        <v>0.17136799999999999</v>
      </c>
      <c r="V194" s="135">
        <v>0.17208666666666669</v>
      </c>
      <c r="W194" s="135">
        <v>0.17280533333333334</v>
      </c>
      <c r="X194" s="135">
        <v>0.17352400000000001</v>
      </c>
      <c r="Y194" s="135">
        <v>0.17376259550000001</v>
      </c>
      <c r="Z194" s="135">
        <v>0.17400119100000003</v>
      </c>
      <c r="AA194" s="135">
        <v>0.17423978649999999</v>
      </c>
      <c r="AB194" s="135">
        <v>0.17447838200000002</v>
      </c>
      <c r="AC194" s="135">
        <v>0.17471697750000001</v>
      </c>
      <c r="AD194" s="135">
        <v>0.17495557300000003</v>
      </c>
      <c r="AE194" s="135">
        <v>0.17519416850000002</v>
      </c>
      <c r="AF194" s="135">
        <v>0.17543276400000002</v>
      </c>
      <c r="AG194" s="135">
        <v>0.17567135950000004</v>
      </c>
      <c r="AH194" s="135">
        <v>0.17590995500000001</v>
      </c>
      <c r="AI194" s="135">
        <v>0.17614855050000003</v>
      </c>
      <c r="AJ194" s="135">
        <v>0.17638714600000002</v>
      </c>
      <c r="AK194" s="135">
        <v>0.17662574150000004</v>
      </c>
      <c r="AL194" s="135">
        <v>0.17686433700000001</v>
      </c>
      <c r="AM194" s="135">
        <v>0.17710293250000003</v>
      </c>
      <c r="AN194" s="135">
        <v>0.17734152800000003</v>
      </c>
      <c r="AO194" s="135">
        <v>0.17758012350000002</v>
      </c>
      <c r="AP194" s="135">
        <v>0.17781871900000004</v>
      </c>
      <c r="AQ194" s="135">
        <v>0.17805731450000001</v>
      </c>
      <c r="AR194" s="135">
        <v>0.17829591000000003</v>
      </c>
    </row>
    <row r="195" spans="7:55" ht="14.25" customHeight="1" x14ac:dyDescent="0.25">
      <c r="G195" s="62"/>
      <c r="H195" s="409"/>
      <c r="J195" s="169"/>
      <c r="K195" s="52"/>
      <c r="L195" s="170"/>
      <c r="M195" s="170"/>
      <c r="N195" s="170"/>
      <c r="O195" s="170"/>
      <c r="P195" s="170"/>
      <c r="Q195" s="170"/>
      <c r="R195" s="170"/>
      <c r="S195" s="170"/>
      <c r="T195" s="170"/>
      <c r="U195" s="170"/>
      <c r="V195" s="170"/>
      <c r="W195" s="170"/>
      <c r="X195" s="170"/>
      <c r="Y195" s="170"/>
      <c r="Z195" s="170"/>
      <c r="AA195" s="170"/>
      <c r="AB195" s="170"/>
      <c r="AC195" s="170"/>
      <c r="AD195" s="170"/>
      <c r="AE195" s="170"/>
      <c r="AF195" s="170"/>
      <c r="AG195" s="170"/>
      <c r="AH195" s="170"/>
      <c r="AI195" s="170"/>
      <c r="AJ195" s="170"/>
      <c r="AK195" s="170"/>
      <c r="AL195" s="170"/>
      <c r="AM195" s="170"/>
      <c r="AN195" s="170"/>
      <c r="AO195" s="170"/>
      <c r="AP195" s="170"/>
      <c r="AQ195" s="170"/>
      <c r="AR195" s="170"/>
    </row>
    <row r="196" spans="7:55" ht="14.25" customHeight="1" x14ac:dyDescent="0.25">
      <c r="G196" s="62"/>
      <c r="H196" s="409"/>
      <c r="J196" s="75"/>
      <c r="L196" s="162">
        <v>2018</v>
      </c>
      <c r="M196" s="162">
        <v>2019</v>
      </c>
      <c r="N196" s="162">
        <v>2020</v>
      </c>
      <c r="O196" s="162">
        <v>2021</v>
      </c>
      <c r="P196" s="162">
        <v>2022</v>
      </c>
      <c r="Q196" s="162">
        <v>2023</v>
      </c>
      <c r="R196" s="162">
        <v>2024</v>
      </c>
      <c r="S196" s="162">
        <v>2025</v>
      </c>
      <c r="T196" s="162">
        <v>2026</v>
      </c>
      <c r="U196" s="162">
        <v>2027</v>
      </c>
      <c r="V196" s="162">
        <v>2028</v>
      </c>
      <c r="W196" s="162">
        <v>2029</v>
      </c>
      <c r="X196" s="162">
        <v>2030</v>
      </c>
      <c r="Y196" s="162">
        <v>2031</v>
      </c>
      <c r="Z196" s="162">
        <v>2032</v>
      </c>
      <c r="AA196" s="162">
        <v>2033</v>
      </c>
      <c r="AB196" s="162">
        <v>2034</v>
      </c>
      <c r="AC196" s="162">
        <v>2035</v>
      </c>
      <c r="AD196" s="162">
        <v>2036</v>
      </c>
      <c r="AE196" s="162">
        <v>2037</v>
      </c>
      <c r="AF196" s="162">
        <v>2038</v>
      </c>
      <c r="AG196" s="162">
        <v>2039</v>
      </c>
      <c r="AH196" s="162">
        <v>2040</v>
      </c>
      <c r="AI196" s="162">
        <v>2041</v>
      </c>
      <c r="AJ196" s="162">
        <v>2042</v>
      </c>
      <c r="AK196" s="162">
        <v>2043</v>
      </c>
      <c r="AL196" s="162">
        <v>2044</v>
      </c>
      <c r="AM196" s="162">
        <v>2045</v>
      </c>
      <c r="AN196" s="162">
        <v>2046</v>
      </c>
      <c r="AO196" s="162">
        <v>2047</v>
      </c>
      <c r="AP196" s="162">
        <v>2048</v>
      </c>
      <c r="AQ196" s="162">
        <v>2049</v>
      </c>
      <c r="AR196" s="162">
        <v>2050</v>
      </c>
    </row>
    <row r="197" spans="7:55" ht="14.25" customHeight="1" x14ac:dyDescent="0.25">
      <c r="G197" s="62"/>
      <c r="H197" s="409"/>
      <c r="J197" s="441" t="s">
        <v>56</v>
      </c>
      <c r="K197" s="164" t="s">
        <v>262</v>
      </c>
      <c r="L197" s="299">
        <f t="shared" ref="L197:AR204" si="7">(L165)*8760</f>
        <v>4564.2753600000005</v>
      </c>
      <c r="M197" s="299">
        <f t="shared" si="7"/>
        <v>4598.9678799999992</v>
      </c>
      <c r="N197" s="299">
        <f t="shared" si="7"/>
        <v>4633.6604000000007</v>
      </c>
      <c r="O197" s="299">
        <f t="shared" si="7"/>
        <v>4668.3529200000012</v>
      </c>
      <c r="P197" s="299">
        <f t="shared" si="7"/>
        <v>4703.0454399999999</v>
      </c>
      <c r="Q197" s="299">
        <f t="shared" si="7"/>
        <v>4737.7379600000004</v>
      </c>
      <c r="R197" s="299">
        <f t="shared" si="7"/>
        <v>4772.43048</v>
      </c>
      <c r="S197" s="299">
        <f t="shared" si="7"/>
        <v>4807.1230000000005</v>
      </c>
      <c r="T197" s="299">
        <f t="shared" si="7"/>
        <v>4841.8155200000001</v>
      </c>
      <c r="U197" s="299">
        <f t="shared" si="7"/>
        <v>4876.5080399999997</v>
      </c>
      <c r="V197" s="299">
        <f t="shared" si="7"/>
        <v>4911.2005599999993</v>
      </c>
      <c r="W197" s="299">
        <f t="shared" si="7"/>
        <v>4945.8930799999998</v>
      </c>
      <c r="X197" s="299">
        <f t="shared" si="7"/>
        <v>4980.5855999999994</v>
      </c>
      <c r="Y197" s="299">
        <f t="shared" si="7"/>
        <v>4985.5661855999997</v>
      </c>
      <c r="Z197" s="299">
        <f t="shared" si="7"/>
        <v>4990.5467712</v>
      </c>
      <c r="AA197" s="299">
        <f t="shared" si="7"/>
        <v>4995.5273568000002</v>
      </c>
      <c r="AB197" s="299">
        <f t="shared" si="7"/>
        <v>5000.5079423999996</v>
      </c>
      <c r="AC197" s="299">
        <f t="shared" si="7"/>
        <v>5005.4885279999999</v>
      </c>
      <c r="AD197" s="299">
        <f t="shared" si="7"/>
        <v>5010.4691136000001</v>
      </c>
      <c r="AE197" s="299">
        <f t="shared" si="7"/>
        <v>5015.4496991999995</v>
      </c>
      <c r="AF197" s="299">
        <f t="shared" si="7"/>
        <v>5020.4302847999998</v>
      </c>
      <c r="AG197" s="299">
        <f t="shared" si="7"/>
        <v>5025.4108704</v>
      </c>
      <c r="AH197" s="299">
        <f t="shared" si="7"/>
        <v>5030.3914559999994</v>
      </c>
      <c r="AI197" s="299">
        <f t="shared" si="7"/>
        <v>5035.3720415999996</v>
      </c>
      <c r="AJ197" s="299">
        <f t="shared" si="7"/>
        <v>5040.3526271999999</v>
      </c>
      <c r="AK197" s="299">
        <f t="shared" si="7"/>
        <v>5045.3332127999993</v>
      </c>
      <c r="AL197" s="299">
        <f t="shared" si="7"/>
        <v>5050.3137984000005</v>
      </c>
      <c r="AM197" s="299">
        <f t="shared" si="7"/>
        <v>5055.2943839999989</v>
      </c>
      <c r="AN197" s="299">
        <f t="shared" si="7"/>
        <v>5060.2749696000001</v>
      </c>
      <c r="AO197" s="299">
        <f t="shared" si="7"/>
        <v>5065.2555551999994</v>
      </c>
      <c r="AP197" s="299">
        <f t="shared" si="7"/>
        <v>5070.2361407999997</v>
      </c>
      <c r="AQ197" s="299">
        <f t="shared" si="7"/>
        <v>5075.2167264</v>
      </c>
      <c r="AR197" s="299">
        <f t="shared" si="7"/>
        <v>5080.1973120000002</v>
      </c>
    </row>
    <row r="198" spans="7:55" ht="14.25" customHeight="1" x14ac:dyDescent="0.25">
      <c r="G198" s="62"/>
      <c r="H198" s="409"/>
      <c r="J198" s="442"/>
      <c r="K198" s="52" t="s">
        <v>263</v>
      </c>
      <c r="L198" s="300">
        <f t="shared" si="7"/>
        <v>4564.2753600000005</v>
      </c>
      <c r="M198" s="300">
        <f t="shared" si="7"/>
        <v>4579.82071</v>
      </c>
      <c r="N198" s="300">
        <f t="shared" si="7"/>
        <v>4595.3660600000003</v>
      </c>
      <c r="O198" s="300">
        <f t="shared" si="7"/>
        <v>4610.9114100000015</v>
      </c>
      <c r="P198" s="300">
        <f t="shared" si="7"/>
        <v>4626.45676</v>
      </c>
      <c r="Q198" s="300">
        <f t="shared" si="7"/>
        <v>4642.0021100000004</v>
      </c>
      <c r="R198" s="300">
        <f t="shared" si="7"/>
        <v>4657.5474600000007</v>
      </c>
      <c r="S198" s="300">
        <f t="shared" si="7"/>
        <v>4673.092810000001</v>
      </c>
      <c r="T198" s="300">
        <f t="shared" si="7"/>
        <v>4688.6381600000004</v>
      </c>
      <c r="U198" s="300">
        <f t="shared" si="7"/>
        <v>4704.1835099999998</v>
      </c>
      <c r="V198" s="300">
        <f t="shared" si="7"/>
        <v>4719.7288599999993</v>
      </c>
      <c r="W198" s="300">
        <f t="shared" si="7"/>
        <v>4735.2742099999996</v>
      </c>
      <c r="X198" s="300">
        <f t="shared" si="7"/>
        <v>4750.8195599999999</v>
      </c>
      <c r="Y198" s="300">
        <f t="shared" si="7"/>
        <v>4753.194969780001</v>
      </c>
      <c r="Z198" s="300">
        <f t="shared" si="7"/>
        <v>4755.5703795600002</v>
      </c>
      <c r="AA198" s="300">
        <f t="shared" si="7"/>
        <v>4757.9457893400004</v>
      </c>
      <c r="AB198" s="300">
        <f t="shared" si="7"/>
        <v>4760.3211991199996</v>
      </c>
      <c r="AC198" s="300">
        <f t="shared" si="7"/>
        <v>4762.6966088999998</v>
      </c>
      <c r="AD198" s="300">
        <f t="shared" si="7"/>
        <v>4765.0720186799999</v>
      </c>
      <c r="AE198" s="300">
        <f t="shared" si="7"/>
        <v>4767.4474284600001</v>
      </c>
      <c r="AF198" s="300">
        <f t="shared" si="7"/>
        <v>4769.8228382400002</v>
      </c>
      <c r="AG198" s="300">
        <f t="shared" si="7"/>
        <v>4772.1982480199995</v>
      </c>
      <c r="AH198" s="300">
        <f t="shared" si="7"/>
        <v>4774.5736577999996</v>
      </c>
      <c r="AI198" s="300">
        <f t="shared" si="7"/>
        <v>4776.9490675799998</v>
      </c>
      <c r="AJ198" s="300">
        <f t="shared" si="7"/>
        <v>4779.324477359999</v>
      </c>
      <c r="AK198" s="300">
        <f t="shared" si="7"/>
        <v>4781.6998871400001</v>
      </c>
      <c r="AL198" s="300">
        <f t="shared" si="7"/>
        <v>4784.0752969200003</v>
      </c>
      <c r="AM198" s="300">
        <f t="shared" si="7"/>
        <v>4786.4507067000004</v>
      </c>
      <c r="AN198" s="300">
        <f t="shared" si="7"/>
        <v>4788.8261164799997</v>
      </c>
      <c r="AO198" s="300">
        <f t="shared" si="7"/>
        <v>4791.2015262599998</v>
      </c>
      <c r="AP198" s="300">
        <f t="shared" si="7"/>
        <v>4793.57693604</v>
      </c>
      <c r="AQ198" s="300">
        <f t="shared" si="7"/>
        <v>4795.9523458200001</v>
      </c>
      <c r="AR198" s="300">
        <f t="shared" si="7"/>
        <v>4798.3277555999994</v>
      </c>
    </row>
    <row r="199" spans="7:55" ht="14.25" customHeight="1" thickBot="1" x14ac:dyDescent="0.3">
      <c r="G199" s="62"/>
      <c r="H199" s="409"/>
      <c r="J199" s="442"/>
      <c r="K199" s="167" t="s">
        <v>264</v>
      </c>
      <c r="L199" s="301">
        <f t="shared" si="7"/>
        <v>4564.2753600000005</v>
      </c>
      <c r="M199" s="301">
        <f t="shared" si="7"/>
        <v>4555.4854299999997</v>
      </c>
      <c r="N199" s="301">
        <f t="shared" si="7"/>
        <v>4546.6955000000007</v>
      </c>
      <c r="O199" s="301">
        <f t="shared" si="7"/>
        <v>4537.9055700000008</v>
      </c>
      <c r="P199" s="301">
        <f t="shared" si="7"/>
        <v>4529.11564</v>
      </c>
      <c r="Q199" s="301">
        <f t="shared" si="7"/>
        <v>4520.325710000001</v>
      </c>
      <c r="R199" s="301">
        <f t="shared" si="7"/>
        <v>4511.5357799999992</v>
      </c>
      <c r="S199" s="301">
        <f t="shared" si="7"/>
        <v>4502.7458500000002</v>
      </c>
      <c r="T199" s="301">
        <f t="shared" si="7"/>
        <v>4493.9559200000003</v>
      </c>
      <c r="U199" s="301">
        <f t="shared" si="7"/>
        <v>4485.1659899999995</v>
      </c>
      <c r="V199" s="301">
        <f t="shared" si="7"/>
        <v>4476.3760600000005</v>
      </c>
      <c r="W199" s="301">
        <f t="shared" si="7"/>
        <v>4467.5861299999988</v>
      </c>
      <c r="X199" s="301">
        <f t="shared" si="7"/>
        <v>4458.7961999999998</v>
      </c>
      <c r="Y199" s="301">
        <f t="shared" si="7"/>
        <v>4459.9108990499999</v>
      </c>
      <c r="Z199" s="301">
        <f t="shared" si="7"/>
        <v>4461.0255980999991</v>
      </c>
      <c r="AA199" s="301">
        <f t="shared" si="7"/>
        <v>4462.1402971499992</v>
      </c>
      <c r="AB199" s="301">
        <f t="shared" si="7"/>
        <v>4463.2549962000003</v>
      </c>
      <c r="AC199" s="301">
        <f t="shared" si="7"/>
        <v>4464.3696952500004</v>
      </c>
      <c r="AD199" s="301">
        <f t="shared" si="7"/>
        <v>4465.4843942999996</v>
      </c>
      <c r="AE199" s="301">
        <f t="shared" si="7"/>
        <v>4466.5990933499997</v>
      </c>
      <c r="AF199" s="301">
        <f t="shared" si="7"/>
        <v>4467.713792399999</v>
      </c>
      <c r="AG199" s="301">
        <f t="shared" si="7"/>
        <v>4468.8284914499991</v>
      </c>
      <c r="AH199" s="301">
        <f t="shared" si="7"/>
        <v>4469.9431904999992</v>
      </c>
      <c r="AI199" s="301">
        <f t="shared" si="7"/>
        <v>4471.0578895500003</v>
      </c>
      <c r="AJ199" s="301">
        <f t="shared" si="7"/>
        <v>4472.1725885999995</v>
      </c>
      <c r="AK199" s="301">
        <f t="shared" si="7"/>
        <v>4473.2872876499996</v>
      </c>
      <c r="AL199" s="301">
        <f t="shared" si="7"/>
        <v>4474.4019866999997</v>
      </c>
      <c r="AM199" s="301">
        <f t="shared" si="7"/>
        <v>4475.5166857499999</v>
      </c>
      <c r="AN199" s="301">
        <f t="shared" si="7"/>
        <v>4476.6313847999991</v>
      </c>
      <c r="AO199" s="301">
        <f t="shared" si="7"/>
        <v>4477.7460838499992</v>
      </c>
      <c r="AP199" s="301">
        <f t="shared" si="7"/>
        <v>4478.8607828999984</v>
      </c>
      <c r="AQ199" s="301">
        <f t="shared" si="7"/>
        <v>4479.9754819499994</v>
      </c>
      <c r="AR199" s="301">
        <f t="shared" si="7"/>
        <v>4481.0901809999996</v>
      </c>
    </row>
    <row r="200" spans="7:55" ht="14.25" customHeight="1" thickTop="1" x14ac:dyDescent="0.25">
      <c r="G200" s="62"/>
      <c r="H200" s="409"/>
      <c r="J200" s="442"/>
      <c r="K200" s="164" t="s">
        <v>265</v>
      </c>
      <c r="L200" s="302">
        <f t="shared" si="7"/>
        <v>4094.4064799999996</v>
      </c>
      <c r="M200" s="302">
        <f t="shared" si="7"/>
        <v>4136.74064</v>
      </c>
      <c r="N200" s="302">
        <f t="shared" si="7"/>
        <v>4179.0748000000003</v>
      </c>
      <c r="O200" s="302">
        <f t="shared" si="7"/>
        <v>4221.4089600000007</v>
      </c>
      <c r="P200" s="302">
        <f t="shared" si="7"/>
        <v>4263.7431200000001</v>
      </c>
      <c r="Q200" s="302">
        <f t="shared" si="7"/>
        <v>4306.0772799999995</v>
      </c>
      <c r="R200" s="302">
        <f t="shared" si="7"/>
        <v>4348.4114399999999</v>
      </c>
      <c r="S200" s="302">
        <f t="shared" si="7"/>
        <v>4390.7456000000002</v>
      </c>
      <c r="T200" s="302">
        <f t="shared" si="7"/>
        <v>4433.0797599999996</v>
      </c>
      <c r="U200" s="302">
        <f t="shared" si="7"/>
        <v>4475.41392</v>
      </c>
      <c r="V200" s="302">
        <f t="shared" si="7"/>
        <v>4517.7480800000003</v>
      </c>
      <c r="W200" s="302">
        <f t="shared" si="7"/>
        <v>4560.0822400000006</v>
      </c>
      <c r="X200" s="302">
        <f t="shared" si="7"/>
        <v>4602.4164000000001</v>
      </c>
      <c r="Y200" s="302">
        <f t="shared" si="7"/>
        <v>4609.3200245999997</v>
      </c>
      <c r="Z200" s="302">
        <f t="shared" si="7"/>
        <v>4616.2236492000002</v>
      </c>
      <c r="AA200" s="302">
        <f t="shared" si="7"/>
        <v>4623.1272737999998</v>
      </c>
      <c r="AB200" s="302">
        <f t="shared" si="7"/>
        <v>4630.0308984000003</v>
      </c>
      <c r="AC200" s="302">
        <f t="shared" si="7"/>
        <v>4636.9345230000008</v>
      </c>
      <c r="AD200" s="302">
        <f t="shared" si="7"/>
        <v>4643.8381476000004</v>
      </c>
      <c r="AE200" s="302">
        <f t="shared" si="7"/>
        <v>4650.7417722</v>
      </c>
      <c r="AF200" s="302">
        <f t="shared" si="7"/>
        <v>4657.6453967999996</v>
      </c>
      <c r="AG200" s="302">
        <f t="shared" si="7"/>
        <v>4664.5490214000001</v>
      </c>
      <c r="AH200" s="302">
        <f t="shared" si="7"/>
        <v>4671.4526459999997</v>
      </c>
      <c r="AI200" s="302">
        <f t="shared" si="7"/>
        <v>4678.3562706000002</v>
      </c>
      <c r="AJ200" s="302">
        <f t="shared" si="7"/>
        <v>4685.2598952000008</v>
      </c>
      <c r="AK200" s="302">
        <f t="shared" si="7"/>
        <v>4692.1635198000013</v>
      </c>
      <c r="AL200" s="302">
        <f t="shared" si="7"/>
        <v>4699.0671444000009</v>
      </c>
      <c r="AM200" s="302">
        <f t="shared" si="7"/>
        <v>4705.9707689999996</v>
      </c>
      <c r="AN200" s="302">
        <f t="shared" si="7"/>
        <v>4712.8743936000001</v>
      </c>
      <c r="AO200" s="302">
        <f t="shared" si="7"/>
        <v>4719.7780181999997</v>
      </c>
      <c r="AP200" s="302">
        <f t="shared" si="7"/>
        <v>4726.6816428000002</v>
      </c>
      <c r="AQ200" s="302">
        <f t="shared" si="7"/>
        <v>4733.5852673999998</v>
      </c>
      <c r="AR200" s="302">
        <f t="shared" si="7"/>
        <v>4740.4888920000003</v>
      </c>
    </row>
    <row r="201" spans="7:55" ht="14.25" customHeight="1" x14ac:dyDescent="0.25">
      <c r="G201" s="62"/>
      <c r="H201" s="409"/>
      <c r="J201" s="442"/>
      <c r="K201" s="52" t="s">
        <v>266</v>
      </c>
      <c r="L201" s="303">
        <f t="shared" si="7"/>
        <v>4094.4064799999996</v>
      </c>
      <c r="M201" s="303">
        <f t="shared" si="7"/>
        <v>4117.0919599999997</v>
      </c>
      <c r="N201" s="303">
        <f t="shared" si="7"/>
        <v>4139.7774399999998</v>
      </c>
      <c r="O201" s="303">
        <f t="shared" si="7"/>
        <v>4162.4629200000008</v>
      </c>
      <c r="P201" s="303">
        <f t="shared" si="7"/>
        <v>4185.1483999999991</v>
      </c>
      <c r="Q201" s="303">
        <f t="shared" si="7"/>
        <v>4207.8338800000001</v>
      </c>
      <c r="R201" s="303">
        <f t="shared" si="7"/>
        <v>4230.5193600000002</v>
      </c>
      <c r="S201" s="303">
        <f t="shared" si="7"/>
        <v>4253.2048400000003</v>
      </c>
      <c r="T201" s="303">
        <f t="shared" si="7"/>
        <v>4275.8903199999995</v>
      </c>
      <c r="U201" s="303">
        <f t="shared" si="7"/>
        <v>4298.5757999999996</v>
      </c>
      <c r="V201" s="303">
        <f t="shared" si="7"/>
        <v>4321.2612799999997</v>
      </c>
      <c r="W201" s="303">
        <f t="shared" si="7"/>
        <v>4343.9467599999998</v>
      </c>
      <c r="X201" s="303">
        <f t="shared" si="7"/>
        <v>4366.6322399999999</v>
      </c>
      <c r="Y201" s="303">
        <f t="shared" si="7"/>
        <v>4369.9072141799998</v>
      </c>
      <c r="Z201" s="303">
        <f t="shared" si="7"/>
        <v>4373.1821883599996</v>
      </c>
      <c r="AA201" s="303">
        <f t="shared" si="7"/>
        <v>4376.4571625399994</v>
      </c>
      <c r="AB201" s="303">
        <f t="shared" si="7"/>
        <v>4379.7321367199993</v>
      </c>
      <c r="AC201" s="303">
        <f t="shared" si="7"/>
        <v>4383.0071109</v>
      </c>
      <c r="AD201" s="303">
        <f t="shared" si="7"/>
        <v>4386.2820850799999</v>
      </c>
      <c r="AE201" s="303">
        <f t="shared" si="7"/>
        <v>4389.5570592599997</v>
      </c>
      <c r="AF201" s="303">
        <f t="shared" si="7"/>
        <v>4392.8320334400005</v>
      </c>
      <c r="AG201" s="303">
        <f t="shared" si="7"/>
        <v>4396.1070076199994</v>
      </c>
      <c r="AH201" s="303">
        <f t="shared" si="7"/>
        <v>4399.3819817999993</v>
      </c>
      <c r="AI201" s="303">
        <f t="shared" si="7"/>
        <v>4402.65695598</v>
      </c>
      <c r="AJ201" s="303">
        <f t="shared" si="7"/>
        <v>4405.9319301599999</v>
      </c>
      <c r="AK201" s="303">
        <f t="shared" si="7"/>
        <v>4409.2069043399997</v>
      </c>
      <c r="AL201" s="303">
        <f t="shared" si="7"/>
        <v>4412.4818785200005</v>
      </c>
      <c r="AM201" s="303">
        <f t="shared" si="7"/>
        <v>4415.7568526999994</v>
      </c>
      <c r="AN201" s="303">
        <f t="shared" si="7"/>
        <v>4419.0318268799992</v>
      </c>
      <c r="AO201" s="303">
        <f t="shared" si="7"/>
        <v>4422.3068010599991</v>
      </c>
      <c r="AP201" s="303">
        <f t="shared" si="7"/>
        <v>4425.5817752399989</v>
      </c>
      <c r="AQ201" s="303">
        <f t="shared" si="7"/>
        <v>4428.8567494199988</v>
      </c>
      <c r="AR201" s="303">
        <f t="shared" si="7"/>
        <v>4432.1317235999995</v>
      </c>
    </row>
    <row r="202" spans="7:55" ht="14.25" customHeight="1" thickBot="1" x14ac:dyDescent="0.3">
      <c r="G202" s="62"/>
      <c r="H202" s="409"/>
      <c r="J202" s="442"/>
      <c r="K202" s="167" t="s">
        <v>267</v>
      </c>
      <c r="L202" s="301">
        <f t="shared" si="7"/>
        <v>4094.4064799999996</v>
      </c>
      <c r="M202" s="301">
        <f t="shared" si="7"/>
        <v>4093.8721199999995</v>
      </c>
      <c r="N202" s="301">
        <f t="shared" si="7"/>
        <v>4093.3377600000003</v>
      </c>
      <c r="O202" s="301">
        <f t="shared" si="7"/>
        <v>4092.8033999999998</v>
      </c>
      <c r="P202" s="301">
        <f t="shared" si="7"/>
        <v>4092.2690400000001</v>
      </c>
      <c r="Q202" s="301">
        <f t="shared" si="7"/>
        <v>4091.73468</v>
      </c>
      <c r="R202" s="301">
        <f t="shared" si="7"/>
        <v>4091.2003199999995</v>
      </c>
      <c r="S202" s="301">
        <f t="shared" si="7"/>
        <v>4090.6659600000003</v>
      </c>
      <c r="T202" s="301">
        <f t="shared" si="7"/>
        <v>4090.1315999999997</v>
      </c>
      <c r="U202" s="301">
        <f t="shared" si="7"/>
        <v>4089.5972400000001</v>
      </c>
      <c r="V202" s="301">
        <f t="shared" si="7"/>
        <v>4089.0628800000004</v>
      </c>
      <c r="W202" s="301">
        <f t="shared" si="7"/>
        <v>4088.5285200000003</v>
      </c>
      <c r="X202" s="301">
        <f t="shared" si="7"/>
        <v>4087.9941600000002</v>
      </c>
      <c r="Y202" s="301">
        <f t="shared" si="7"/>
        <v>4089.5271578100005</v>
      </c>
      <c r="Z202" s="301">
        <f t="shared" si="7"/>
        <v>4091.0601556200004</v>
      </c>
      <c r="AA202" s="301">
        <f t="shared" si="7"/>
        <v>4092.5931534299998</v>
      </c>
      <c r="AB202" s="301">
        <f t="shared" si="7"/>
        <v>4094.1261512399997</v>
      </c>
      <c r="AC202" s="301">
        <f t="shared" si="7"/>
        <v>4095.65914905</v>
      </c>
      <c r="AD202" s="301">
        <f t="shared" si="7"/>
        <v>4097.1921468600003</v>
      </c>
      <c r="AE202" s="301">
        <f t="shared" si="7"/>
        <v>4098.7251446700002</v>
      </c>
      <c r="AF202" s="301">
        <f t="shared" si="7"/>
        <v>4100.2581424800001</v>
      </c>
      <c r="AG202" s="301">
        <f t="shared" si="7"/>
        <v>4101.7911402900008</v>
      </c>
      <c r="AH202" s="301">
        <f t="shared" si="7"/>
        <v>4103.3241380999998</v>
      </c>
      <c r="AI202" s="301">
        <f t="shared" si="7"/>
        <v>4104.8571359100006</v>
      </c>
      <c r="AJ202" s="301">
        <f t="shared" si="7"/>
        <v>4106.3901337200004</v>
      </c>
      <c r="AK202" s="301">
        <f t="shared" si="7"/>
        <v>4107.9231315300003</v>
      </c>
      <c r="AL202" s="301">
        <f t="shared" si="7"/>
        <v>4109.4561293400011</v>
      </c>
      <c r="AM202" s="301">
        <f t="shared" si="7"/>
        <v>4110.9891271500001</v>
      </c>
      <c r="AN202" s="301">
        <f t="shared" si="7"/>
        <v>4112.5221249600008</v>
      </c>
      <c r="AO202" s="301">
        <f t="shared" si="7"/>
        <v>4114.0551227699998</v>
      </c>
      <c r="AP202" s="301">
        <f t="shared" si="7"/>
        <v>4115.5881205800006</v>
      </c>
      <c r="AQ202" s="301">
        <f t="shared" si="7"/>
        <v>4117.1211183900004</v>
      </c>
      <c r="AR202" s="301">
        <f t="shared" si="7"/>
        <v>4118.6541162000003</v>
      </c>
      <c r="AS202" s="175"/>
      <c r="AT202" s="175"/>
      <c r="AU202" s="175"/>
      <c r="AV202" s="175"/>
      <c r="AW202" s="175"/>
      <c r="AX202" s="175"/>
      <c r="AY202" s="175"/>
      <c r="AZ202" s="175"/>
      <c r="BA202" s="175"/>
      <c r="BB202" s="175"/>
      <c r="BC202" s="175"/>
    </row>
    <row r="203" spans="7:55" ht="14.25" customHeight="1" thickTop="1" x14ac:dyDescent="0.25">
      <c r="G203" s="62"/>
      <c r="H203" s="409"/>
      <c r="J203" s="442"/>
      <c r="K203" s="164" t="s">
        <v>268</v>
      </c>
      <c r="L203" s="302">
        <f t="shared" si="7"/>
        <v>3907.0913999999998</v>
      </c>
      <c r="M203" s="302">
        <f t="shared" si="7"/>
        <v>3954.8837699999999</v>
      </c>
      <c r="N203" s="302">
        <f t="shared" si="7"/>
        <v>4002.6761399999996</v>
      </c>
      <c r="O203" s="302">
        <f t="shared" si="7"/>
        <v>4050.4685099999992</v>
      </c>
      <c r="P203" s="302">
        <f t="shared" si="7"/>
        <v>4098.2608799999998</v>
      </c>
      <c r="Q203" s="302">
        <f t="shared" si="7"/>
        <v>4146.0532499999999</v>
      </c>
      <c r="R203" s="302">
        <f t="shared" si="7"/>
        <v>4193.8456200000001</v>
      </c>
      <c r="S203" s="302">
        <f t="shared" si="7"/>
        <v>4241.6379900000002</v>
      </c>
      <c r="T203" s="302">
        <f t="shared" si="7"/>
        <v>4289.4303600000003</v>
      </c>
      <c r="U203" s="302">
        <f t="shared" si="7"/>
        <v>4337.2227300000004</v>
      </c>
      <c r="V203" s="302">
        <f t="shared" si="7"/>
        <v>4385.0151000000005</v>
      </c>
      <c r="W203" s="302">
        <f t="shared" si="7"/>
        <v>4432.8074700000006</v>
      </c>
      <c r="X203" s="302">
        <f t="shared" si="7"/>
        <v>4480.5998400000008</v>
      </c>
      <c r="Y203" s="302">
        <f t="shared" si="7"/>
        <v>4489.5610396800002</v>
      </c>
      <c r="Z203" s="302">
        <f t="shared" si="7"/>
        <v>4498.5222393600006</v>
      </c>
      <c r="AA203" s="302">
        <f t="shared" si="7"/>
        <v>4507.483439040001</v>
      </c>
      <c r="AB203" s="302">
        <f t="shared" si="7"/>
        <v>4516.4446387200005</v>
      </c>
      <c r="AC203" s="302">
        <f t="shared" si="7"/>
        <v>4525.4058384000009</v>
      </c>
      <c r="AD203" s="302">
        <f t="shared" si="7"/>
        <v>4534.3670380800004</v>
      </c>
      <c r="AE203" s="302">
        <f t="shared" si="7"/>
        <v>4543.3282377600017</v>
      </c>
      <c r="AF203" s="302">
        <f t="shared" si="7"/>
        <v>4552.2894374400003</v>
      </c>
      <c r="AG203" s="302">
        <f t="shared" si="7"/>
        <v>4561.2506371200006</v>
      </c>
      <c r="AH203" s="302">
        <f t="shared" si="7"/>
        <v>4570.211836800001</v>
      </c>
      <c r="AI203" s="302">
        <f t="shared" si="7"/>
        <v>4579.1730364800005</v>
      </c>
      <c r="AJ203" s="302">
        <f t="shared" si="7"/>
        <v>4588.1342361600009</v>
      </c>
      <c r="AK203" s="302">
        <f t="shared" si="7"/>
        <v>4597.0954358400013</v>
      </c>
      <c r="AL203" s="302">
        <f t="shared" si="7"/>
        <v>4606.0566355200008</v>
      </c>
      <c r="AM203" s="302">
        <f t="shared" si="7"/>
        <v>4615.0178352000012</v>
      </c>
      <c r="AN203" s="302">
        <f t="shared" si="7"/>
        <v>4623.9790348800016</v>
      </c>
      <c r="AO203" s="302">
        <f t="shared" si="7"/>
        <v>4632.9402345600001</v>
      </c>
      <c r="AP203" s="302">
        <f t="shared" si="7"/>
        <v>4641.9014342400005</v>
      </c>
      <c r="AQ203" s="302">
        <f t="shared" si="7"/>
        <v>4650.8626339200009</v>
      </c>
      <c r="AR203" s="302">
        <f t="shared" si="7"/>
        <v>4659.8238336000004</v>
      </c>
      <c r="AS203" s="182"/>
      <c r="AT203" s="182"/>
      <c r="AU203" s="182"/>
      <c r="AV203" s="182"/>
      <c r="AW203" s="182"/>
      <c r="AX203" s="182"/>
      <c r="AY203" s="182"/>
      <c r="AZ203" s="182"/>
      <c r="BA203" s="182"/>
      <c r="BB203" s="182"/>
      <c r="BC203" s="182"/>
    </row>
    <row r="204" spans="7:55" ht="14.25" customHeight="1" x14ac:dyDescent="0.25">
      <c r="G204" s="62"/>
      <c r="H204" s="409"/>
      <c r="J204" s="442"/>
      <c r="K204" s="52" t="s">
        <v>269</v>
      </c>
      <c r="L204" s="304">
        <f t="shared" si="7"/>
        <v>3907.0913999999998</v>
      </c>
      <c r="M204" s="304">
        <f t="shared" si="7"/>
        <v>3935.3066299999996</v>
      </c>
      <c r="N204" s="304">
        <f t="shared" si="7"/>
        <v>3963.5218599999994</v>
      </c>
      <c r="O204" s="304">
        <f t="shared" si="7"/>
        <v>3991.7370900000001</v>
      </c>
      <c r="P204" s="304">
        <f t="shared" si="7"/>
        <v>4019.9523199999994</v>
      </c>
      <c r="Q204" s="304">
        <f t="shared" si="7"/>
        <v>4048.1675499999997</v>
      </c>
      <c r="R204" s="304">
        <f t="shared" si="7"/>
        <v>4076.3827799999995</v>
      </c>
      <c r="S204" s="304">
        <f t="shared" si="7"/>
        <v>4104.5980099999997</v>
      </c>
      <c r="T204" s="304">
        <f t="shared" si="7"/>
        <v>4132.8132399999995</v>
      </c>
      <c r="U204" s="304">
        <f t="shared" si="7"/>
        <v>4161.0284700000002</v>
      </c>
      <c r="V204" s="304">
        <f t="shared" si="7"/>
        <v>4189.2437</v>
      </c>
      <c r="W204" s="304">
        <f t="shared" si="7"/>
        <v>4217.4589299999998</v>
      </c>
      <c r="X204" s="304">
        <f t="shared" si="7"/>
        <v>4245.6741599999996</v>
      </c>
      <c r="Y204" s="304">
        <f t="shared" si="7"/>
        <v>4249.9198341599995</v>
      </c>
      <c r="Z204" s="304">
        <f t="shared" si="7"/>
        <v>4254.1655083200003</v>
      </c>
      <c r="AA204" s="304">
        <f t="shared" si="7"/>
        <v>4258.4111824799993</v>
      </c>
      <c r="AB204" s="304">
        <f t="shared" si="7"/>
        <v>4262.6568566400001</v>
      </c>
      <c r="AC204" s="304">
        <f t="shared" si="7"/>
        <v>4266.9025308</v>
      </c>
      <c r="AD204" s="304">
        <f t="shared" si="7"/>
        <v>4271.1482049599999</v>
      </c>
      <c r="AE204" s="304">
        <f t="shared" si="7"/>
        <v>4275.3938791199998</v>
      </c>
      <c r="AF204" s="304">
        <f t="shared" si="7"/>
        <v>4279.6395532799997</v>
      </c>
      <c r="AG204" s="304">
        <f t="shared" si="7"/>
        <v>4283.8852274399997</v>
      </c>
      <c r="AH204" s="304">
        <f t="shared" si="7"/>
        <v>4288.1309015999996</v>
      </c>
      <c r="AI204" s="304">
        <f t="shared" si="7"/>
        <v>4292.3765757599995</v>
      </c>
      <c r="AJ204" s="304">
        <f t="shared" ref="AJ204:AR204" si="8">(AJ172)*8760</f>
        <v>4296.6222499199994</v>
      </c>
      <c r="AK204" s="304">
        <f t="shared" si="8"/>
        <v>4300.8679240799993</v>
      </c>
      <c r="AL204" s="304">
        <f t="shared" si="8"/>
        <v>4305.1135982400001</v>
      </c>
      <c r="AM204" s="304">
        <f t="shared" si="8"/>
        <v>4309.3592724</v>
      </c>
      <c r="AN204" s="304">
        <f t="shared" si="8"/>
        <v>4313.6049465599999</v>
      </c>
      <c r="AO204" s="304">
        <f t="shared" si="8"/>
        <v>4317.8506207200007</v>
      </c>
      <c r="AP204" s="304">
        <f t="shared" si="8"/>
        <v>4322.0962948799997</v>
      </c>
      <c r="AQ204" s="304">
        <f t="shared" si="8"/>
        <v>4326.3419690400005</v>
      </c>
      <c r="AR204" s="304">
        <f t="shared" si="8"/>
        <v>4330.5876431999995</v>
      </c>
    </row>
    <row r="205" spans="7:55" ht="14.25" customHeight="1" thickBot="1" x14ac:dyDescent="0.3">
      <c r="G205" s="62"/>
      <c r="H205" s="409"/>
      <c r="J205" s="442"/>
      <c r="K205" s="167" t="s">
        <v>270</v>
      </c>
      <c r="L205" s="301">
        <f t="shared" ref="L205:AR212" si="9">(L173)*8760</f>
        <v>3907.0913999999998</v>
      </c>
      <c r="M205" s="301">
        <f t="shared" si="9"/>
        <v>3912.4532499999996</v>
      </c>
      <c r="N205" s="301">
        <f t="shared" si="9"/>
        <v>3917.8150999999998</v>
      </c>
      <c r="O205" s="301">
        <f t="shared" si="9"/>
        <v>3923.17695</v>
      </c>
      <c r="P205" s="301">
        <f t="shared" si="9"/>
        <v>3928.5388000000003</v>
      </c>
      <c r="Q205" s="301">
        <f t="shared" si="9"/>
        <v>3933.9006499999996</v>
      </c>
      <c r="R205" s="301">
        <f t="shared" si="9"/>
        <v>3939.2625000000003</v>
      </c>
      <c r="S205" s="301">
        <f t="shared" si="9"/>
        <v>3944.6243499999991</v>
      </c>
      <c r="T205" s="301">
        <f t="shared" si="9"/>
        <v>3949.9861999999998</v>
      </c>
      <c r="U205" s="301">
        <f t="shared" si="9"/>
        <v>3955.3480500000001</v>
      </c>
      <c r="V205" s="301">
        <f t="shared" si="9"/>
        <v>3960.7099000000003</v>
      </c>
      <c r="W205" s="301">
        <f t="shared" si="9"/>
        <v>3966.0717499999996</v>
      </c>
      <c r="X205" s="301">
        <f t="shared" si="9"/>
        <v>3971.4335999999998</v>
      </c>
      <c r="Y205" s="301">
        <f t="shared" si="9"/>
        <v>3973.4193168000002</v>
      </c>
      <c r="Z205" s="301">
        <f t="shared" si="9"/>
        <v>3975.4050336</v>
      </c>
      <c r="AA205" s="301">
        <f t="shared" si="9"/>
        <v>3977.3907504000003</v>
      </c>
      <c r="AB205" s="301">
        <f t="shared" si="9"/>
        <v>3979.3764672000002</v>
      </c>
      <c r="AC205" s="301">
        <f t="shared" si="9"/>
        <v>3981.3621839999996</v>
      </c>
      <c r="AD205" s="301">
        <f t="shared" si="9"/>
        <v>3983.3479007999999</v>
      </c>
      <c r="AE205" s="301">
        <f t="shared" si="9"/>
        <v>3985.3336176000003</v>
      </c>
      <c r="AF205" s="301">
        <f t="shared" si="9"/>
        <v>3987.3193343999997</v>
      </c>
      <c r="AG205" s="301">
        <f t="shared" si="9"/>
        <v>3989.3050512</v>
      </c>
      <c r="AH205" s="301">
        <f t="shared" si="9"/>
        <v>3991.2907679999998</v>
      </c>
      <c r="AI205" s="301">
        <f t="shared" si="9"/>
        <v>3993.2764848000002</v>
      </c>
      <c r="AJ205" s="301">
        <f t="shared" si="9"/>
        <v>3995.2622015999996</v>
      </c>
      <c r="AK205" s="301">
        <f t="shared" si="9"/>
        <v>3997.2479184000003</v>
      </c>
      <c r="AL205" s="301">
        <f t="shared" si="9"/>
        <v>3999.2336351999998</v>
      </c>
      <c r="AM205" s="301">
        <f t="shared" si="9"/>
        <v>4001.2193520000001</v>
      </c>
      <c r="AN205" s="301">
        <f t="shared" si="9"/>
        <v>4003.2050687999999</v>
      </c>
      <c r="AO205" s="301">
        <f t="shared" si="9"/>
        <v>4005.1907856000003</v>
      </c>
      <c r="AP205" s="301">
        <f t="shared" si="9"/>
        <v>4007.1765024000006</v>
      </c>
      <c r="AQ205" s="301">
        <f t="shared" si="9"/>
        <v>4009.1622192000004</v>
      </c>
      <c r="AR205" s="301">
        <f t="shared" si="9"/>
        <v>4011.1479360000003</v>
      </c>
    </row>
    <row r="206" spans="7:55" ht="14.25" customHeight="1" thickTop="1" x14ac:dyDescent="0.25">
      <c r="G206" s="62"/>
      <c r="H206" s="409"/>
      <c r="J206" s="442"/>
      <c r="K206" s="164" t="s">
        <v>271</v>
      </c>
      <c r="L206" s="302">
        <f t="shared" si="9"/>
        <v>3754.0629599999997</v>
      </c>
      <c r="M206" s="302">
        <f t="shared" si="9"/>
        <v>3804.3957299999993</v>
      </c>
      <c r="N206" s="302">
        <f t="shared" si="9"/>
        <v>3854.7285000000002</v>
      </c>
      <c r="O206" s="302">
        <f t="shared" si="9"/>
        <v>3905.0612700000001</v>
      </c>
      <c r="P206" s="302">
        <f t="shared" si="9"/>
        <v>3955.3940400000001</v>
      </c>
      <c r="Q206" s="302">
        <f t="shared" si="9"/>
        <v>4005.7268100000001</v>
      </c>
      <c r="R206" s="302">
        <f t="shared" si="9"/>
        <v>4056.0595800000001</v>
      </c>
      <c r="S206" s="302">
        <f t="shared" si="9"/>
        <v>4106.3923500000001</v>
      </c>
      <c r="T206" s="302">
        <f t="shared" si="9"/>
        <v>4156.7251200000001</v>
      </c>
      <c r="U206" s="302">
        <f t="shared" si="9"/>
        <v>4207.05789</v>
      </c>
      <c r="V206" s="302">
        <f t="shared" si="9"/>
        <v>4257.39066</v>
      </c>
      <c r="W206" s="302">
        <f t="shared" si="9"/>
        <v>4307.72343</v>
      </c>
      <c r="X206" s="302">
        <f t="shared" si="9"/>
        <v>4358.0562</v>
      </c>
      <c r="Y206" s="302">
        <f t="shared" si="9"/>
        <v>4368.9513404999998</v>
      </c>
      <c r="Z206" s="302">
        <f t="shared" si="9"/>
        <v>4379.8464810000005</v>
      </c>
      <c r="AA206" s="302">
        <f t="shared" si="9"/>
        <v>4390.7416215000003</v>
      </c>
      <c r="AB206" s="302">
        <f t="shared" si="9"/>
        <v>4401.6367620000001</v>
      </c>
      <c r="AC206" s="302">
        <f t="shared" si="9"/>
        <v>4412.5319025000008</v>
      </c>
      <c r="AD206" s="302">
        <f t="shared" si="9"/>
        <v>4423.4270430000006</v>
      </c>
      <c r="AE206" s="302">
        <f t="shared" si="9"/>
        <v>4434.3221835000004</v>
      </c>
      <c r="AF206" s="302">
        <f t="shared" si="9"/>
        <v>4445.2173240000011</v>
      </c>
      <c r="AG206" s="302">
        <f t="shared" si="9"/>
        <v>4456.1124645</v>
      </c>
      <c r="AH206" s="302">
        <f t="shared" si="9"/>
        <v>4467.0076049999998</v>
      </c>
      <c r="AI206" s="302">
        <f t="shared" si="9"/>
        <v>4477.9027455000005</v>
      </c>
      <c r="AJ206" s="302">
        <f t="shared" si="9"/>
        <v>4488.7978860000003</v>
      </c>
      <c r="AK206" s="302">
        <f t="shared" si="9"/>
        <v>4499.693026500001</v>
      </c>
      <c r="AL206" s="302">
        <f t="shared" si="9"/>
        <v>4510.5881669999999</v>
      </c>
      <c r="AM206" s="302">
        <f t="shared" si="9"/>
        <v>4521.4833074999997</v>
      </c>
      <c r="AN206" s="302">
        <f t="shared" si="9"/>
        <v>4532.3784480000013</v>
      </c>
      <c r="AO206" s="302">
        <f t="shared" si="9"/>
        <v>4543.2735885000002</v>
      </c>
      <c r="AP206" s="302">
        <f t="shared" si="9"/>
        <v>4554.1687290000009</v>
      </c>
      <c r="AQ206" s="302">
        <f t="shared" si="9"/>
        <v>4565.0638695000007</v>
      </c>
      <c r="AR206" s="302">
        <f t="shared" si="9"/>
        <v>4575.9590100000005</v>
      </c>
    </row>
    <row r="207" spans="7:55" ht="14.25" customHeight="1" x14ac:dyDescent="0.25">
      <c r="G207" s="62"/>
      <c r="H207" s="409"/>
      <c r="J207" s="442"/>
      <c r="K207" s="52" t="s">
        <v>272</v>
      </c>
      <c r="L207" s="300">
        <f t="shared" si="9"/>
        <v>3754.0629599999997</v>
      </c>
      <c r="M207" s="300">
        <f t="shared" si="9"/>
        <v>3784.7682199999999</v>
      </c>
      <c r="N207" s="300">
        <f t="shared" si="9"/>
        <v>3815.4734799999992</v>
      </c>
      <c r="O207" s="300">
        <f t="shared" si="9"/>
        <v>3846.1787399999998</v>
      </c>
      <c r="P207" s="300">
        <f t="shared" si="9"/>
        <v>3876.8840000000005</v>
      </c>
      <c r="Q207" s="300">
        <f t="shared" si="9"/>
        <v>3907.5892600000002</v>
      </c>
      <c r="R207" s="300">
        <f t="shared" si="9"/>
        <v>3938.2945200000004</v>
      </c>
      <c r="S207" s="300">
        <f t="shared" si="9"/>
        <v>3968.9997800000001</v>
      </c>
      <c r="T207" s="300">
        <f t="shared" si="9"/>
        <v>3999.7050400000007</v>
      </c>
      <c r="U207" s="300">
        <f t="shared" si="9"/>
        <v>4030.4103</v>
      </c>
      <c r="V207" s="300">
        <f t="shared" si="9"/>
        <v>4061.1155599999997</v>
      </c>
      <c r="W207" s="300">
        <f t="shared" si="9"/>
        <v>4091.8208200000004</v>
      </c>
      <c r="X207" s="300">
        <f t="shared" si="9"/>
        <v>4122.5260800000005</v>
      </c>
      <c r="Y207" s="300">
        <f t="shared" si="9"/>
        <v>4127.6792375999994</v>
      </c>
      <c r="Z207" s="300">
        <f t="shared" si="9"/>
        <v>4132.8323952000001</v>
      </c>
      <c r="AA207" s="300">
        <f t="shared" si="9"/>
        <v>4137.9855528000007</v>
      </c>
      <c r="AB207" s="300">
        <f t="shared" si="9"/>
        <v>4143.1387104000005</v>
      </c>
      <c r="AC207" s="300">
        <f t="shared" si="9"/>
        <v>4148.2918680000002</v>
      </c>
      <c r="AD207" s="300">
        <f t="shared" si="9"/>
        <v>4153.4450256000009</v>
      </c>
      <c r="AE207" s="300">
        <f t="shared" si="9"/>
        <v>4158.5981831999998</v>
      </c>
      <c r="AF207" s="300">
        <f t="shared" si="9"/>
        <v>4163.7513408000004</v>
      </c>
      <c r="AG207" s="300">
        <f t="shared" si="9"/>
        <v>4168.9044984000002</v>
      </c>
      <c r="AH207" s="300">
        <f t="shared" si="9"/>
        <v>4174.057656</v>
      </c>
      <c r="AI207" s="300">
        <f t="shared" si="9"/>
        <v>4179.2108136000006</v>
      </c>
      <c r="AJ207" s="300">
        <f t="shared" si="9"/>
        <v>4184.3639712000004</v>
      </c>
      <c r="AK207" s="300">
        <f t="shared" si="9"/>
        <v>4189.5171288000001</v>
      </c>
      <c r="AL207" s="300">
        <f t="shared" si="9"/>
        <v>4194.6702863999999</v>
      </c>
      <c r="AM207" s="300">
        <f t="shared" si="9"/>
        <v>4199.8234439999997</v>
      </c>
      <c r="AN207" s="300">
        <f t="shared" si="9"/>
        <v>4204.9766016000003</v>
      </c>
      <c r="AO207" s="300">
        <f t="shared" si="9"/>
        <v>4210.129759200001</v>
      </c>
      <c r="AP207" s="300">
        <f t="shared" si="9"/>
        <v>4215.2829168000007</v>
      </c>
      <c r="AQ207" s="300">
        <f t="shared" si="9"/>
        <v>4220.4360743999996</v>
      </c>
      <c r="AR207" s="300">
        <f t="shared" si="9"/>
        <v>4225.5892320000003</v>
      </c>
    </row>
    <row r="208" spans="7:55" ht="14.25" customHeight="1" thickBot="1" x14ac:dyDescent="0.3">
      <c r="G208" s="62"/>
      <c r="H208" s="409"/>
      <c r="J208" s="442"/>
      <c r="K208" s="167" t="s">
        <v>273</v>
      </c>
      <c r="L208" s="301">
        <f t="shared" si="9"/>
        <v>3754.0629599999997</v>
      </c>
      <c r="M208" s="301">
        <f t="shared" si="9"/>
        <v>3762.4236500000002</v>
      </c>
      <c r="N208" s="301">
        <f t="shared" si="9"/>
        <v>3770.7843399999997</v>
      </c>
      <c r="O208" s="301">
        <f t="shared" si="9"/>
        <v>3779.1450299999997</v>
      </c>
      <c r="P208" s="301">
        <f t="shared" si="9"/>
        <v>3787.5057199999997</v>
      </c>
      <c r="Q208" s="301">
        <f t="shared" si="9"/>
        <v>3795.8664099999996</v>
      </c>
      <c r="R208" s="301">
        <f t="shared" si="9"/>
        <v>3804.2271000000001</v>
      </c>
      <c r="S208" s="301">
        <f t="shared" si="9"/>
        <v>3812.58779</v>
      </c>
      <c r="T208" s="301">
        <f t="shared" si="9"/>
        <v>3820.94848</v>
      </c>
      <c r="U208" s="301">
        <f t="shared" si="9"/>
        <v>3829.3091699999995</v>
      </c>
      <c r="V208" s="301">
        <f t="shared" si="9"/>
        <v>3837.6698599999995</v>
      </c>
      <c r="W208" s="301">
        <f t="shared" si="9"/>
        <v>3846.0305499999999</v>
      </c>
      <c r="X208" s="301">
        <f t="shared" si="9"/>
        <v>3854.3912399999999</v>
      </c>
      <c r="Y208" s="301">
        <f t="shared" si="9"/>
        <v>3856.8002345250002</v>
      </c>
      <c r="Z208" s="301">
        <f t="shared" si="9"/>
        <v>3859.2092290499995</v>
      </c>
      <c r="AA208" s="301">
        <f t="shared" si="9"/>
        <v>3861.6182235749998</v>
      </c>
      <c r="AB208" s="301">
        <f t="shared" si="9"/>
        <v>3864.0272181</v>
      </c>
      <c r="AC208" s="301">
        <f t="shared" si="9"/>
        <v>3866.4362126249989</v>
      </c>
      <c r="AD208" s="301">
        <f t="shared" si="9"/>
        <v>3868.8452071499996</v>
      </c>
      <c r="AE208" s="301">
        <f t="shared" si="9"/>
        <v>3871.2542016749994</v>
      </c>
      <c r="AF208" s="301">
        <f t="shared" si="9"/>
        <v>3873.6631961999992</v>
      </c>
      <c r="AG208" s="301">
        <f t="shared" si="9"/>
        <v>3876.0721907249995</v>
      </c>
      <c r="AH208" s="301">
        <f t="shared" si="9"/>
        <v>3878.4811852499988</v>
      </c>
      <c r="AI208" s="301">
        <f t="shared" si="9"/>
        <v>3880.890179775</v>
      </c>
      <c r="AJ208" s="301">
        <f t="shared" si="9"/>
        <v>3883.2991742999993</v>
      </c>
      <c r="AK208" s="301">
        <f t="shared" si="9"/>
        <v>3885.7081688249996</v>
      </c>
      <c r="AL208" s="301">
        <f t="shared" si="9"/>
        <v>3888.1171633499998</v>
      </c>
      <c r="AM208" s="301">
        <f t="shared" si="9"/>
        <v>3890.5261578749996</v>
      </c>
      <c r="AN208" s="301">
        <f t="shared" si="9"/>
        <v>3892.9351523999994</v>
      </c>
      <c r="AO208" s="301">
        <f t="shared" si="9"/>
        <v>3895.3441469249992</v>
      </c>
      <c r="AP208" s="301">
        <f t="shared" si="9"/>
        <v>3897.7531414499995</v>
      </c>
      <c r="AQ208" s="301">
        <f t="shared" si="9"/>
        <v>3900.1621359749997</v>
      </c>
      <c r="AR208" s="301">
        <f t="shared" si="9"/>
        <v>3902.5711304999995</v>
      </c>
    </row>
    <row r="209" spans="1:73" ht="14.25" customHeight="1" thickTop="1" x14ac:dyDescent="0.25">
      <c r="G209" s="62"/>
      <c r="H209" s="409"/>
      <c r="J209" s="442"/>
      <c r="K209" s="164" t="s">
        <v>274</v>
      </c>
      <c r="L209" s="302">
        <f t="shared" si="9"/>
        <v>3583.3568399999999</v>
      </c>
      <c r="M209" s="302">
        <f t="shared" si="9"/>
        <v>3635.05179</v>
      </c>
      <c r="N209" s="302">
        <f t="shared" si="9"/>
        <v>3686.74674</v>
      </c>
      <c r="O209" s="302">
        <f t="shared" si="9"/>
        <v>3738.4416899999997</v>
      </c>
      <c r="P209" s="302">
        <f t="shared" si="9"/>
        <v>3790.1366399999997</v>
      </c>
      <c r="Q209" s="302">
        <f t="shared" si="9"/>
        <v>3841.8315900000007</v>
      </c>
      <c r="R209" s="302">
        <f t="shared" si="9"/>
        <v>3893.5265400000003</v>
      </c>
      <c r="S209" s="302">
        <f t="shared" si="9"/>
        <v>3945.2214899999999</v>
      </c>
      <c r="T209" s="302">
        <f t="shared" si="9"/>
        <v>3996.9164400000004</v>
      </c>
      <c r="U209" s="302">
        <f t="shared" si="9"/>
        <v>4048.61139</v>
      </c>
      <c r="V209" s="302">
        <f t="shared" si="9"/>
        <v>4100.3063400000001</v>
      </c>
      <c r="W209" s="302">
        <f t="shared" si="9"/>
        <v>4152.0012900000002</v>
      </c>
      <c r="X209" s="302">
        <f t="shared" si="9"/>
        <v>4203.6962400000002</v>
      </c>
      <c r="Y209" s="302">
        <f t="shared" si="9"/>
        <v>4216.3073287200004</v>
      </c>
      <c r="Z209" s="302">
        <f t="shared" si="9"/>
        <v>4228.9184174399998</v>
      </c>
      <c r="AA209" s="302">
        <f t="shared" si="9"/>
        <v>4241.5295061600009</v>
      </c>
      <c r="AB209" s="302">
        <f t="shared" si="9"/>
        <v>4254.1405948800011</v>
      </c>
      <c r="AC209" s="302">
        <f t="shared" si="9"/>
        <v>4266.7516836000004</v>
      </c>
      <c r="AD209" s="302">
        <f t="shared" si="9"/>
        <v>4279.3627723199997</v>
      </c>
      <c r="AE209" s="302">
        <f t="shared" si="9"/>
        <v>4291.9738610400009</v>
      </c>
      <c r="AF209" s="302">
        <f t="shared" si="9"/>
        <v>4304.5849497600002</v>
      </c>
      <c r="AG209" s="302">
        <f t="shared" si="9"/>
        <v>4317.1960384800004</v>
      </c>
      <c r="AH209" s="302">
        <f t="shared" si="9"/>
        <v>4329.8071272000007</v>
      </c>
      <c r="AI209" s="302">
        <f t="shared" si="9"/>
        <v>4342.41821592</v>
      </c>
      <c r="AJ209" s="302">
        <f t="shared" si="9"/>
        <v>4355.0293046400002</v>
      </c>
      <c r="AK209" s="302">
        <f t="shared" si="9"/>
        <v>4367.6403933600004</v>
      </c>
      <c r="AL209" s="302">
        <f t="shared" si="9"/>
        <v>4380.2514820800006</v>
      </c>
      <c r="AM209" s="302">
        <f t="shared" si="9"/>
        <v>4392.8625708</v>
      </c>
      <c r="AN209" s="302">
        <f t="shared" si="9"/>
        <v>4405.4736595200002</v>
      </c>
      <c r="AO209" s="302">
        <f t="shared" si="9"/>
        <v>4418.0847482400004</v>
      </c>
      <c r="AP209" s="302">
        <f t="shared" si="9"/>
        <v>4430.6958369599997</v>
      </c>
      <c r="AQ209" s="302">
        <f t="shared" si="9"/>
        <v>4443.3069256800009</v>
      </c>
      <c r="AR209" s="302">
        <f t="shared" si="9"/>
        <v>4455.9180144000002</v>
      </c>
    </row>
    <row r="210" spans="1:73" ht="14.25" customHeight="1" x14ac:dyDescent="0.25">
      <c r="G210" s="62"/>
      <c r="H210" s="409"/>
      <c r="J210" s="442"/>
      <c r="K210" s="52" t="s">
        <v>275</v>
      </c>
      <c r="L210" s="300">
        <f t="shared" si="9"/>
        <v>3583.3568399999999</v>
      </c>
      <c r="M210" s="300">
        <f t="shared" si="9"/>
        <v>3615.4812199999997</v>
      </c>
      <c r="N210" s="300">
        <f t="shared" si="9"/>
        <v>3647.6055999999999</v>
      </c>
      <c r="O210" s="300">
        <f t="shared" si="9"/>
        <v>3679.7299800000001</v>
      </c>
      <c r="P210" s="300">
        <f t="shared" si="9"/>
        <v>3711.8543599999998</v>
      </c>
      <c r="Q210" s="300">
        <f t="shared" si="9"/>
        <v>3743.97874</v>
      </c>
      <c r="R210" s="300">
        <f t="shared" si="9"/>
        <v>3776.1031200000002</v>
      </c>
      <c r="S210" s="300">
        <f t="shared" si="9"/>
        <v>3808.2274999999995</v>
      </c>
      <c r="T210" s="300">
        <f t="shared" si="9"/>
        <v>3840.3518800000002</v>
      </c>
      <c r="U210" s="300">
        <f t="shared" si="9"/>
        <v>3872.4762599999999</v>
      </c>
      <c r="V210" s="300">
        <f t="shared" si="9"/>
        <v>3904.6006400000001</v>
      </c>
      <c r="W210" s="300">
        <f t="shared" si="9"/>
        <v>3936.7250199999999</v>
      </c>
      <c r="X210" s="300">
        <f t="shared" si="9"/>
        <v>3968.8494000000001</v>
      </c>
      <c r="Y210" s="300">
        <f t="shared" si="9"/>
        <v>3974.8026741000008</v>
      </c>
      <c r="Z210" s="300">
        <f t="shared" si="9"/>
        <v>3980.7559481999997</v>
      </c>
      <c r="AA210" s="300">
        <f t="shared" si="9"/>
        <v>3986.7092223</v>
      </c>
      <c r="AB210" s="300">
        <f t="shared" si="9"/>
        <v>3992.6624964000002</v>
      </c>
      <c r="AC210" s="300">
        <f t="shared" si="9"/>
        <v>3998.6157705000001</v>
      </c>
      <c r="AD210" s="300">
        <f t="shared" si="9"/>
        <v>4004.5690445999999</v>
      </c>
      <c r="AE210" s="300">
        <f t="shared" si="9"/>
        <v>4010.5223187000001</v>
      </c>
      <c r="AF210" s="300">
        <f t="shared" si="9"/>
        <v>4016.4755928000004</v>
      </c>
      <c r="AG210" s="300">
        <f t="shared" si="9"/>
        <v>4022.4288669000002</v>
      </c>
      <c r="AH210" s="300">
        <f t="shared" si="9"/>
        <v>4028.3821409999996</v>
      </c>
      <c r="AI210" s="300">
        <f t="shared" si="9"/>
        <v>4034.3354151000008</v>
      </c>
      <c r="AJ210" s="300">
        <f t="shared" si="9"/>
        <v>4040.2886891999997</v>
      </c>
      <c r="AK210" s="300">
        <f t="shared" si="9"/>
        <v>4046.2419633</v>
      </c>
      <c r="AL210" s="300">
        <f t="shared" si="9"/>
        <v>4052.1952374000002</v>
      </c>
      <c r="AM210" s="300">
        <f t="shared" si="9"/>
        <v>4058.1485115</v>
      </c>
      <c r="AN210" s="300">
        <f t="shared" si="9"/>
        <v>4064.1017855999999</v>
      </c>
      <c r="AO210" s="300">
        <f t="shared" si="9"/>
        <v>4070.0550597000001</v>
      </c>
      <c r="AP210" s="300">
        <f t="shared" si="9"/>
        <v>4076.0083338000004</v>
      </c>
      <c r="AQ210" s="300">
        <f t="shared" si="9"/>
        <v>4081.9616079000007</v>
      </c>
      <c r="AR210" s="300">
        <f t="shared" si="9"/>
        <v>4087.914882</v>
      </c>
    </row>
    <row r="211" spans="1:73" ht="14.25" customHeight="1" thickBot="1" x14ac:dyDescent="0.3">
      <c r="G211" s="62"/>
      <c r="H211" s="409"/>
      <c r="J211" s="442"/>
      <c r="K211" s="167" t="s">
        <v>276</v>
      </c>
      <c r="L211" s="301">
        <f t="shared" si="9"/>
        <v>3583.3568399999999</v>
      </c>
      <c r="M211" s="301">
        <f t="shared" si="9"/>
        <v>3593.7797799999998</v>
      </c>
      <c r="N211" s="301">
        <f t="shared" si="9"/>
        <v>3604.2027200000002</v>
      </c>
      <c r="O211" s="301">
        <f t="shared" si="9"/>
        <v>3614.6256600000002</v>
      </c>
      <c r="P211" s="301">
        <f t="shared" si="9"/>
        <v>3625.0486000000001</v>
      </c>
      <c r="Q211" s="301">
        <f t="shared" si="9"/>
        <v>3635.47154</v>
      </c>
      <c r="R211" s="301">
        <f t="shared" si="9"/>
        <v>3645.8944799999999</v>
      </c>
      <c r="S211" s="301">
        <f t="shared" si="9"/>
        <v>3656.3174200000003</v>
      </c>
      <c r="T211" s="301">
        <f t="shared" si="9"/>
        <v>3666.7403600000002</v>
      </c>
      <c r="U211" s="301">
        <f t="shared" si="9"/>
        <v>3677.1633000000002</v>
      </c>
      <c r="V211" s="301">
        <f t="shared" si="9"/>
        <v>3687.5862400000001</v>
      </c>
      <c r="W211" s="301">
        <f t="shared" si="9"/>
        <v>3698.00918</v>
      </c>
      <c r="X211" s="301">
        <f t="shared" si="9"/>
        <v>3708.4321199999999</v>
      </c>
      <c r="Y211" s="301">
        <f t="shared" si="9"/>
        <v>3711.2134440899999</v>
      </c>
      <c r="Z211" s="301">
        <f t="shared" si="9"/>
        <v>3713.9947681800004</v>
      </c>
      <c r="AA211" s="301">
        <f t="shared" si="9"/>
        <v>3716.7760922700004</v>
      </c>
      <c r="AB211" s="301">
        <f t="shared" si="9"/>
        <v>3719.5574163599999</v>
      </c>
      <c r="AC211" s="301">
        <f t="shared" si="9"/>
        <v>3722.3387404499999</v>
      </c>
      <c r="AD211" s="301">
        <f t="shared" si="9"/>
        <v>3725.1200645400004</v>
      </c>
      <c r="AE211" s="301">
        <f t="shared" si="9"/>
        <v>3727.9013886299995</v>
      </c>
      <c r="AF211" s="301">
        <f t="shared" si="9"/>
        <v>3730.6827127199999</v>
      </c>
      <c r="AG211" s="301">
        <f t="shared" si="9"/>
        <v>3733.4640368099999</v>
      </c>
      <c r="AH211" s="301">
        <f t="shared" si="9"/>
        <v>3736.2453608999995</v>
      </c>
      <c r="AI211" s="301">
        <f t="shared" si="9"/>
        <v>3739.0266849900004</v>
      </c>
      <c r="AJ211" s="301">
        <f t="shared" si="9"/>
        <v>3741.8080090799995</v>
      </c>
      <c r="AK211" s="301">
        <f t="shared" si="9"/>
        <v>3744.5893331699999</v>
      </c>
      <c r="AL211" s="301">
        <f t="shared" si="9"/>
        <v>3747.3706572600004</v>
      </c>
      <c r="AM211" s="301">
        <f t="shared" si="9"/>
        <v>3750.1519813500004</v>
      </c>
      <c r="AN211" s="301">
        <f t="shared" si="9"/>
        <v>3752.9333054399999</v>
      </c>
      <c r="AO211" s="301">
        <f t="shared" si="9"/>
        <v>3755.7146295299999</v>
      </c>
      <c r="AP211" s="301">
        <f t="shared" si="9"/>
        <v>3758.4959536199999</v>
      </c>
      <c r="AQ211" s="301">
        <f t="shared" si="9"/>
        <v>3761.2772777099999</v>
      </c>
      <c r="AR211" s="301">
        <f t="shared" si="9"/>
        <v>3764.0586017999999</v>
      </c>
    </row>
    <row r="212" spans="1:73" ht="14.25" customHeight="1" thickTop="1" x14ac:dyDescent="0.25">
      <c r="G212" s="62"/>
      <c r="H212" s="409"/>
      <c r="J212" s="442"/>
      <c r="K212" s="164" t="s">
        <v>277</v>
      </c>
      <c r="L212" s="302">
        <f t="shared" si="9"/>
        <v>3331.21776</v>
      </c>
      <c r="M212" s="302">
        <f t="shared" si="9"/>
        <v>3383.75659</v>
      </c>
      <c r="N212" s="302">
        <f t="shared" si="9"/>
        <v>3436.2954199999999</v>
      </c>
      <c r="O212" s="302">
        <f t="shared" si="9"/>
        <v>3488.8342499999999</v>
      </c>
      <c r="P212" s="302">
        <f t="shared" si="9"/>
        <v>3541.3730799999998</v>
      </c>
      <c r="Q212" s="302">
        <f t="shared" si="9"/>
        <v>3593.9119100000003</v>
      </c>
      <c r="R212" s="302">
        <f t="shared" si="9"/>
        <v>3646.4507400000002</v>
      </c>
      <c r="S212" s="302">
        <f t="shared" si="9"/>
        <v>3698.9895700000002</v>
      </c>
      <c r="T212" s="302">
        <f t="shared" si="9"/>
        <v>3751.5284000000001</v>
      </c>
      <c r="U212" s="302">
        <f t="shared" si="9"/>
        <v>3804.0672300000001</v>
      </c>
      <c r="V212" s="302">
        <f t="shared" si="9"/>
        <v>3856.6060600000001</v>
      </c>
      <c r="W212" s="302">
        <f t="shared" si="9"/>
        <v>3909.14489</v>
      </c>
      <c r="X212" s="302">
        <f t="shared" si="9"/>
        <v>3961.68372</v>
      </c>
      <c r="Y212" s="302">
        <f t="shared" si="9"/>
        <v>3975.5496130199999</v>
      </c>
      <c r="Z212" s="302">
        <f t="shared" si="9"/>
        <v>3989.4155060400003</v>
      </c>
      <c r="AA212" s="302">
        <f t="shared" si="9"/>
        <v>4003.2813990600002</v>
      </c>
      <c r="AB212" s="302">
        <f t="shared" si="9"/>
        <v>4017.1472920800002</v>
      </c>
      <c r="AC212" s="302">
        <f t="shared" si="9"/>
        <v>4031.0131851000001</v>
      </c>
      <c r="AD212" s="302">
        <f t="shared" si="9"/>
        <v>4044.87907812</v>
      </c>
      <c r="AE212" s="302">
        <f t="shared" si="9"/>
        <v>4058.74497114</v>
      </c>
      <c r="AF212" s="302">
        <f t="shared" si="9"/>
        <v>4072.6108641600003</v>
      </c>
      <c r="AG212" s="302">
        <f t="shared" si="9"/>
        <v>4086.4767571799998</v>
      </c>
      <c r="AH212" s="302">
        <f t="shared" si="9"/>
        <v>4100.3426502000002</v>
      </c>
      <c r="AI212" s="302">
        <f t="shared" si="9"/>
        <v>4114.2085432200001</v>
      </c>
      <c r="AJ212" s="302">
        <f t="shared" ref="AJ212:AR212" si="10">(AJ180)*8760</f>
        <v>4128.0744362400001</v>
      </c>
      <c r="AK212" s="302">
        <f t="shared" si="10"/>
        <v>4141.94032926</v>
      </c>
      <c r="AL212" s="302">
        <f t="shared" si="10"/>
        <v>4155.8062222800008</v>
      </c>
      <c r="AM212" s="302">
        <f t="shared" si="10"/>
        <v>4169.6721152999999</v>
      </c>
      <c r="AN212" s="302">
        <f t="shared" si="10"/>
        <v>4183.5380083199998</v>
      </c>
      <c r="AO212" s="302">
        <f t="shared" si="10"/>
        <v>4197.4039013399997</v>
      </c>
      <c r="AP212" s="302">
        <f t="shared" si="10"/>
        <v>4211.2697943599997</v>
      </c>
      <c r="AQ212" s="302">
        <f t="shared" si="10"/>
        <v>4225.1356873800005</v>
      </c>
      <c r="AR212" s="302">
        <f t="shared" si="10"/>
        <v>4239.0015804000004</v>
      </c>
    </row>
    <row r="213" spans="1:73" s="175" customFormat="1" ht="14.25" customHeight="1" thickBot="1" x14ac:dyDescent="0.3">
      <c r="A213" s="89"/>
      <c r="B213" s="89"/>
      <c r="C213" s="89"/>
      <c r="D213" s="89"/>
      <c r="E213" s="89"/>
      <c r="F213" s="89"/>
      <c r="G213" s="62"/>
      <c r="H213" s="409"/>
      <c r="I213" s="89"/>
      <c r="J213" s="442"/>
      <c r="K213" s="52" t="s">
        <v>278</v>
      </c>
      <c r="L213" s="300">
        <f t="shared" ref="L213:AR220" si="11">(L181)*8760</f>
        <v>3331.21776</v>
      </c>
      <c r="M213" s="300">
        <f t="shared" si="11"/>
        <v>3367.3688200000001</v>
      </c>
      <c r="N213" s="300">
        <f t="shared" si="11"/>
        <v>3403.5198799999998</v>
      </c>
      <c r="O213" s="300">
        <f t="shared" si="11"/>
        <v>3439.67094</v>
      </c>
      <c r="P213" s="300">
        <f t="shared" si="11"/>
        <v>3475.8220000000001</v>
      </c>
      <c r="Q213" s="300">
        <f t="shared" si="11"/>
        <v>3511.9730599999998</v>
      </c>
      <c r="R213" s="300">
        <f t="shared" si="11"/>
        <v>3548.1241200000004</v>
      </c>
      <c r="S213" s="300">
        <f t="shared" si="11"/>
        <v>3584.2751800000005</v>
      </c>
      <c r="T213" s="300">
        <f t="shared" si="11"/>
        <v>3620.4262400000002</v>
      </c>
      <c r="U213" s="300">
        <f t="shared" si="11"/>
        <v>3656.5772999999999</v>
      </c>
      <c r="V213" s="300">
        <f t="shared" si="11"/>
        <v>3692.7283599999996</v>
      </c>
      <c r="W213" s="300">
        <f t="shared" si="11"/>
        <v>3728.8794199999998</v>
      </c>
      <c r="X213" s="300">
        <f t="shared" si="11"/>
        <v>3765.0304799999999</v>
      </c>
      <c r="Y213" s="300">
        <f t="shared" si="11"/>
        <v>3771.61928334</v>
      </c>
      <c r="Z213" s="300">
        <f t="shared" si="11"/>
        <v>3778.2080866800002</v>
      </c>
      <c r="AA213" s="300">
        <f t="shared" si="11"/>
        <v>3784.7968900199999</v>
      </c>
      <c r="AB213" s="300">
        <f t="shared" si="11"/>
        <v>3791.38569336</v>
      </c>
      <c r="AC213" s="300">
        <f t="shared" si="11"/>
        <v>3797.9744967000006</v>
      </c>
      <c r="AD213" s="300">
        <f t="shared" si="11"/>
        <v>3804.5633000400003</v>
      </c>
      <c r="AE213" s="300">
        <f t="shared" si="11"/>
        <v>3811.1521033800004</v>
      </c>
      <c r="AF213" s="300">
        <f t="shared" si="11"/>
        <v>3817.7409067200001</v>
      </c>
      <c r="AG213" s="300">
        <f t="shared" si="11"/>
        <v>3824.3297100600003</v>
      </c>
      <c r="AH213" s="300">
        <f t="shared" si="11"/>
        <v>3830.9185133999999</v>
      </c>
      <c r="AI213" s="300">
        <f t="shared" si="11"/>
        <v>3837.5073167400001</v>
      </c>
      <c r="AJ213" s="300">
        <f t="shared" si="11"/>
        <v>3844.0961200800002</v>
      </c>
      <c r="AK213" s="300">
        <f t="shared" si="11"/>
        <v>3850.6849234199999</v>
      </c>
      <c r="AL213" s="300">
        <f t="shared" si="11"/>
        <v>3857.27372676</v>
      </c>
      <c r="AM213" s="300">
        <f t="shared" si="11"/>
        <v>3863.8625300999997</v>
      </c>
      <c r="AN213" s="300">
        <f t="shared" si="11"/>
        <v>3870.4513334399999</v>
      </c>
      <c r="AO213" s="300">
        <f t="shared" si="11"/>
        <v>3877.04013678</v>
      </c>
      <c r="AP213" s="300">
        <f t="shared" si="11"/>
        <v>3883.6289401199997</v>
      </c>
      <c r="AQ213" s="300">
        <f t="shared" si="11"/>
        <v>3890.2177434599998</v>
      </c>
      <c r="AR213" s="300">
        <f t="shared" si="11"/>
        <v>3896.8065467999995</v>
      </c>
      <c r="AS213" s="89"/>
      <c r="AT213" s="89"/>
      <c r="AU213" s="89"/>
      <c r="AV213" s="89"/>
      <c r="AW213" s="89"/>
      <c r="AX213" s="89"/>
      <c r="AY213" s="89"/>
      <c r="AZ213" s="89"/>
      <c r="BA213" s="89"/>
      <c r="BB213" s="89"/>
      <c r="BC213" s="89"/>
      <c r="BD213" s="89"/>
      <c r="BE213" s="89"/>
      <c r="BF213" s="89"/>
      <c r="BG213" s="89"/>
      <c r="BH213" s="89"/>
      <c r="BI213" s="89"/>
      <c r="BJ213" s="89"/>
      <c r="BK213" s="89"/>
      <c r="BL213" s="89"/>
      <c r="BM213" s="89"/>
      <c r="BN213" s="89"/>
      <c r="BO213" s="89"/>
      <c r="BP213" s="89"/>
      <c r="BQ213" s="89"/>
      <c r="BR213" s="89"/>
      <c r="BS213" s="89"/>
      <c r="BT213" s="89"/>
      <c r="BU213" s="89"/>
    </row>
    <row r="214" spans="1:73" s="182" customFormat="1" ht="14.25" customHeight="1" thickTop="1" thickBot="1" x14ac:dyDescent="0.3">
      <c r="A214" s="89"/>
      <c r="B214" s="89"/>
      <c r="C214" s="89"/>
      <c r="D214" s="89"/>
      <c r="E214" s="89"/>
      <c r="F214" s="89"/>
      <c r="G214" s="62"/>
      <c r="H214" s="409"/>
      <c r="I214" s="89"/>
      <c r="J214" s="442"/>
      <c r="K214" s="167" t="s">
        <v>279</v>
      </c>
      <c r="L214" s="301">
        <f t="shared" si="11"/>
        <v>3331.21776</v>
      </c>
      <c r="M214" s="301">
        <f t="shared" si="11"/>
        <v>3343.7379900000001</v>
      </c>
      <c r="N214" s="301">
        <f t="shared" si="11"/>
        <v>3356.2582199999997</v>
      </c>
      <c r="O214" s="301">
        <f t="shared" si="11"/>
        <v>3368.7784500000002</v>
      </c>
      <c r="P214" s="301">
        <f t="shared" si="11"/>
        <v>3381.2986800000003</v>
      </c>
      <c r="Q214" s="301">
        <f t="shared" si="11"/>
        <v>3393.8189100000004</v>
      </c>
      <c r="R214" s="301">
        <f t="shared" si="11"/>
        <v>3406.3391399999996</v>
      </c>
      <c r="S214" s="301">
        <f t="shared" si="11"/>
        <v>3418.8593700000001</v>
      </c>
      <c r="T214" s="301">
        <f t="shared" si="11"/>
        <v>3431.3796000000002</v>
      </c>
      <c r="U214" s="301">
        <f t="shared" si="11"/>
        <v>3443.8998299999994</v>
      </c>
      <c r="V214" s="301">
        <f t="shared" si="11"/>
        <v>3456.4200599999995</v>
      </c>
      <c r="W214" s="301">
        <f t="shared" si="11"/>
        <v>3468.94029</v>
      </c>
      <c r="X214" s="301">
        <f t="shared" si="11"/>
        <v>3481.4605199999996</v>
      </c>
      <c r="Y214" s="301">
        <f t="shared" si="11"/>
        <v>3484.5067979549995</v>
      </c>
      <c r="Z214" s="301">
        <f t="shared" si="11"/>
        <v>3487.5530759099997</v>
      </c>
      <c r="AA214" s="301">
        <f t="shared" si="11"/>
        <v>3490.599353865</v>
      </c>
      <c r="AB214" s="301">
        <f t="shared" si="11"/>
        <v>3493.6456318199998</v>
      </c>
      <c r="AC214" s="301">
        <f t="shared" si="11"/>
        <v>3496.6919097749997</v>
      </c>
      <c r="AD214" s="301">
        <f t="shared" si="11"/>
        <v>3499.7381877299995</v>
      </c>
      <c r="AE214" s="301">
        <f t="shared" si="11"/>
        <v>3502.7844656850002</v>
      </c>
      <c r="AF214" s="301">
        <f t="shared" si="11"/>
        <v>3505.8307436399996</v>
      </c>
      <c r="AG214" s="301">
        <f t="shared" si="11"/>
        <v>3508.8770215949994</v>
      </c>
      <c r="AH214" s="301">
        <f t="shared" si="11"/>
        <v>3511.9232995499997</v>
      </c>
      <c r="AI214" s="301">
        <f t="shared" si="11"/>
        <v>3514.969577505</v>
      </c>
      <c r="AJ214" s="301">
        <f t="shared" si="11"/>
        <v>3518.0158554600002</v>
      </c>
      <c r="AK214" s="301">
        <f t="shared" si="11"/>
        <v>3521.0621334150001</v>
      </c>
      <c r="AL214" s="301">
        <f t="shared" si="11"/>
        <v>3524.1084113699999</v>
      </c>
      <c r="AM214" s="301">
        <f t="shared" si="11"/>
        <v>3527.1546893250002</v>
      </c>
      <c r="AN214" s="301">
        <f t="shared" si="11"/>
        <v>3530.2009672800004</v>
      </c>
      <c r="AO214" s="301">
        <f t="shared" si="11"/>
        <v>3533.2472452350003</v>
      </c>
      <c r="AP214" s="301">
        <f t="shared" si="11"/>
        <v>3536.2935231899996</v>
      </c>
      <c r="AQ214" s="301">
        <f t="shared" si="11"/>
        <v>3539.3398011449999</v>
      </c>
      <c r="AR214" s="301">
        <f t="shared" si="11"/>
        <v>3542.3860791000002</v>
      </c>
      <c r="AS214" s="89"/>
      <c r="AT214" s="89"/>
      <c r="AU214" s="89"/>
      <c r="AV214" s="89"/>
      <c r="AW214" s="89"/>
      <c r="AX214" s="89"/>
      <c r="AY214" s="89"/>
      <c r="AZ214" s="89"/>
      <c r="BA214" s="89"/>
      <c r="BB214" s="89"/>
      <c r="BC214" s="89"/>
      <c r="BD214" s="89"/>
      <c r="BE214" s="89"/>
      <c r="BF214" s="89"/>
      <c r="BG214" s="89"/>
      <c r="BH214" s="89"/>
      <c r="BI214" s="89"/>
      <c r="BJ214" s="89"/>
      <c r="BK214" s="89"/>
      <c r="BL214" s="89"/>
      <c r="BM214" s="89"/>
      <c r="BN214" s="89"/>
      <c r="BO214" s="89"/>
      <c r="BP214" s="89"/>
      <c r="BQ214" s="89"/>
      <c r="BR214" s="89"/>
      <c r="BS214" s="89"/>
      <c r="BT214" s="89"/>
      <c r="BU214" s="89"/>
    </row>
    <row r="215" spans="1:73" ht="14.25" customHeight="1" thickTop="1" x14ac:dyDescent="0.25">
      <c r="G215" s="62"/>
      <c r="H215" s="409"/>
      <c r="J215" s="442"/>
      <c r="K215" s="164" t="s">
        <v>280</v>
      </c>
      <c r="L215" s="302">
        <f t="shared" si="11"/>
        <v>3023.076</v>
      </c>
      <c r="M215" s="302">
        <f t="shared" si="11"/>
        <v>3074.4475600000005</v>
      </c>
      <c r="N215" s="302">
        <f t="shared" si="11"/>
        <v>3125.8191200000001</v>
      </c>
      <c r="O215" s="302">
        <f t="shared" si="11"/>
        <v>3177.1906799999997</v>
      </c>
      <c r="P215" s="302">
        <f t="shared" si="11"/>
        <v>3228.5622400000002</v>
      </c>
      <c r="Q215" s="302">
        <f t="shared" si="11"/>
        <v>3279.9337999999998</v>
      </c>
      <c r="R215" s="302">
        <f t="shared" si="11"/>
        <v>3331.3053600000007</v>
      </c>
      <c r="S215" s="302">
        <f t="shared" si="11"/>
        <v>3382.6769200000003</v>
      </c>
      <c r="T215" s="302">
        <f t="shared" si="11"/>
        <v>3434.0484799999999</v>
      </c>
      <c r="U215" s="302">
        <f t="shared" si="11"/>
        <v>3485.4200400000004</v>
      </c>
      <c r="V215" s="302">
        <f t="shared" si="11"/>
        <v>3536.7916</v>
      </c>
      <c r="W215" s="302">
        <f t="shared" si="11"/>
        <v>3588.163160000001</v>
      </c>
      <c r="X215" s="302">
        <f t="shared" si="11"/>
        <v>3639.5347200000001</v>
      </c>
      <c r="Y215" s="302">
        <f t="shared" si="11"/>
        <v>3654.0928588800007</v>
      </c>
      <c r="Z215" s="302">
        <f t="shared" si="11"/>
        <v>3668.6509977599994</v>
      </c>
      <c r="AA215" s="302">
        <f t="shared" si="11"/>
        <v>3683.20913664</v>
      </c>
      <c r="AB215" s="302">
        <f t="shared" si="11"/>
        <v>3697.7672755200001</v>
      </c>
      <c r="AC215" s="302">
        <f t="shared" si="11"/>
        <v>3712.3254143999998</v>
      </c>
      <c r="AD215" s="302">
        <f t="shared" si="11"/>
        <v>3726.8835532800003</v>
      </c>
      <c r="AE215" s="302">
        <f t="shared" si="11"/>
        <v>3741.44169216</v>
      </c>
      <c r="AF215" s="302">
        <f t="shared" si="11"/>
        <v>3755.9998310400001</v>
      </c>
      <c r="AG215" s="302">
        <f t="shared" si="11"/>
        <v>3770.5579699200007</v>
      </c>
      <c r="AH215" s="302">
        <f t="shared" si="11"/>
        <v>3785.1161087999994</v>
      </c>
      <c r="AI215" s="302">
        <f t="shared" si="11"/>
        <v>3799.67424768</v>
      </c>
      <c r="AJ215" s="302">
        <f t="shared" si="11"/>
        <v>3814.2323865600001</v>
      </c>
      <c r="AK215" s="302">
        <f t="shared" si="11"/>
        <v>3828.7905254399998</v>
      </c>
      <c r="AL215" s="302">
        <f t="shared" si="11"/>
        <v>3843.3486643200008</v>
      </c>
      <c r="AM215" s="302">
        <f t="shared" si="11"/>
        <v>3857.9068032</v>
      </c>
      <c r="AN215" s="302">
        <f t="shared" si="11"/>
        <v>3872.4649420800001</v>
      </c>
      <c r="AO215" s="302">
        <f t="shared" si="11"/>
        <v>3887.0230809600007</v>
      </c>
      <c r="AP215" s="302">
        <f t="shared" si="11"/>
        <v>3901.5812198400008</v>
      </c>
      <c r="AQ215" s="302">
        <f t="shared" si="11"/>
        <v>3916.13935872</v>
      </c>
      <c r="AR215" s="302">
        <f t="shared" si="11"/>
        <v>3930.6974976000001</v>
      </c>
    </row>
    <row r="216" spans="1:73" ht="14.25" customHeight="1" x14ac:dyDescent="0.25">
      <c r="G216" s="62"/>
      <c r="H216" s="409"/>
      <c r="J216" s="442"/>
      <c r="K216" s="52" t="s">
        <v>281</v>
      </c>
      <c r="L216" s="300">
        <f t="shared" si="11"/>
        <v>3023.076</v>
      </c>
      <c r="M216" s="300">
        <f t="shared" si="11"/>
        <v>3055.6485999999995</v>
      </c>
      <c r="N216" s="300">
        <f t="shared" si="11"/>
        <v>3088.2212</v>
      </c>
      <c r="O216" s="300">
        <f t="shared" si="11"/>
        <v>3120.7937999999999</v>
      </c>
      <c r="P216" s="300">
        <f t="shared" si="11"/>
        <v>3153.3663999999999</v>
      </c>
      <c r="Q216" s="300">
        <f t="shared" si="11"/>
        <v>3185.9390000000003</v>
      </c>
      <c r="R216" s="300">
        <f t="shared" si="11"/>
        <v>3218.5116000000003</v>
      </c>
      <c r="S216" s="300">
        <f t="shared" si="11"/>
        <v>3251.0842000000002</v>
      </c>
      <c r="T216" s="300">
        <f t="shared" si="11"/>
        <v>3283.6568000000007</v>
      </c>
      <c r="U216" s="300">
        <f t="shared" si="11"/>
        <v>3316.2294000000002</v>
      </c>
      <c r="V216" s="300">
        <f t="shared" si="11"/>
        <v>3348.8020000000001</v>
      </c>
      <c r="W216" s="300">
        <f t="shared" si="11"/>
        <v>3381.3746000000006</v>
      </c>
      <c r="X216" s="300">
        <f t="shared" si="11"/>
        <v>3413.9472000000001</v>
      </c>
      <c r="Y216" s="300">
        <f t="shared" si="11"/>
        <v>3420.7750944000004</v>
      </c>
      <c r="Z216" s="300">
        <f t="shared" si="11"/>
        <v>3427.6029888000003</v>
      </c>
      <c r="AA216" s="300">
        <f t="shared" si="11"/>
        <v>3434.4308831999997</v>
      </c>
      <c r="AB216" s="300">
        <f t="shared" si="11"/>
        <v>3441.2587776000005</v>
      </c>
      <c r="AC216" s="300">
        <f t="shared" si="11"/>
        <v>3448.0866720000004</v>
      </c>
      <c r="AD216" s="300">
        <f t="shared" si="11"/>
        <v>3454.9145663999998</v>
      </c>
      <c r="AE216" s="300">
        <f t="shared" si="11"/>
        <v>3461.7424608000006</v>
      </c>
      <c r="AF216" s="300">
        <f t="shared" si="11"/>
        <v>3468.5703552</v>
      </c>
      <c r="AG216" s="300">
        <f t="shared" si="11"/>
        <v>3475.3982496000003</v>
      </c>
      <c r="AH216" s="300">
        <f t="shared" si="11"/>
        <v>3482.2261440000002</v>
      </c>
      <c r="AI216" s="300">
        <f t="shared" si="11"/>
        <v>3489.0540384000001</v>
      </c>
      <c r="AJ216" s="300">
        <f t="shared" si="11"/>
        <v>3495.8819328</v>
      </c>
      <c r="AK216" s="300">
        <f t="shared" si="11"/>
        <v>3502.7098272000003</v>
      </c>
      <c r="AL216" s="300">
        <f t="shared" si="11"/>
        <v>3509.5377215999997</v>
      </c>
      <c r="AM216" s="300">
        <f t="shared" si="11"/>
        <v>3516.3656160000005</v>
      </c>
      <c r="AN216" s="300">
        <f t="shared" si="11"/>
        <v>3523.1935104000004</v>
      </c>
      <c r="AO216" s="300">
        <f t="shared" si="11"/>
        <v>3530.0214048000003</v>
      </c>
      <c r="AP216" s="300">
        <f t="shared" si="11"/>
        <v>3536.8492991999997</v>
      </c>
      <c r="AQ216" s="300">
        <f t="shared" si="11"/>
        <v>3543.6771936</v>
      </c>
      <c r="AR216" s="300">
        <f t="shared" si="11"/>
        <v>3550.5050880000003</v>
      </c>
    </row>
    <row r="217" spans="1:73" ht="14.25" customHeight="1" thickBot="1" x14ac:dyDescent="0.3">
      <c r="G217" s="62"/>
      <c r="H217" s="409"/>
      <c r="J217" s="442"/>
      <c r="K217" s="167" t="s">
        <v>282</v>
      </c>
      <c r="L217" s="301">
        <f t="shared" si="11"/>
        <v>3023.076</v>
      </c>
      <c r="M217" s="301">
        <f t="shared" si="11"/>
        <v>3036.3787900000002</v>
      </c>
      <c r="N217" s="301">
        <f t="shared" si="11"/>
        <v>3049.6815799999999</v>
      </c>
      <c r="O217" s="301">
        <f t="shared" si="11"/>
        <v>3062.9843699999997</v>
      </c>
      <c r="P217" s="301">
        <f t="shared" si="11"/>
        <v>3076.2871599999999</v>
      </c>
      <c r="Q217" s="301">
        <f t="shared" si="11"/>
        <v>3089.5899499999996</v>
      </c>
      <c r="R217" s="301">
        <f t="shared" si="11"/>
        <v>3102.8927400000007</v>
      </c>
      <c r="S217" s="301">
        <f t="shared" si="11"/>
        <v>3116.1955300000004</v>
      </c>
      <c r="T217" s="301">
        <f t="shared" si="11"/>
        <v>3129.4983200000006</v>
      </c>
      <c r="U217" s="301">
        <f t="shared" si="11"/>
        <v>3142.8011100000003</v>
      </c>
      <c r="V217" s="301">
        <f t="shared" si="11"/>
        <v>3156.1039000000001</v>
      </c>
      <c r="W217" s="301">
        <f t="shared" si="11"/>
        <v>3169.4066900000003</v>
      </c>
      <c r="X217" s="301">
        <f t="shared" si="11"/>
        <v>3182.70948</v>
      </c>
      <c r="Y217" s="301">
        <f t="shared" si="11"/>
        <v>3185.8921894799996</v>
      </c>
      <c r="Z217" s="301">
        <f t="shared" si="11"/>
        <v>3189.0748989600002</v>
      </c>
      <c r="AA217" s="301">
        <f t="shared" si="11"/>
        <v>3192.2576084400002</v>
      </c>
      <c r="AB217" s="301">
        <f t="shared" si="11"/>
        <v>3195.4403179199999</v>
      </c>
      <c r="AC217" s="301">
        <f t="shared" si="11"/>
        <v>3198.6230274000004</v>
      </c>
      <c r="AD217" s="301">
        <f t="shared" si="11"/>
        <v>3201.80573688</v>
      </c>
      <c r="AE217" s="301">
        <f t="shared" si="11"/>
        <v>3204.9884463600001</v>
      </c>
      <c r="AF217" s="301">
        <f t="shared" si="11"/>
        <v>3208.1711558399998</v>
      </c>
      <c r="AG217" s="301">
        <f t="shared" si="11"/>
        <v>3211.3538653200003</v>
      </c>
      <c r="AH217" s="301">
        <f t="shared" si="11"/>
        <v>3214.5365748000004</v>
      </c>
      <c r="AI217" s="301">
        <f t="shared" si="11"/>
        <v>3217.71928428</v>
      </c>
      <c r="AJ217" s="301">
        <f t="shared" si="11"/>
        <v>3220.9019937600006</v>
      </c>
      <c r="AK217" s="301">
        <f t="shared" si="11"/>
        <v>3224.0847032400002</v>
      </c>
      <c r="AL217" s="301">
        <f t="shared" si="11"/>
        <v>3227.2674127199998</v>
      </c>
      <c r="AM217" s="301">
        <f t="shared" si="11"/>
        <v>3230.4501222000008</v>
      </c>
      <c r="AN217" s="301">
        <f t="shared" si="11"/>
        <v>3233.6328316800004</v>
      </c>
      <c r="AO217" s="301">
        <f t="shared" si="11"/>
        <v>3236.8155411600001</v>
      </c>
      <c r="AP217" s="301">
        <f t="shared" si="11"/>
        <v>3239.9982506400002</v>
      </c>
      <c r="AQ217" s="301">
        <f t="shared" si="11"/>
        <v>3243.1809601200007</v>
      </c>
      <c r="AR217" s="301">
        <f t="shared" si="11"/>
        <v>3246.3636696000003</v>
      </c>
    </row>
    <row r="218" spans="1:73" ht="14.25" customHeight="1" thickTop="1" x14ac:dyDescent="0.25">
      <c r="G218" s="62"/>
      <c r="H218" s="409"/>
      <c r="J218" s="442"/>
      <c r="K218" s="164" t="s">
        <v>283</v>
      </c>
      <c r="L218" s="302">
        <f t="shared" si="11"/>
        <v>2664.8883599999999</v>
      </c>
      <c r="M218" s="302">
        <f t="shared" si="11"/>
        <v>2713.3545200000003</v>
      </c>
      <c r="N218" s="302">
        <f t="shared" si="11"/>
        <v>2761.8206799999998</v>
      </c>
      <c r="O218" s="302">
        <f t="shared" si="11"/>
        <v>2810.2868400000002</v>
      </c>
      <c r="P218" s="302">
        <f t="shared" si="11"/>
        <v>2858.7530000000002</v>
      </c>
      <c r="Q218" s="302">
        <f t="shared" si="11"/>
        <v>2907.2191600000001</v>
      </c>
      <c r="R218" s="302">
        <f t="shared" si="11"/>
        <v>2955.68532</v>
      </c>
      <c r="S218" s="302">
        <f t="shared" si="11"/>
        <v>3004.15148</v>
      </c>
      <c r="T218" s="302">
        <f t="shared" si="11"/>
        <v>3052.6176399999999</v>
      </c>
      <c r="U218" s="302">
        <f t="shared" si="11"/>
        <v>3101.0838000000008</v>
      </c>
      <c r="V218" s="302">
        <f t="shared" si="11"/>
        <v>3149.5499600000003</v>
      </c>
      <c r="W218" s="302">
        <f t="shared" si="11"/>
        <v>3198.0161199999998</v>
      </c>
      <c r="X218" s="302">
        <f t="shared" si="11"/>
        <v>3246.4822800000002</v>
      </c>
      <c r="Y218" s="302">
        <f t="shared" si="11"/>
        <v>3261.0914502600003</v>
      </c>
      <c r="Z218" s="302">
        <f t="shared" si="11"/>
        <v>3275.70062052</v>
      </c>
      <c r="AA218" s="302">
        <f t="shared" si="11"/>
        <v>3290.3097907800002</v>
      </c>
      <c r="AB218" s="302">
        <f t="shared" si="11"/>
        <v>3304.9189610400003</v>
      </c>
      <c r="AC218" s="302">
        <f t="shared" si="11"/>
        <v>3319.5281313</v>
      </c>
      <c r="AD218" s="302">
        <f t="shared" si="11"/>
        <v>3334.1373015600002</v>
      </c>
      <c r="AE218" s="302">
        <f t="shared" si="11"/>
        <v>3348.7464718200004</v>
      </c>
      <c r="AF218" s="302">
        <f t="shared" si="11"/>
        <v>3363.3556420800001</v>
      </c>
      <c r="AG218" s="302">
        <f t="shared" si="11"/>
        <v>3377.9648123400002</v>
      </c>
      <c r="AH218" s="302">
        <f t="shared" si="11"/>
        <v>3392.5739826000004</v>
      </c>
      <c r="AI218" s="302">
        <f t="shared" si="11"/>
        <v>3407.1831528600001</v>
      </c>
      <c r="AJ218" s="302">
        <f t="shared" si="11"/>
        <v>3421.7923231200002</v>
      </c>
      <c r="AK218" s="302">
        <f t="shared" si="11"/>
        <v>3436.4014933800004</v>
      </c>
      <c r="AL218" s="302">
        <f t="shared" si="11"/>
        <v>3451.0106636400001</v>
      </c>
      <c r="AM218" s="302">
        <f t="shared" si="11"/>
        <v>3465.6198339000002</v>
      </c>
      <c r="AN218" s="302">
        <f t="shared" si="11"/>
        <v>3480.2290041600004</v>
      </c>
      <c r="AO218" s="302">
        <f t="shared" si="11"/>
        <v>3494.8381744200001</v>
      </c>
      <c r="AP218" s="302">
        <f t="shared" si="11"/>
        <v>3509.4473446800002</v>
      </c>
      <c r="AQ218" s="302">
        <f t="shared" si="11"/>
        <v>3524.0565149400009</v>
      </c>
      <c r="AR218" s="302">
        <f t="shared" si="11"/>
        <v>3538.6656852000001</v>
      </c>
    </row>
    <row r="219" spans="1:73" ht="14.25" customHeight="1" x14ac:dyDescent="0.25">
      <c r="G219" s="62"/>
      <c r="H219" s="409"/>
      <c r="J219" s="442"/>
      <c r="K219" s="52" t="s">
        <v>284</v>
      </c>
      <c r="L219" s="300">
        <f t="shared" si="11"/>
        <v>2664.8883599999999</v>
      </c>
      <c r="M219" s="300">
        <f t="shared" si="11"/>
        <v>2695.3870299999999</v>
      </c>
      <c r="N219" s="300">
        <f t="shared" si="11"/>
        <v>2725.8857000000003</v>
      </c>
      <c r="O219" s="300">
        <f t="shared" si="11"/>
        <v>2756.3843700000002</v>
      </c>
      <c r="P219" s="300">
        <f t="shared" si="11"/>
        <v>2786.8830400000002</v>
      </c>
      <c r="Q219" s="300">
        <f t="shared" si="11"/>
        <v>2817.3817100000001</v>
      </c>
      <c r="R219" s="300">
        <f t="shared" si="11"/>
        <v>2847.8803800000001</v>
      </c>
      <c r="S219" s="300">
        <f t="shared" si="11"/>
        <v>2878.37905</v>
      </c>
      <c r="T219" s="300">
        <f t="shared" si="11"/>
        <v>2908.8777200000004</v>
      </c>
      <c r="U219" s="300">
        <f t="shared" si="11"/>
        <v>2939.3763900000004</v>
      </c>
      <c r="V219" s="300">
        <f t="shared" si="11"/>
        <v>2969.8750599999998</v>
      </c>
      <c r="W219" s="300">
        <f t="shared" si="11"/>
        <v>3000.3737300000003</v>
      </c>
      <c r="X219" s="300">
        <f t="shared" si="11"/>
        <v>3030.8724000000002</v>
      </c>
      <c r="Y219" s="300">
        <f t="shared" si="11"/>
        <v>3037.6918629000002</v>
      </c>
      <c r="Z219" s="300">
        <f t="shared" si="11"/>
        <v>3044.5113258000001</v>
      </c>
      <c r="AA219" s="300">
        <f t="shared" si="11"/>
        <v>3051.3307887000001</v>
      </c>
      <c r="AB219" s="300">
        <f t="shared" si="11"/>
        <v>3058.1502516</v>
      </c>
      <c r="AC219" s="300">
        <f t="shared" si="11"/>
        <v>3064.9697145</v>
      </c>
      <c r="AD219" s="300">
        <f t="shared" si="11"/>
        <v>3071.7891774000004</v>
      </c>
      <c r="AE219" s="300">
        <f t="shared" si="11"/>
        <v>3078.6086403000008</v>
      </c>
      <c r="AF219" s="300">
        <f t="shared" si="11"/>
        <v>3085.4281032000004</v>
      </c>
      <c r="AG219" s="300">
        <f t="shared" si="11"/>
        <v>3092.2475660999999</v>
      </c>
      <c r="AH219" s="300">
        <f t="shared" si="11"/>
        <v>3099.0670290000003</v>
      </c>
      <c r="AI219" s="300">
        <f t="shared" si="11"/>
        <v>3105.8864919000002</v>
      </c>
      <c r="AJ219" s="300">
        <f t="shared" si="11"/>
        <v>3112.7059548000002</v>
      </c>
      <c r="AK219" s="300">
        <f t="shared" si="11"/>
        <v>3119.5254177000002</v>
      </c>
      <c r="AL219" s="300">
        <f t="shared" si="11"/>
        <v>3126.3448806000001</v>
      </c>
      <c r="AM219" s="300">
        <f t="shared" si="11"/>
        <v>3133.1643435000001</v>
      </c>
      <c r="AN219" s="300">
        <f t="shared" si="11"/>
        <v>3139.9838064</v>
      </c>
      <c r="AO219" s="300">
        <f t="shared" si="11"/>
        <v>3146.8032693</v>
      </c>
      <c r="AP219" s="300">
        <f t="shared" si="11"/>
        <v>3153.6227322</v>
      </c>
      <c r="AQ219" s="300">
        <f t="shared" si="11"/>
        <v>3160.4421951000004</v>
      </c>
      <c r="AR219" s="300">
        <f t="shared" si="11"/>
        <v>3167.2616579999999</v>
      </c>
    </row>
    <row r="220" spans="1:73" ht="14.25" customHeight="1" thickBot="1" x14ac:dyDescent="0.3">
      <c r="G220" s="62"/>
      <c r="H220" s="409"/>
      <c r="J220" s="442"/>
      <c r="K220" s="167" t="s">
        <v>285</v>
      </c>
      <c r="L220" s="301">
        <f t="shared" si="11"/>
        <v>2664.8883599999999</v>
      </c>
      <c r="M220" s="301">
        <f t="shared" si="11"/>
        <v>2677.87871</v>
      </c>
      <c r="N220" s="301">
        <f t="shared" si="11"/>
        <v>2690.86906</v>
      </c>
      <c r="O220" s="301">
        <f t="shared" si="11"/>
        <v>2703.85941</v>
      </c>
      <c r="P220" s="301">
        <f t="shared" si="11"/>
        <v>2716.8497600000001</v>
      </c>
      <c r="Q220" s="301">
        <f t="shared" si="11"/>
        <v>2729.8401100000001</v>
      </c>
      <c r="R220" s="301">
        <f t="shared" si="11"/>
        <v>2742.8304600000001</v>
      </c>
      <c r="S220" s="301">
        <f t="shared" si="11"/>
        <v>2755.8208100000002</v>
      </c>
      <c r="T220" s="301">
        <f t="shared" si="11"/>
        <v>2768.8111600000002</v>
      </c>
      <c r="U220" s="301">
        <f t="shared" si="11"/>
        <v>2781.8015100000002</v>
      </c>
      <c r="V220" s="301">
        <f t="shared" si="11"/>
        <v>2794.7918600000003</v>
      </c>
      <c r="W220" s="301">
        <f t="shared" si="11"/>
        <v>2807.7822100000003</v>
      </c>
      <c r="X220" s="301">
        <f t="shared" si="11"/>
        <v>2820.7725600000003</v>
      </c>
      <c r="Y220" s="301">
        <f t="shared" si="11"/>
        <v>2823.9459291300004</v>
      </c>
      <c r="Z220" s="301">
        <f t="shared" si="11"/>
        <v>2827.1192982600001</v>
      </c>
      <c r="AA220" s="301">
        <f t="shared" si="11"/>
        <v>2830.2926673900006</v>
      </c>
      <c r="AB220" s="301">
        <f t="shared" si="11"/>
        <v>2833.4660365200002</v>
      </c>
      <c r="AC220" s="301">
        <f t="shared" si="11"/>
        <v>2836.6394056500003</v>
      </c>
      <c r="AD220" s="301">
        <f t="shared" si="11"/>
        <v>2839.8127747800004</v>
      </c>
      <c r="AE220" s="301">
        <f t="shared" si="11"/>
        <v>2842.9861439100005</v>
      </c>
      <c r="AF220" s="301">
        <f t="shared" si="11"/>
        <v>2846.1595130400001</v>
      </c>
      <c r="AG220" s="301">
        <f t="shared" si="11"/>
        <v>2849.3328821700002</v>
      </c>
      <c r="AH220" s="301">
        <f t="shared" si="11"/>
        <v>2852.5062513000003</v>
      </c>
      <c r="AI220" s="301">
        <f t="shared" si="11"/>
        <v>2855.6796204300003</v>
      </c>
      <c r="AJ220" s="301">
        <f t="shared" ref="AJ220:AR220" si="12">(AJ188)*8760</f>
        <v>2858.8529895600004</v>
      </c>
      <c r="AK220" s="301">
        <f t="shared" si="12"/>
        <v>2862.0263586900001</v>
      </c>
      <c r="AL220" s="301">
        <f t="shared" si="12"/>
        <v>2865.1997278200006</v>
      </c>
      <c r="AM220" s="301">
        <f t="shared" si="12"/>
        <v>2868.3730969500002</v>
      </c>
      <c r="AN220" s="301">
        <f t="shared" si="12"/>
        <v>2871.5464660800003</v>
      </c>
      <c r="AO220" s="301">
        <f t="shared" si="12"/>
        <v>2874.7198352099999</v>
      </c>
      <c r="AP220" s="301">
        <f t="shared" si="12"/>
        <v>2877.89320434</v>
      </c>
      <c r="AQ220" s="301">
        <f t="shared" si="12"/>
        <v>2881.0665734700001</v>
      </c>
      <c r="AR220" s="301">
        <f t="shared" si="12"/>
        <v>2884.2399426000002</v>
      </c>
    </row>
    <row r="221" spans="1:73" ht="14.25" customHeight="1" thickTop="1" x14ac:dyDescent="0.25">
      <c r="G221" s="62"/>
      <c r="H221" s="409"/>
      <c r="J221" s="442"/>
      <c r="K221" s="164" t="s">
        <v>286</v>
      </c>
      <c r="L221" s="302">
        <f t="shared" ref="L221:AR226" si="13">(L189)*8760</f>
        <v>2277.6613199999997</v>
      </c>
      <c r="M221" s="302">
        <f t="shared" si="13"/>
        <v>2321.8409200000001</v>
      </c>
      <c r="N221" s="302">
        <f t="shared" si="13"/>
        <v>2366.0205199999996</v>
      </c>
      <c r="O221" s="302">
        <f t="shared" si="13"/>
        <v>2410.2001199999995</v>
      </c>
      <c r="P221" s="302">
        <f t="shared" si="13"/>
        <v>2454.3797199999999</v>
      </c>
      <c r="Q221" s="302">
        <f t="shared" si="13"/>
        <v>2498.5593200000003</v>
      </c>
      <c r="R221" s="302">
        <f t="shared" si="13"/>
        <v>2542.7389199999998</v>
      </c>
      <c r="S221" s="302">
        <f t="shared" si="13"/>
        <v>2586.9185199999997</v>
      </c>
      <c r="T221" s="302">
        <f t="shared" si="13"/>
        <v>2631.0981200000001</v>
      </c>
      <c r="U221" s="302">
        <f t="shared" si="13"/>
        <v>2675.27772</v>
      </c>
      <c r="V221" s="302">
        <f t="shared" si="13"/>
        <v>2719.4573200000004</v>
      </c>
      <c r="W221" s="302">
        <f t="shared" si="13"/>
        <v>2763.6369199999999</v>
      </c>
      <c r="X221" s="302">
        <f t="shared" si="13"/>
        <v>2807.8165199999999</v>
      </c>
      <c r="Y221" s="302">
        <f t="shared" si="13"/>
        <v>2821.8556025999997</v>
      </c>
      <c r="Z221" s="302">
        <f t="shared" si="13"/>
        <v>2835.8946852000004</v>
      </c>
      <c r="AA221" s="302">
        <f t="shared" si="13"/>
        <v>2849.9337678000002</v>
      </c>
      <c r="AB221" s="302">
        <f t="shared" si="13"/>
        <v>2863.9728504000004</v>
      </c>
      <c r="AC221" s="302">
        <f t="shared" si="13"/>
        <v>2878.0119329999998</v>
      </c>
      <c r="AD221" s="302">
        <f t="shared" si="13"/>
        <v>2892.0510156</v>
      </c>
      <c r="AE221" s="302">
        <f t="shared" si="13"/>
        <v>2906.0900982000003</v>
      </c>
      <c r="AF221" s="302">
        <f t="shared" si="13"/>
        <v>2920.1291808000005</v>
      </c>
      <c r="AG221" s="302">
        <f t="shared" si="13"/>
        <v>2934.1682633999999</v>
      </c>
      <c r="AH221" s="302">
        <f t="shared" si="13"/>
        <v>2948.2073460000006</v>
      </c>
      <c r="AI221" s="302">
        <f t="shared" si="13"/>
        <v>2962.2464286000004</v>
      </c>
      <c r="AJ221" s="302">
        <f t="shared" si="13"/>
        <v>2976.2855112000002</v>
      </c>
      <c r="AK221" s="302">
        <f t="shared" si="13"/>
        <v>2990.3245938000005</v>
      </c>
      <c r="AL221" s="302">
        <f t="shared" si="13"/>
        <v>3004.3636764000003</v>
      </c>
      <c r="AM221" s="302">
        <f t="shared" si="13"/>
        <v>3018.4027590000005</v>
      </c>
      <c r="AN221" s="302">
        <f t="shared" si="13"/>
        <v>3032.4418416000003</v>
      </c>
      <c r="AO221" s="302">
        <f t="shared" si="13"/>
        <v>3046.4809242000001</v>
      </c>
      <c r="AP221" s="302">
        <f t="shared" si="13"/>
        <v>3060.5200067999999</v>
      </c>
      <c r="AQ221" s="302">
        <f t="shared" si="13"/>
        <v>3074.5590894000002</v>
      </c>
      <c r="AR221" s="302">
        <f t="shared" si="13"/>
        <v>3088.5981720000004</v>
      </c>
    </row>
    <row r="222" spans="1:73" ht="14.25" customHeight="1" x14ac:dyDescent="0.25">
      <c r="G222" s="62"/>
      <c r="H222" s="409"/>
      <c r="J222" s="442"/>
      <c r="K222" s="52" t="s">
        <v>287</v>
      </c>
      <c r="L222" s="300">
        <f t="shared" si="13"/>
        <v>2277.6613199999997</v>
      </c>
      <c r="M222" s="300">
        <f t="shared" si="13"/>
        <v>2305.0779299999999</v>
      </c>
      <c r="N222" s="300">
        <f t="shared" si="13"/>
        <v>2332.4945399999997</v>
      </c>
      <c r="O222" s="300">
        <f t="shared" si="13"/>
        <v>2359.9111499999999</v>
      </c>
      <c r="P222" s="300">
        <f t="shared" si="13"/>
        <v>2387.3277600000001</v>
      </c>
      <c r="Q222" s="300">
        <f t="shared" si="13"/>
        <v>2414.7443700000003</v>
      </c>
      <c r="R222" s="300">
        <f t="shared" si="13"/>
        <v>2442.1609799999997</v>
      </c>
      <c r="S222" s="300">
        <f t="shared" si="13"/>
        <v>2469.5775899999999</v>
      </c>
      <c r="T222" s="300">
        <f t="shared" si="13"/>
        <v>2496.9942000000001</v>
      </c>
      <c r="U222" s="300">
        <f t="shared" si="13"/>
        <v>2524.4108099999999</v>
      </c>
      <c r="V222" s="300">
        <f t="shared" si="13"/>
        <v>2551.8274200000001</v>
      </c>
      <c r="W222" s="300">
        <f t="shared" si="13"/>
        <v>2579.2440299999994</v>
      </c>
      <c r="X222" s="300">
        <f t="shared" si="13"/>
        <v>2606.6606400000001</v>
      </c>
      <c r="Y222" s="300">
        <f t="shared" si="13"/>
        <v>2613.1772916</v>
      </c>
      <c r="Z222" s="300">
        <f t="shared" si="13"/>
        <v>2619.6939431999999</v>
      </c>
      <c r="AA222" s="300">
        <f t="shared" si="13"/>
        <v>2626.2105948000003</v>
      </c>
      <c r="AB222" s="300">
        <f t="shared" si="13"/>
        <v>2632.7272463999998</v>
      </c>
      <c r="AC222" s="300">
        <f t="shared" si="13"/>
        <v>2639.2438979999997</v>
      </c>
      <c r="AD222" s="300">
        <f t="shared" si="13"/>
        <v>2645.7605496000001</v>
      </c>
      <c r="AE222" s="300">
        <f t="shared" si="13"/>
        <v>2652.2772012</v>
      </c>
      <c r="AF222" s="300">
        <f t="shared" si="13"/>
        <v>2658.7938528</v>
      </c>
      <c r="AG222" s="300">
        <f t="shared" si="13"/>
        <v>2665.3105043999994</v>
      </c>
      <c r="AH222" s="300">
        <f t="shared" si="13"/>
        <v>2671.8271559999998</v>
      </c>
      <c r="AI222" s="300">
        <f t="shared" si="13"/>
        <v>2678.3438075999998</v>
      </c>
      <c r="AJ222" s="300">
        <f t="shared" si="13"/>
        <v>2684.8604592000002</v>
      </c>
      <c r="AK222" s="300">
        <f t="shared" si="13"/>
        <v>2691.3771107999996</v>
      </c>
      <c r="AL222" s="300">
        <f t="shared" si="13"/>
        <v>2697.8937623999996</v>
      </c>
      <c r="AM222" s="300">
        <f t="shared" si="13"/>
        <v>2704.4104140000004</v>
      </c>
      <c r="AN222" s="300">
        <f t="shared" si="13"/>
        <v>2710.9270655999999</v>
      </c>
      <c r="AO222" s="300">
        <f t="shared" si="13"/>
        <v>2717.4437172000003</v>
      </c>
      <c r="AP222" s="300">
        <f t="shared" si="13"/>
        <v>2723.9603687999997</v>
      </c>
      <c r="AQ222" s="300">
        <f t="shared" si="13"/>
        <v>2730.4770204000006</v>
      </c>
      <c r="AR222" s="300">
        <f t="shared" si="13"/>
        <v>2736.9936720000001</v>
      </c>
    </row>
    <row r="223" spans="1:73" ht="14.25" customHeight="1" thickBot="1" x14ac:dyDescent="0.3">
      <c r="G223" s="62"/>
      <c r="H223" s="409"/>
      <c r="J223" s="442"/>
      <c r="K223" s="167" t="s">
        <v>288</v>
      </c>
      <c r="L223" s="301">
        <f t="shared" si="13"/>
        <v>2277.6613199999997</v>
      </c>
      <c r="M223" s="301">
        <f t="shared" si="13"/>
        <v>2289.60923</v>
      </c>
      <c r="N223" s="301">
        <f t="shared" si="13"/>
        <v>2301.5571399999999</v>
      </c>
      <c r="O223" s="301">
        <f t="shared" si="13"/>
        <v>2313.5050499999998</v>
      </c>
      <c r="P223" s="301">
        <f t="shared" si="13"/>
        <v>2325.4529600000001</v>
      </c>
      <c r="Q223" s="301">
        <f t="shared" si="13"/>
        <v>2337.4008700000004</v>
      </c>
      <c r="R223" s="301">
        <f t="shared" si="13"/>
        <v>2349.3487799999998</v>
      </c>
      <c r="S223" s="301">
        <f t="shared" si="13"/>
        <v>2361.2966899999997</v>
      </c>
      <c r="T223" s="301">
        <f t="shared" si="13"/>
        <v>2373.2446</v>
      </c>
      <c r="U223" s="301">
        <f t="shared" si="13"/>
        <v>2385.1925099999999</v>
      </c>
      <c r="V223" s="301">
        <f t="shared" si="13"/>
        <v>2397.1404200000002</v>
      </c>
      <c r="W223" s="301">
        <f t="shared" si="13"/>
        <v>2409.08833</v>
      </c>
      <c r="X223" s="301">
        <f t="shared" si="13"/>
        <v>2421.0362399999999</v>
      </c>
      <c r="Y223" s="301">
        <f t="shared" si="13"/>
        <v>2424.0625353</v>
      </c>
      <c r="Z223" s="301">
        <f t="shared" si="13"/>
        <v>2427.0888306000002</v>
      </c>
      <c r="AA223" s="301">
        <f t="shared" si="13"/>
        <v>2430.1151258999998</v>
      </c>
      <c r="AB223" s="301">
        <f t="shared" si="13"/>
        <v>2433.1414212</v>
      </c>
      <c r="AC223" s="301">
        <f t="shared" si="13"/>
        <v>2436.1677165000001</v>
      </c>
      <c r="AD223" s="301">
        <f t="shared" si="13"/>
        <v>2439.1940118000002</v>
      </c>
      <c r="AE223" s="301">
        <f t="shared" si="13"/>
        <v>2442.2203070999999</v>
      </c>
      <c r="AF223" s="301">
        <f t="shared" si="13"/>
        <v>2445.2466024</v>
      </c>
      <c r="AG223" s="301">
        <f t="shared" si="13"/>
        <v>2448.2728977000002</v>
      </c>
      <c r="AH223" s="301">
        <f t="shared" si="13"/>
        <v>2451.2991929999998</v>
      </c>
      <c r="AI223" s="301">
        <f t="shared" si="13"/>
        <v>2454.3254883000004</v>
      </c>
      <c r="AJ223" s="301">
        <f t="shared" si="13"/>
        <v>2457.3517835999996</v>
      </c>
      <c r="AK223" s="301">
        <f t="shared" si="13"/>
        <v>2460.3780789000002</v>
      </c>
      <c r="AL223" s="301">
        <f t="shared" si="13"/>
        <v>2463.4043741999999</v>
      </c>
      <c r="AM223" s="301">
        <f t="shared" si="13"/>
        <v>2466.4306695</v>
      </c>
      <c r="AN223" s="301">
        <f t="shared" si="13"/>
        <v>2469.4569647999997</v>
      </c>
      <c r="AO223" s="301">
        <f t="shared" si="13"/>
        <v>2472.4832600999998</v>
      </c>
      <c r="AP223" s="301">
        <f t="shared" si="13"/>
        <v>2475.5095554</v>
      </c>
      <c r="AQ223" s="301">
        <f t="shared" si="13"/>
        <v>2478.5358506999996</v>
      </c>
      <c r="AR223" s="301">
        <f t="shared" si="13"/>
        <v>2481.5621459999998</v>
      </c>
    </row>
    <row r="224" spans="1:73" ht="14.25" customHeight="1" thickTop="1" x14ac:dyDescent="0.25">
      <c r="G224" s="62"/>
      <c r="H224" s="409"/>
      <c r="J224" s="442"/>
      <c r="K224" s="164" t="s">
        <v>289</v>
      </c>
      <c r="L224" s="302">
        <f t="shared" si="13"/>
        <v>1444.5239999999999</v>
      </c>
      <c r="M224" s="302">
        <f t="shared" si="13"/>
        <v>1473.9933699999999</v>
      </c>
      <c r="N224" s="302">
        <f t="shared" si="13"/>
        <v>1503.4627399999999</v>
      </c>
      <c r="O224" s="302">
        <f t="shared" si="13"/>
        <v>1532.93211</v>
      </c>
      <c r="P224" s="302">
        <f t="shared" si="13"/>
        <v>1562.40148</v>
      </c>
      <c r="Q224" s="302">
        <f t="shared" si="13"/>
        <v>1591.8708500000002</v>
      </c>
      <c r="R224" s="302">
        <f t="shared" si="13"/>
        <v>1621.3402199999998</v>
      </c>
      <c r="S224" s="302">
        <f t="shared" si="13"/>
        <v>1650.8095900000003</v>
      </c>
      <c r="T224" s="302">
        <f t="shared" si="13"/>
        <v>1680.2789599999999</v>
      </c>
      <c r="U224" s="302">
        <f t="shared" si="13"/>
        <v>1709.7483300000001</v>
      </c>
      <c r="V224" s="302">
        <f t="shared" si="13"/>
        <v>1739.2177000000001</v>
      </c>
      <c r="W224" s="302">
        <f t="shared" si="13"/>
        <v>1768.6870699999999</v>
      </c>
      <c r="X224" s="302">
        <f t="shared" si="13"/>
        <v>1798.15644</v>
      </c>
      <c r="Y224" s="302">
        <f t="shared" si="13"/>
        <v>1808.0463004200003</v>
      </c>
      <c r="Z224" s="302">
        <f t="shared" si="13"/>
        <v>1817.9361608400002</v>
      </c>
      <c r="AA224" s="302">
        <f t="shared" si="13"/>
        <v>1827.8260212600003</v>
      </c>
      <c r="AB224" s="302">
        <f t="shared" si="13"/>
        <v>1837.7158816799999</v>
      </c>
      <c r="AC224" s="302">
        <f t="shared" si="13"/>
        <v>1847.6057421</v>
      </c>
      <c r="AD224" s="302">
        <f t="shared" si="13"/>
        <v>1857.4956025200001</v>
      </c>
      <c r="AE224" s="302">
        <f t="shared" si="13"/>
        <v>1867.3854629399998</v>
      </c>
      <c r="AF224" s="302">
        <f t="shared" si="13"/>
        <v>1877.2753233599999</v>
      </c>
      <c r="AG224" s="302">
        <f t="shared" si="13"/>
        <v>1887.16518378</v>
      </c>
      <c r="AH224" s="302">
        <f t="shared" si="13"/>
        <v>1897.0550441999999</v>
      </c>
      <c r="AI224" s="302">
        <f t="shared" si="13"/>
        <v>1906.9449046200002</v>
      </c>
      <c r="AJ224" s="302">
        <f t="shared" si="13"/>
        <v>1916.8347650400003</v>
      </c>
      <c r="AK224" s="302">
        <f t="shared" si="13"/>
        <v>1926.72462546</v>
      </c>
      <c r="AL224" s="302">
        <f t="shared" si="13"/>
        <v>1936.6144858800001</v>
      </c>
      <c r="AM224" s="302">
        <f t="shared" si="13"/>
        <v>1946.5043463000002</v>
      </c>
      <c r="AN224" s="302">
        <f t="shared" si="13"/>
        <v>1956.3942067200001</v>
      </c>
      <c r="AO224" s="302">
        <f t="shared" si="13"/>
        <v>1966.2840671400002</v>
      </c>
      <c r="AP224" s="302">
        <f t="shared" si="13"/>
        <v>1976.1739275599998</v>
      </c>
      <c r="AQ224" s="302">
        <f t="shared" si="13"/>
        <v>1986.0637879800006</v>
      </c>
      <c r="AR224" s="302">
        <f t="shared" si="13"/>
        <v>1995.9536484000002</v>
      </c>
    </row>
    <row r="225" spans="7:44" ht="14.25" customHeight="1" x14ac:dyDescent="0.25">
      <c r="G225" s="62"/>
      <c r="H225" s="409"/>
      <c r="J225" s="442"/>
      <c r="K225" s="52" t="s">
        <v>290</v>
      </c>
      <c r="L225" s="300">
        <f t="shared" si="13"/>
        <v>1444.5239999999999</v>
      </c>
      <c r="M225" s="300">
        <f t="shared" si="13"/>
        <v>1461.2789599999996</v>
      </c>
      <c r="N225" s="300">
        <f t="shared" si="13"/>
        <v>1478.0339199999999</v>
      </c>
      <c r="O225" s="300">
        <f t="shared" si="13"/>
        <v>1494.7888799999998</v>
      </c>
      <c r="P225" s="300">
        <f t="shared" si="13"/>
        <v>1511.5438399999998</v>
      </c>
      <c r="Q225" s="300">
        <f t="shared" si="13"/>
        <v>1528.2988</v>
      </c>
      <c r="R225" s="300">
        <f t="shared" si="13"/>
        <v>1545.0537599999998</v>
      </c>
      <c r="S225" s="300">
        <f t="shared" si="13"/>
        <v>1561.80872</v>
      </c>
      <c r="T225" s="300">
        <f t="shared" si="13"/>
        <v>1578.56368</v>
      </c>
      <c r="U225" s="300">
        <f t="shared" si="13"/>
        <v>1595.31864</v>
      </c>
      <c r="V225" s="300">
        <f t="shared" si="13"/>
        <v>1612.0735999999999</v>
      </c>
      <c r="W225" s="300">
        <f t="shared" si="13"/>
        <v>1628.8285599999999</v>
      </c>
      <c r="X225" s="300">
        <f t="shared" si="13"/>
        <v>1645.5835199999999</v>
      </c>
      <c r="Y225" s="300">
        <f t="shared" si="13"/>
        <v>1650.1088746800001</v>
      </c>
      <c r="Z225" s="300">
        <f t="shared" si="13"/>
        <v>1654.6342293599998</v>
      </c>
      <c r="AA225" s="300">
        <f t="shared" si="13"/>
        <v>1659.15958404</v>
      </c>
      <c r="AB225" s="300">
        <f t="shared" si="13"/>
        <v>1663.68493872</v>
      </c>
      <c r="AC225" s="300">
        <f t="shared" si="13"/>
        <v>1668.2102934</v>
      </c>
      <c r="AD225" s="300">
        <f t="shared" si="13"/>
        <v>1672.7356480799999</v>
      </c>
      <c r="AE225" s="300">
        <f t="shared" si="13"/>
        <v>1677.2610027599999</v>
      </c>
      <c r="AF225" s="300">
        <f t="shared" si="13"/>
        <v>1681.7863574399998</v>
      </c>
      <c r="AG225" s="300">
        <f t="shared" si="13"/>
        <v>1686.31171212</v>
      </c>
      <c r="AH225" s="300">
        <f t="shared" si="13"/>
        <v>1690.8370667999998</v>
      </c>
      <c r="AI225" s="300">
        <f t="shared" si="13"/>
        <v>1695.36242148</v>
      </c>
      <c r="AJ225" s="300">
        <f t="shared" si="13"/>
        <v>1699.8877761599997</v>
      </c>
      <c r="AK225" s="300">
        <f t="shared" si="13"/>
        <v>1704.4131308399999</v>
      </c>
      <c r="AL225" s="300">
        <f t="shared" si="13"/>
        <v>1708.9384855199999</v>
      </c>
      <c r="AM225" s="300">
        <f t="shared" si="13"/>
        <v>1713.4638402</v>
      </c>
      <c r="AN225" s="300">
        <f t="shared" si="13"/>
        <v>1717.98919488</v>
      </c>
      <c r="AO225" s="300">
        <f t="shared" si="13"/>
        <v>1722.5145495599998</v>
      </c>
      <c r="AP225" s="300">
        <f t="shared" si="13"/>
        <v>1727.0399042399997</v>
      </c>
      <c r="AQ225" s="300">
        <f t="shared" si="13"/>
        <v>1731.5652589199999</v>
      </c>
      <c r="AR225" s="300">
        <f t="shared" si="13"/>
        <v>1736.0906135999999</v>
      </c>
    </row>
    <row r="226" spans="7:44" ht="14.25" customHeight="1" x14ac:dyDescent="0.25">
      <c r="G226" s="62"/>
      <c r="H226" s="409"/>
      <c r="J226" s="449"/>
      <c r="K226" s="167" t="s">
        <v>291</v>
      </c>
      <c r="L226" s="305">
        <f t="shared" si="13"/>
        <v>1444.5239999999999</v>
      </c>
      <c r="M226" s="305">
        <f t="shared" si="13"/>
        <v>1450.81952</v>
      </c>
      <c r="N226" s="305">
        <f t="shared" si="13"/>
        <v>1457.1150400000001</v>
      </c>
      <c r="O226" s="305">
        <f t="shared" si="13"/>
        <v>1463.41056</v>
      </c>
      <c r="P226" s="305">
        <f t="shared" si="13"/>
        <v>1469.7060799999999</v>
      </c>
      <c r="Q226" s="305">
        <f t="shared" si="13"/>
        <v>1476.0015999999998</v>
      </c>
      <c r="R226" s="305">
        <f t="shared" si="13"/>
        <v>1482.2971199999999</v>
      </c>
      <c r="S226" s="305">
        <f t="shared" si="13"/>
        <v>1488.5926400000001</v>
      </c>
      <c r="T226" s="305">
        <f t="shared" si="13"/>
        <v>1494.8881600000002</v>
      </c>
      <c r="U226" s="305">
        <f t="shared" si="13"/>
        <v>1501.1836799999999</v>
      </c>
      <c r="V226" s="305">
        <f t="shared" si="13"/>
        <v>1507.4792000000002</v>
      </c>
      <c r="W226" s="305">
        <f t="shared" si="13"/>
        <v>1513.7747200000001</v>
      </c>
      <c r="X226" s="305">
        <f t="shared" si="13"/>
        <v>1520.07024</v>
      </c>
      <c r="Y226" s="305">
        <f t="shared" si="13"/>
        <v>1522.1603365800001</v>
      </c>
      <c r="Z226" s="305">
        <f t="shared" si="13"/>
        <v>1524.2504331600003</v>
      </c>
      <c r="AA226" s="305">
        <f t="shared" si="13"/>
        <v>1526.34052974</v>
      </c>
      <c r="AB226" s="305">
        <f t="shared" si="13"/>
        <v>1528.4306263200001</v>
      </c>
      <c r="AC226" s="305">
        <f t="shared" si="13"/>
        <v>1530.5207229</v>
      </c>
      <c r="AD226" s="305">
        <f t="shared" si="13"/>
        <v>1532.6108194800004</v>
      </c>
      <c r="AE226" s="305">
        <f t="shared" si="13"/>
        <v>1534.7009160600003</v>
      </c>
      <c r="AF226" s="305">
        <f t="shared" si="13"/>
        <v>1536.7910126400002</v>
      </c>
      <c r="AG226" s="305">
        <f t="shared" si="13"/>
        <v>1538.8811092200003</v>
      </c>
      <c r="AH226" s="305">
        <f t="shared" si="13"/>
        <v>1540.9712058</v>
      </c>
      <c r="AI226" s="305">
        <f t="shared" si="13"/>
        <v>1543.0613023800001</v>
      </c>
      <c r="AJ226" s="305">
        <f t="shared" si="13"/>
        <v>1545.1513989600003</v>
      </c>
      <c r="AK226" s="305">
        <f t="shared" si="13"/>
        <v>1547.2414955400004</v>
      </c>
      <c r="AL226" s="305">
        <f t="shared" si="13"/>
        <v>1549.3315921200001</v>
      </c>
      <c r="AM226" s="305">
        <f t="shared" si="13"/>
        <v>1551.4216887000002</v>
      </c>
      <c r="AN226" s="305">
        <f t="shared" si="13"/>
        <v>1553.5117852800001</v>
      </c>
      <c r="AO226" s="305">
        <f t="shared" si="13"/>
        <v>1555.6018818600003</v>
      </c>
      <c r="AP226" s="305">
        <f t="shared" si="13"/>
        <v>1557.6919784400004</v>
      </c>
      <c r="AQ226" s="305">
        <f t="shared" si="13"/>
        <v>1559.7820750200001</v>
      </c>
      <c r="AR226" s="305">
        <f t="shared" si="13"/>
        <v>1561.8721716000002</v>
      </c>
    </row>
    <row r="227" spans="7:44" ht="14.25" customHeight="1" x14ac:dyDescent="0.25">
      <c r="G227" s="62"/>
      <c r="H227" s="409"/>
      <c r="J227" s="169"/>
      <c r="K227" s="52"/>
      <c r="L227" s="177"/>
      <c r="M227" s="177"/>
      <c r="N227" s="177"/>
      <c r="O227" s="177"/>
      <c r="P227" s="177"/>
      <c r="Q227" s="177"/>
      <c r="R227" s="177"/>
      <c r="S227" s="177"/>
      <c r="T227" s="177"/>
      <c r="U227" s="177"/>
      <c r="V227" s="177"/>
      <c r="W227" s="177"/>
      <c r="X227" s="306"/>
      <c r="Y227" s="177"/>
      <c r="Z227" s="177"/>
      <c r="AA227" s="177"/>
      <c r="AB227" s="177"/>
      <c r="AC227" s="177"/>
      <c r="AD227" s="177"/>
      <c r="AE227" s="177"/>
      <c r="AF227" s="177"/>
      <c r="AG227" s="177"/>
      <c r="AH227" s="177"/>
      <c r="AI227" s="177"/>
      <c r="AJ227" s="177"/>
      <c r="AK227" s="177"/>
      <c r="AL227" s="177"/>
      <c r="AM227" s="177"/>
      <c r="AN227" s="177"/>
      <c r="AO227" s="177"/>
      <c r="AP227" s="177"/>
      <c r="AQ227" s="177"/>
      <c r="AR227" s="177"/>
    </row>
    <row r="228" spans="7:44" ht="14.25" customHeight="1" x14ac:dyDescent="0.25">
      <c r="G228" s="62"/>
      <c r="H228" s="409"/>
      <c r="J228" s="75"/>
      <c r="L228" s="162">
        <v>2018</v>
      </c>
      <c r="M228" s="162">
        <v>2019</v>
      </c>
      <c r="N228" s="162">
        <v>2020</v>
      </c>
      <c r="O228" s="162">
        <v>2021</v>
      </c>
      <c r="P228" s="162">
        <v>2022</v>
      </c>
      <c r="Q228" s="162">
        <v>2023</v>
      </c>
      <c r="R228" s="162">
        <v>2024</v>
      </c>
      <c r="S228" s="162">
        <v>2025</v>
      </c>
      <c r="T228" s="162">
        <v>2026</v>
      </c>
      <c r="U228" s="162">
        <v>2027</v>
      </c>
      <c r="V228" s="162">
        <v>2028</v>
      </c>
      <c r="W228" s="162">
        <v>2029</v>
      </c>
      <c r="X228" s="162">
        <v>2030</v>
      </c>
      <c r="Y228" s="162">
        <v>2031</v>
      </c>
      <c r="Z228" s="162">
        <v>2032</v>
      </c>
      <c r="AA228" s="162">
        <v>2033</v>
      </c>
      <c r="AB228" s="162">
        <v>2034</v>
      </c>
      <c r="AC228" s="162">
        <v>2035</v>
      </c>
      <c r="AD228" s="162">
        <v>2036</v>
      </c>
      <c r="AE228" s="162">
        <v>2037</v>
      </c>
      <c r="AF228" s="162">
        <v>2038</v>
      </c>
      <c r="AG228" s="162">
        <v>2039</v>
      </c>
      <c r="AH228" s="162">
        <v>2040</v>
      </c>
      <c r="AI228" s="162">
        <v>2041</v>
      </c>
      <c r="AJ228" s="162">
        <v>2042</v>
      </c>
      <c r="AK228" s="162">
        <v>2043</v>
      </c>
      <c r="AL228" s="162">
        <v>2044</v>
      </c>
      <c r="AM228" s="162">
        <v>2045</v>
      </c>
      <c r="AN228" s="162">
        <v>2046</v>
      </c>
      <c r="AO228" s="162">
        <v>2047</v>
      </c>
      <c r="AP228" s="162">
        <v>2048</v>
      </c>
      <c r="AQ228" s="162">
        <v>2049</v>
      </c>
      <c r="AR228" s="162">
        <v>2050</v>
      </c>
    </row>
    <row r="229" spans="7:44" ht="14.25" customHeight="1" x14ac:dyDescent="0.25">
      <c r="G229" s="62"/>
      <c r="H229" s="409"/>
      <c r="J229" s="441" t="s">
        <v>59</v>
      </c>
      <c r="K229" s="164" t="s">
        <v>262</v>
      </c>
      <c r="L229" s="178">
        <f t="shared" ref="L229:AR236" si="14" xml:space="preserve"> $S$42*(L293 + L454)</f>
        <v>1789.0790831260429</v>
      </c>
      <c r="M229" s="178">
        <f t="shared" si="14"/>
        <v>1727.5056440364142</v>
      </c>
      <c r="N229" s="178">
        <f t="shared" si="14"/>
        <v>1664.5766981633199</v>
      </c>
      <c r="O229" s="178">
        <f t="shared" si="14"/>
        <v>1600.292245506756</v>
      </c>
      <c r="P229" s="178">
        <f t="shared" si="14"/>
        <v>1534.6522860667239</v>
      </c>
      <c r="Q229" s="178">
        <f t="shared" si="14"/>
        <v>1467.6568198432249</v>
      </c>
      <c r="R229" s="178">
        <f t="shared" si="14"/>
        <v>1399.3058468362567</v>
      </c>
      <c r="S229" s="178">
        <f t="shared" si="14"/>
        <v>1329.599367045822</v>
      </c>
      <c r="T229" s="178">
        <f t="shared" si="14"/>
        <v>1258.5373804719186</v>
      </c>
      <c r="U229" s="178">
        <f t="shared" si="14"/>
        <v>1186.1198871145477</v>
      </c>
      <c r="V229" s="178">
        <f t="shared" si="14"/>
        <v>1112.3468869737085</v>
      </c>
      <c r="W229" s="178">
        <f t="shared" si="14"/>
        <v>1037.2183800494013</v>
      </c>
      <c r="X229" s="178">
        <f t="shared" si="14"/>
        <v>960.73436634162658</v>
      </c>
      <c r="Y229" s="178">
        <f t="shared" si="14"/>
        <v>947.73675838051224</v>
      </c>
      <c r="Z229" s="178">
        <f t="shared" si="14"/>
        <v>934.69610247419951</v>
      </c>
      <c r="AA229" s="178">
        <f t="shared" si="14"/>
        <v>921.61239862268894</v>
      </c>
      <c r="AB229" s="178">
        <f t="shared" si="14"/>
        <v>908.48564682597953</v>
      </c>
      <c r="AC229" s="178">
        <f t="shared" si="14"/>
        <v>895.31584708407206</v>
      </c>
      <c r="AD229" s="178">
        <f t="shared" si="14"/>
        <v>882.10299939696642</v>
      </c>
      <c r="AE229" s="178">
        <f t="shared" si="14"/>
        <v>868.84710376466251</v>
      </c>
      <c r="AF229" s="178">
        <f t="shared" si="14"/>
        <v>855.54816018715997</v>
      </c>
      <c r="AG229" s="178">
        <f t="shared" si="14"/>
        <v>842.20616866445982</v>
      </c>
      <c r="AH229" s="178">
        <f t="shared" si="14"/>
        <v>828.82112919656095</v>
      </c>
      <c r="AI229" s="178">
        <f t="shared" si="14"/>
        <v>815.39304178346367</v>
      </c>
      <c r="AJ229" s="178">
        <f t="shared" si="14"/>
        <v>801.92190642516834</v>
      </c>
      <c r="AK229" s="178">
        <f t="shared" si="14"/>
        <v>788.40772312167462</v>
      </c>
      <c r="AL229" s="178">
        <f t="shared" si="14"/>
        <v>774.85049187298307</v>
      </c>
      <c r="AM229" s="178">
        <f t="shared" si="14"/>
        <v>761.25021267909233</v>
      </c>
      <c r="AN229" s="178">
        <f t="shared" si="14"/>
        <v>747.60688554000421</v>
      </c>
      <c r="AO229" s="178">
        <f t="shared" si="14"/>
        <v>733.92051045571736</v>
      </c>
      <c r="AP229" s="178">
        <f t="shared" si="14"/>
        <v>720.19108742623234</v>
      </c>
      <c r="AQ229" s="178">
        <f t="shared" si="14"/>
        <v>706.41861645154938</v>
      </c>
      <c r="AR229" s="178">
        <f t="shared" si="14"/>
        <v>692.60309753166746</v>
      </c>
    </row>
    <row r="230" spans="7:44" ht="14.25" customHeight="1" x14ac:dyDescent="0.25">
      <c r="G230" s="62"/>
      <c r="H230" s="409"/>
      <c r="J230" s="442"/>
      <c r="K230" s="52" t="s">
        <v>263</v>
      </c>
      <c r="L230" s="179">
        <f t="shared" si="14"/>
        <v>1789.0790831260429</v>
      </c>
      <c r="M230" s="179">
        <f t="shared" si="14"/>
        <v>1752.3766929537901</v>
      </c>
      <c r="N230" s="179">
        <f t="shared" si="14"/>
        <v>1715.3367955530027</v>
      </c>
      <c r="O230" s="179">
        <f t="shared" si="14"/>
        <v>1677.9593909236814</v>
      </c>
      <c r="P230" s="179">
        <f xml:space="preserve"> $S$42*(P294 + P455)</f>
        <v>1640.244479065823</v>
      </c>
      <c r="Q230" s="179">
        <f t="shared" si="14"/>
        <v>1602.19205997943</v>
      </c>
      <c r="R230" s="179">
        <f t="shared" si="14"/>
        <v>1563.8021336645018</v>
      </c>
      <c r="S230" s="179">
        <f t="shared" si="14"/>
        <v>1525.0747001210386</v>
      </c>
      <c r="T230" s="179">
        <f t="shared" si="14"/>
        <v>1486.0097593490389</v>
      </c>
      <c r="U230" s="179">
        <f t="shared" si="14"/>
        <v>1446.6073113485052</v>
      </c>
      <c r="V230" s="179">
        <f t="shared" si="14"/>
        <v>1406.8673561194355</v>
      </c>
      <c r="W230" s="179">
        <f t="shared" si="14"/>
        <v>1366.7898936618305</v>
      </c>
      <c r="X230" s="179">
        <f t="shared" si="14"/>
        <v>1326.374923975691</v>
      </c>
      <c r="Y230" s="179">
        <f t="shared" si="14"/>
        <v>1312.6905835193488</v>
      </c>
      <c r="Z230" s="179">
        <f t="shared" si="14"/>
        <v>1298.9876070105047</v>
      </c>
      <c r="AA230" s="179">
        <f t="shared" si="14"/>
        <v>1285.2659944491609</v>
      </c>
      <c r="AB230" s="179">
        <f t="shared" si="14"/>
        <v>1271.5257458353137</v>
      </c>
      <c r="AC230" s="179">
        <f t="shared" si="14"/>
        <v>1257.7668611689667</v>
      </c>
      <c r="AD230" s="179">
        <f t="shared" si="14"/>
        <v>1243.9893404501174</v>
      </c>
      <c r="AE230" s="179">
        <f t="shared" si="14"/>
        <v>1230.1931836787671</v>
      </c>
      <c r="AF230" s="179">
        <f t="shared" si="14"/>
        <v>1216.3783908549158</v>
      </c>
      <c r="AG230" s="179">
        <f t="shared" si="14"/>
        <v>1202.5449619785625</v>
      </c>
      <c r="AH230" s="179">
        <f t="shared" si="14"/>
        <v>1188.6928970497079</v>
      </c>
      <c r="AI230" s="179">
        <f t="shared" si="14"/>
        <v>1174.8221960683518</v>
      </c>
      <c r="AJ230" s="179">
        <f t="shared" si="14"/>
        <v>1160.9328590344946</v>
      </c>
      <c r="AK230" s="179">
        <f t="shared" si="14"/>
        <v>1147.0248859481362</v>
      </c>
      <c r="AL230" s="179">
        <f t="shared" si="14"/>
        <v>1133.0982768092763</v>
      </c>
      <c r="AM230" s="179">
        <f t="shared" si="14"/>
        <v>1119.1530316179153</v>
      </c>
      <c r="AN230" s="179">
        <f t="shared" si="14"/>
        <v>1105.1891503740521</v>
      </c>
      <c r="AO230" s="179">
        <f t="shared" si="14"/>
        <v>1091.2066330776884</v>
      </c>
      <c r="AP230" s="179">
        <f t="shared" si="14"/>
        <v>1077.2054797288231</v>
      </c>
      <c r="AQ230" s="179">
        <f t="shared" si="14"/>
        <v>1063.1856903274561</v>
      </c>
      <c r="AR230" s="179">
        <f t="shared" si="14"/>
        <v>1049.1472648735873</v>
      </c>
    </row>
    <row r="231" spans="7:44" ht="14.25" customHeight="1" thickBot="1" x14ac:dyDescent="0.3">
      <c r="G231" s="62"/>
      <c r="H231" s="409"/>
      <c r="J231" s="442"/>
      <c r="K231" s="167" t="s">
        <v>264</v>
      </c>
      <c r="L231" s="180">
        <f t="shared" si="14"/>
        <v>1789.0790831260429</v>
      </c>
      <c r="M231" s="180">
        <f t="shared" si="14"/>
        <v>1759.9068562359789</v>
      </c>
      <c r="N231" s="180">
        <f t="shared" si="14"/>
        <v>1730.8294611660417</v>
      </c>
      <c r="O231" s="180">
        <f t="shared" si="14"/>
        <v>1701.8468979162283</v>
      </c>
      <c r="P231" s="180">
        <f t="shared" si="14"/>
        <v>1672.9591664865393</v>
      </c>
      <c r="Q231" s="180">
        <f t="shared" si="14"/>
        <v>1644.1662668769761</v>
      </c>
      <c r="R231" s="180">
        <f t="shared" si="14"/>
        <v>1615.4681990875374</v>
      </c>
      <c r="S231" s="180">
        <f t="shared" si="14"/>
        <v>1586.8649631182248</v>
      </c>
      <c r="T231" s="180">
        <f t="shared" si="14"/>
        <v>1558.3565589690368</v>
      </c>
      <c r="U231" s="180">
        <f t="shared" si="14"/>
        <v>1529.942986639973</v>
      </c>
      <c r="V231" s="180">
        <f t="shared" si="14"/>
        <v>1501.6242461310351</v>
      </c>
      <c r="W231" s="180">
        <f t="shared" si="14"/>
        <v>1473.4003374422216</v>
      </c>
      <c r="X231" s="180">
        <f t="shared" si="14"/>
        <v>1445.2712605735333</v>
      </c>
      <c r="Y231" s="180">
        <f t="shared" si="14"/>
        <v>1437.2799893206927</v>
      </c>
      <c r="Z231" s="180">
        <f t="shared" si="14"/>
        <v>1429.2837235388115</v>
      </c>
      <c r="AA231" s="180">
        <f t="shared" si="14"/>
        <v>1421.2824632278891</v>
      </c>
      <c r="AB231" s="180">
        <f t="shared" si="14"/>
        <v>1413.2762083879256</v>
      </c>
      <c r="AC231" s="180">
        <f t="shared" si="14"/>
        <v>1405.2649590189201</v>
      </c>
      <c r="AD231" s="180">
        <f t="shared" si="14"/>
        <v>1397.2487151208722</v>
      </c>
      <c r="AE231" s="180">
        <f t="shared" si="14"/>
        <v>1389.2274766937842</v>
      </c>
      <c r="AF231" s="180">
        <f t="shared" si="14"/>
        <v>1381.2012437376545</v>
      </c>
      <c r="AG231" s="180">
        <f t="shared" si="14"/>
        <v>1373.1700162524828</v>
      </c>
      <c r="AH231" s="180">
        <f t="shared" si="14"/>
        <v>1365.1337942382706</v>
      </c>
      <c r="AI231" s="180">
        <f t="shared" si="14"/>
        <v>1357.0925776950164</v>
      </c>
      <c r="AJ231" s="180">
        <f t="shared" si="14"/>
        <v>1349.0463666227208</v>
      </c>
      <c r="AK231" s="180">
        <f t="shared" si="14"/>
        <v>1340.9951610213843</v>
      </c>
      <c r="AL231" s="180">
        <f t="shared" si="14"/>
        <v>1332.938960891006</v>
      </c>
      <c r="AM231" s="180">
        <f t="shared" si="14"/>
        <v>1324.8777662315863</v>
      </c>
      <c r="AN231" s="180">
        <f t="shared" si="14"/>
        <v>1316.811577043125</v>
      </c>
      <c r="AO231" s="180">
        <f t="shared" si="14"/>
        <v>1308.7403933256221</v>
      </c>
      <c r="AP231" s="180">
        <f t="shared" si="14"/>
        <v>1300.6642150790776</v>
      </c>
      <c r="AQ231" s="180">
        <f t="shared" si="14"/>
        <v>1292.5830423034927</v>
      </c>
      <c r="AR231" s="180">
        <f t="shared" si="14"/>
        <v>1284.4968749988661</v>
      </c>
    </row>
    <row r="232" spans="7:44" ht="14.25" customHeight="1" thickTop="1" x14ac:dyDescent="0.25">
      <c r="G232" s="62"/>
      <c r="H232" s="409"/>
      <c r="J232" s="442"/>
      <c r="K232" s="164" t="s">
        <v>265</v>
      </c>
      <c r="L232" s="181">
        <f t="shared" si="14"/>
        <v>1648.9279338233559</v>
      </c>
      <c r="M232" s="181">
        <f t="shared" si="14"/>
        <v>1594.5499873680674</v>
      </c>
      <c r="N232" s="181">
        <f t="shared" si="14"/>
        <v>1538.3763842500946</v>
      </c>
      <c r="O232" s="181">
        <f t="shared" si="14"/>
        <v>1480.407124469438</v>
      </c>
      <c r="P232" s="181">
        <f t="shared" si="14"/>
        <v>1420.6422080260979</v>
      </c>
      <c r="Q232" s="181">
        <f t="shared" si="14"/>
        <v>1359.0816349200745</v>
      </c>
      <c r="R232" s="181">
        <f t="shared" si="14"/>
        <v>1295.7254051513676</v>
      </c>
      <c r="S232" s="181">
        <f t="shared" si="14"/>
        <v>1230.5735187199775</v>
      </c>
      <c r="T232" s="181">
        <f t="shared" si="14"/>
        <v>1163.6259756259039</v>
      </c>
      <c r="U232" s="181">
        <f t="shared" si="14"/>
        <v>1094.8827758691471</v>
      </c>
      <c r="V232" s="181">
        <f t="shared" si="14"/>
        <v>1024.3439194497059</v>
      </c>
      <c r="W232" s="181">
        <f t="shared" si="14"/>
        <v>952.00940636758173</v>
      </c>
      <c r="X232" s="181">
        <f t="shared" si="14"/>
        <v>877.87923662277387</v>
      </c>
      <c r="Y232" s="181">
        <f t="shared" si="14"/>
        <v>867.15294921867905</v>
      </c>
      <c r="Z232" s="181">
        <f t="shared" si="14"/>
        <v>856.36714900657591</v>
      </c>
      <c r="AA232" s="181">
        <f t="shared" si="14"/>
        <v>845.52183598646411</v>
      </c>
      <c r="AB232" s="181">
        <f t="shared" si="14"/>
        <v>834.61701015834433</v>
      </c>
      <c r="AC232" s="181">
        <f t="shared" si="14"/>
        <v>823.65267152221645</v>
      </c>
      <c r="AD232" s="181">
        <f t="shared" si="14"/>
        <v>812.62882007807991</v>
      </c>
      <c r="AE232" s="181">
        <f t="shared" si="14"/>
        <v>801.54545582593471</v>
      </c>
      <c r="AF232" s="181">
        <f t="shared" si="14"/>
        <v>790.40257876578141</v>
      </c>
      <c r="AG232" s="181">
        <f t="shared" si="14"/>
        <v>779.20018889762036</v>
      </c>
      <c r="AH232" s="181">
        <f t="shared" si="14"/>
        <v>767.93828622145031</v>
      </c>
      <c r="AI232" s="181">
        <f t="shared" si="14"/>
        <v>756.61687073727251</v>
      </c>
      <c r="AJ232" s="181">
        <f t="shared" si="14"/>
        <v>745.23594244508581</v>
      </c>
      <c r="AK232" s="181">
        <f t="shared" si="14"/>
        <v>733.79550134489136</v>
      </c>
      <c r="AL232" s="181">
        <f t="shared" si="14"/>
        <v>722.29554743668825</v>
      </c>
      <c r="AM232" s="181">
        <f t="shared" si="14"/>
        <v>710.73608072047659</v>
      </c>
      <c r="AN232" s="181">
        <f t="shared" si="14"/>
        <v>699.11710119625684</v>
      </c>
      <c r="AO232" s="181">
        <f t="shared" si="14"/>
        <v>687.43860886402888</v>
      </c>
      <c r="AP232" s="181">
        <f t="shared" si="14"/>
        <v>675.7006037237926</v>
      </c>
      <c r="AQ232" s="181">
        <f t="shared" si="14"/>
        <v>663.90308577554788</v>
      </c>
      <c r="AR232" s="181">
        <f t="shared" si="14"/>
        <v>652.04605501929495</v>
      </c>
    </row>
    <row r="233" spans="7:44" ht="14.25" customHeight="1" x14ac:dyDescent="0.25">
      <c r="G233" s="62"/>
      <c r="H233" s="409"/>
      <c r="J233" s="442"/>
      <c r="K233" s="52" t="s">
        <v>266</v>
      </c>
      <c r="L233" s="307">
        <f t="shared" si="14"/>
        <v>1648.9279338233559</v>
      </c>
      <c r="M233" s="307">
        <f t="shared" si="14"/>
        <v>1618.8544104588586</v>
      </c>
      <c r="N233" s="307">
        <f t="shared" si="14"/>
        <v>1588.2585045298006</v>
      </c>
      <c r="O233" s="307">
        <f t="shared" si="14"/>
        <v>1557.1402160361831</v>
      </c>
      <c r="P233" s="307">
        <f t="shared" si="14"/>
        <v>1525.4995449780017</v>
      </c>
      <c r="Q233" s="307">
        <f t="shared" si="14"/>
        <v>1493.3364913552614</v>
      </c>
      <c r="R233" s="307">
        <f t="shared" si="14"/>
        <v>1460.6510551679603</v>
      </c>
      <c r="S233" s="307">
        <f t="shared" si="14"/>
        <v>1427.4432364160975</v>
      </c>
      <c r="T233" s="307">
        <f t="shared" si="14"/>
        <v>1393.7130350996733</v>
      </c>
      <c r="U233" s="307">
        <f t="shared" si="14"/>
        <v>1359.4604512186886</v>
      </c>
      <c r="V233" s="307">
        <f t="shared" si="14"/>
        <v>1324.6854847731433</v>
      </c>
      <c r="W233" s="307">
        <f t="shared" si="14"/>
        <v>1289.3881357630362</v>
      </c>
      <c r="X233" s="307">
        <f t="shared" si="14"/>
        <v>1253.5684041883685</v>
      </c>
      <c r="Y233" s="307">
        <f t="shared" si="14"/>
        <v>1240.8439346941223</v>
      </c>
      <c r="Z233" s="307">
        <f t="shared" si="14"/>
        <v>1228.0923403495308</v>
      </c>
      <c r="AA233" s="307">
        <f t="shared" si="14"/>
        <v>1215.3136211545952</v>
      </c>
      <c r="AB233" s="307">
        <f t="shared" si="14"/>
        <v>1202.5077771093149</v>
      </c>
      <c r="AC233" s="307">
        <f t="shared" si="14"/>
        <v>1189.6748082136908</v>
      </c>
      <c r="AD233" s="307">
        <f t="shared" si="14"/>
        <v>1176.8147144677209</v>
      </c>
      <c r="AE233" s="307">
        <f t="shared" si="14"/>
        <v>1163.9274958714072</v>
      </c>
      <c r="AF233" s="307">
        <f t="shared" si="14"/>
        <v>1151.0131524247488</v>
      </c>
      <c r="AG233" s="307">
        <f t="shared" si="14"/>
        <v>1138.0716841277456</v>
      </c>
      <c r="AH233" s="307">
        <f t="shared" si="14"/>
        <v>1125.1030909803978</v>
      </c>
      <c r="AI233" s="307">
        <f t="shared" si="14"/>
        <v>1112.1073729827058</v>
      </c>
      <c r="AJ233" s="307">
        <f t="shared" si="14"/>
        <v>1099.0845301346692</v>
      </c>
      <c r="AK233" s="307">
        <f t="shared" si="14"/>
        <v>1086.0345624362872</v>
      </c>
      <c r="AL233" s="307">
        <f t="shared" si="14"/>
        <v>1072.9574698875617</v>
      </c>
      <c r="AM233" s="307">
        <f t="shared" si="14"/>
        <v>1059.8532524884913</v>
      </c>
      <c r="AN233" s="307">
        <f t="shared" si="14"/>
        <v>1046.7219102390761</v>
      </c>
      <c r="AO233" s="307">
        <f t="shared" si="14"/>
        <v>1033.5634431393166</v>
      </c>
      <c r="AP233" s="307">
        <f t="shared" si="14"/>
        <v>1020.3778511892123</v>
      </c>
      <c r="AQ233" s="307">
        <f t="shared" si="14"/>
        <v>1007.1651343887634</v>
      </c>
      <c r="AR233" s="307">
        <f t="shared" si="14"/>
        <v>993.92529273797038</v>
      </c>
    </row>
    <row r="234" spans="7:44" ht="14.25" customHeight="1" thickBot="1" x14ac:dyDescent="0.3">
      <c r="G234" s="62"/>
      <c r="H234" s="409"/>
      <c r="J234" s="442"/>
      <c r="K234" s="167" t="s">
        <v>267</v>
      </c>
      <c r="L234" s="180">
        <f t="shared" si="14"/>
        <v>1648.9279338233559</v>
      </c>
      <c r="M234" s="180">
        <f t="shared" si="14"/>
        <v>1624.8438607381527</v>
      </c>
      <c r="N234" s="180">
        <f t="shared" si="14"/>
        <v>1600.7659970195391</v>
      </c>
      <c r="O234" s="180">
        <f t="shared" si="14"/>
        <v>1576.694342667513</v>
      </c>
      <c r="P234" s="180">
        <f t="shared" si="14"/>
        <v>1552.6288976820758</v>
      </c>
      <c r="Q234" s="180">
        <f t="shared" si="14"/>
        <v>1528.5696620632273</v>
      </c>
      <c r="R234" s="180">
        <f t="shared" si="14"/>
        <v>1504.5166358109677</v>
      </c>
      <c r="S234" s="180">
        <f t="shared" si="14"/>
        <v>1480.4698189252963</v>
      </c>
      <c r="T234" s="180">
        <f t="shared" si="14"/>
        <v>1456.4292114062139</v>
      </c>
      <c r="U234" s="180">
        <f t="shared" si="14"/>
        <v>1432.3948132537205</v>
      </c>
      <c r="V234" s="180">
        <f t="shared" si="14"/>
        <v>1408.3666244678152</v>
      </c>
      <c r="W234" s="180">
        <f t="shared" si="14"/>
        <v>1384.3446450484987</v>
      </c>
      <c r="X234" s="180">
        <f t="shared" si="14"/>
        <v>1360.3288749957705</v>
      </c>
      <c r="Y234" s="180">
        <f t="shared" si="14"/>
        <v>1352.813687021219</v>
      </c>
      <c r="Z234" s="180">
        <f t="shared" si="14"/>
        <v>1345.2911977026349</v>
      </c>
      <c r="AA234" s="180">
        <f t="shared" si="14"/>
        <v>1337.7614070400168</v>
      </c>
      <c r="AB234" s="180">
        <f t="shared" si="14"/>
        <v>1330.2243150333661</v>
      </c>
      <c r="AC234" s="180">
        <f t="shared" si="14"/>
        <v>1322.6799216826832</v>
      </c>
      <c r="AD234" s="180">
        <f t="shared" si="14"/>
        <v>1315.1282269879669</v>
      </c>
      <c r="AE234" s="180">
        <f t="shared" si="14"/>
        <v>1307.5692309492176</v>
      </c>
      <c r="AF234" s="180">
        <f t="shared" si="14"/>
        <v>1300.0029335664353</v>
      </c>
      <c r="AG234" s="180">
        <f t="shared" si="14"/>
        <v>1292.4293348396195</v>
      </c>
      <c r="AH234" s="180">
        <f t="shared" si="14"/>
        <v>1284.8484347687715</v>
      </c>
      <c r="AI234" s="180">
        <f t="shared" si="14"/>
        <v>1277.2602333538903</v>
      </c>
      <c r="AJ234" s="180">
        <f t="shared" si="14"/>
        <v>1269.6647305949766</v>
      </c>
      <c r="AK234" s="180">
        <f t="shared" si="14"/>
        <v>1262.061926492029</v>
      </c>
      <c r="AL234" s="180">
        <f t="shared" si="14"/>
        <v>1254.4518210450492</v>
      </c>
      <c r="AM234" s="180">
        <f t="shared" si="14"/>
        <v>1246.8344142540357</v>
      </c>
      <c r="AN234" s="180">
        <f t="shared" si="14"/>
        <v>1239.20970611899</v>
      </c>
      <c r="AO234" s="180">
        <f t="shared" si="14"/>
        <v>1231.577696639911</v>
      </c>
      <c r="AP234" s="180">
        <f t="shared" si="14"/>
        <v>1223.9383858167992</v>
      </c>
      <c r="AQ234" s="180">
        <f t="shared" si="14"/>
        <v>1216.291773649654</v>
      </c>
      <c r="AR234" s="180">
        <f t="shared" si="14"/>
        <v>1208.6378601384763</v>
      </c>
    </row>
    <row r="235" spans="7:44" ht="14.25" customHeight="1" thickTop="1" x14ac:dyDescent="0.25">
      <c r="G235" s="62"/>
      <c r="H235" s="409"/>
      <c r="J235" s="442"/>
      <c r="K235" s="164" t="s">
        <v>268</v>
      </c>
      <c r="L235" s="181">
        <f t="shared" si="14"/>
        <v>1603.9125336265736</v>
      </c>
      <c r="M235" s="181">
        <f t="shared" si="14"/>
        <v>1554.8561107598207</v>
      </c>
      <c r="N235" s="181">
        <f t="shared" si="14"/>
        <v>1503.7185330051452</v>
      </c>
      <c r="O235" s="181">
        <f t="shared" si="14"/>
        <v>1450.4998003625508</v>
      </c>
      <c r="P235" s="181">
        <f t="shared" si="14"/>
        <v>1395.1999128320354</v>
      </c>
      <c r="Q235" s="181">
        <f t="shared" si="14"/>
        <v>1337.8188704135996</v>
      </c>
      <c r="R235" s="181">
        <f t="shared" si="14"/>
        <v>1278.3566731072431</v>
      </c>
      <c r="S235" s="181">
        <f t="shared" si="14"/>
        <v>1216.8133209129662</v>
      </c>
      <c r="T235" s="181">
        <f t="shared" si="14"/>
        <v>1153.1888138307686</v>
      </c>
      <c r="U235" s="181">
        <f t="shared" si="14"/>
        <v>1087.4831518606511</v>
      </c>
      <c r="V235" s="181">
        <f t="shared" si="14"/>
        <v>1019.6963350026122</v>
      </c>
      <c r="W235" s="181">
        <f t="shared" si="14"/>
        <v>949.82836325665346</v>
      </c>
      <c r="X235" s="181">
        <f t="shared" si="14"/>
        <v>877.87923662277387</v>
      </c>
      <c r="Y235" s="181">
        <f t="shared" si="14"/>
        <v>867.31837308224385</v>
      </c>
      <c r="Z235" s="181">
        <f t="shared" si="14"/>
        <v>856.67616034651178</v>
      </c>
      <c r="AA235" s="181">
        <f t="shared" si="14"/>
        <v>845.95259841557629</v>
      </c>
      <c r="AB235" s="181">
        <f t="shared" si="14"/>
        <v>835.14768728943784</v>
      </c>
      <c r="AC235" s="181">
        <f t="shared" si="14"/>
        <v>824.26142696809666</v>
      </c>
      <c r="AD235" s="181">
        <f t="shared" si="14"/>
        <v>813.29381745155229</v>
      </c>
      <c r="AE235" s="181">
        <f t="shared" si="14"/>
        <v>802.24485873980598</v>
      </c>
      <c r="AF235" s="181">
        <f t="shared" si="14"/>
        <v>791.1145508328558</v>
      </c>
      <c r="AG235" s="181">
        <f t="shared" si="14"/>
        <v>779.90289373070311</v>
      </c>
      <c r="AH235" s="181">
        <f t="shared" si="14"/>
        <v>768.60988743334804</v>
      </c>
      <c r="AI235" s="181">
        <f t="shared" si="14"/>
        <v>757.23553194078897</v>
      </c>
      <c r="AJ235" s="181">
        <f t="shared" si="14"/>
        <v>745.77982725302763</v>
      </c>
      <c r="AK235" s="181">
        <f t="shared" si="14"/>
        <v>734.24277337006345</v>
      </c>
      <c r="AL235" s="181">
        <f t="shared" si="14"/>
        <v>722.62437029189618</v>
      </c>
      <c r="AM235" s="181">
        <f t="shared" si="14"/>
        <v>710.92461801852619</v>
      </c>
      <c r="AN235" s="181">
        <f t="shared" si="14"/>
        <v>699.14351654995323</v>
      </c>
      <c r="AO235" s="181">
        <f t="shared" si="14"/>
        <v>687.2810658861772</v>
      </c>
      <c r="AP235" s="181">
        <f t="shared" si="14"/>
        <v>675.33726602719844</v>
      </c>
      <c r="AQ235" s="181">
        <f t="shared" si="14"/>
        <v>663.31211697301717</v>
      </c>
      <c r="AR235" s="181">
        <f t="shared" si="14"/>
        <v>651.20561872363226</v>
      </c>
    </row>
    <row r="236" spans="7:44" ht="14.25" customHeight="1" x14ac:dyDescent="0.25">
      <c r="G236" s="62"/>
      <c r="H236" s="409"/>
      <c r="J236" s="442"/>
      <c r="K236" s="52" t="s">
        <v>269</v>
      </c>
      <c r="L236" s="308">
        <f t="shared" si="14"/>
        <v>1603.9125336265736</v>
      </c>
      <c r="M236" s="308">
        <f t="shared" si="14"/>
        <v>1578.3702972687026</v>
      </c>
      <c r="N236" s="308">
        <f t="shared" si="14"/>
        <v>1552.1638594995632</v>
      </c>
      <c r="O236" s="308">
        <f t="shared" si="14"/>
        <v>1525.2932203191549</v>
      </c>
      <c r="P236" s="308">
        <f t="shared" si="14"/>
        <v>1497.7583797274772</v>
      </c>
      <c r="Q236" s="308">
        <f t="shared" si="14"/>
        <v>1469.5593377245305</v>
      </c>
      <c r="R236" s="308">
        <f t="shared" si="14"/>
        <v>1440.6960943103145</v>
      </c>
      <c r="S236" s="308">
        <f t="shared" si="14"/>
        <v>1411.1686494848298</v>
      </c>
      <c r="T236" s="308">
        <f t="shared" si="14"/>
        <v>1380.9770032480756</v>
      </c>
      <c r="U236" s="308">
        <f t="shared" si="14"/>
        <v>1350.1211556000526</v>
      </c>
      <c r="V236" s="308">
        <f t="shared" si="14"/>
        <v>1318.6011065407604</v>
      </c>
      <c r="W236" s="308">
        <f t="shared" si="14"/>
        <v>1286.4168560701989</v>
      </c>
      <c r="X236" s="308">
        <f t="shared" si="14"/>
        <v>1253.5684041883685</v>
      </c>
      <c r="Y236" s="308">
        <f t="shared" si="14"/>
        <v>1240.9499340399229</v>
      </c>
      <c r="Z236" s="308">
        <f t="shared" si="14"/>
        <v>1228.2946237389806</v>
      </c>
      <c r="AA236" s="308">
        <f t="shared" si="14"/>
        <v>1215.6024732855399</v>
      </c>
      <c r="AB236" s="308">
        <f t="shared" si="14"/>
        <v>1202.8734826796017</v>
      </c>
      <c r="AC236" s="308">
        <f t="shared" si="14"/>
        <v>1190.1076519211656</v>
      </c>
      <c r="AD236" s="308">
        <f t="shared" si="14"/>
        <v>1177.3049810102332</v>
      </c>
      <c r="AE236" s="308">
        <f t="shared" si="14"/>
        <v>1164.4654699468024</v>
      </c>
      <c r="AF236" s="308">
        <f t="shared" si="14"/>
        <v>1151.5891187308739</v>
      </c>
      <c r="AG236" s="308">
        <f t="shared" si="14"/>
        <v>1138.6759273624482</v>
      </c>
      <c r="AH236" s="308">
        <f t="shared" si="14"/>
        <v>1125.7258958415255</v>
      </c>
      <c r="AI236" s="308">
        <f t="shared" si="14"/>
        <v>1112.7390241681046</v>
      </c>
      <c r="AJ236" s="308">
        <f t="shared" si="14"/>
        <v>1099.7153123421861</v>
      </c>
      <c r="AK236" s="308">
        <f t="shared" ref="AK236:AR236" si="15" xml:space="preserve"> $S$42*(AK300 + AK461)</f>
        <v>1086.6547603637705</v>
      </c>
      <c r="AL236" s="308">
        <f t="shared" si="15"/>
        <v>1073.5573682328575</v>
      </c>
      <c r="AM236" s="308">
        <f t="shared" si="15"/>
        <v>1060.423135949447</v>
      </c>
      <c r="AN236" s="308">
        <f t="shared" si="15"/>
        <v>1047.2520635135386</v>
      </c>
      <c r="AO236" s="308">
        <f t="shared" si="15"/>
        <v>1034.0441509251332</v>
      </c>
      <c r="AP236" s="308">
        <f t="shared" si="15"/>
        <v>1020.7993981842295</v>
      </c>
      <c r="AQ236" s="308">
        <f t="shared" si="15"/>
        <v>1007.517805290829</v>
      </c>
      <c r="AR236" s="308">
        <f t="shared" si="15"/>
        <v>994.19937224493049</v>
      </c>
    </row>
    <row r="237" spans="7:44" ht="14.25" customHeight="1" thickBot="1" x14ac:dyDescent="0.3">
      <c r="G237" s="62"/>
      <c r="H237" s="409"/>
      <c r="J237" s="442"/>
      <c r="K237" s="167" t="s">
        <v>270</v>
      </c>
      <c r="L237" s="180">
        <f t="shared" ref="L237:AR244" si="16" xml:space="preserve"> $S$42*(L301 + L462)</f>
        <v>1603.9125336265736</v>
      </c>
      <c r="M237" s="180">
        <f t="shared" si="16"/>
        <v>1583.9601091326763</v>
      </c>
      <c r="N237" s="180">
        <f t="shared" si="16"/>
        <v>1563.9447366887184</v>
      </c>
      <c r="O237" s="180">
        <f t="shared" si="16"/>
        <v>1543.8664162946989</v>
      </c>
      <c r="P237" s="180">
        <f t="shared" si="16"/>
        <v>1523.7251479506185</v>
      </c>
      <c r="Q237" s="180">
        <f t="shared" si="16"/>
        <v>1503.5209316564758</v>
      </c>
      <c r="R237" s="180">
        <f t="shared" si="16"/>
        <v>1483.2537674122732</v>
      </c>
      <c r="S237" s="180">
        <f t="shared" si="16"/>
        <v>1462.9236552180082</v>
      </c>
      <c r="T237" s="180">
        <f t="shared" si="16"/>
        <v>1442.5305950736836</v>
      </c>
      <c r="U237" s="180">
        <f t="shared" si="16"/>
        <v>1422.0745869792972</v>
      </c>
      <c r="V237" s="180">
        <f t="shared" si="16"/>
        <v>1401.5556309348499</v>
      </c>
      <c r="W237" s="180">
        <f t="shared" si="16"/>
        <v>1380.9737269403408</v>
      </c>
      <c r="X237" s="180">
        <f t="shared" si="16"/>
        <v>1360.3288749957705</v>
      </c>
      <c r="Y237" s="180">
        <f t="shared" si="16"/>
        <v>1352.5904776495152</v>
      </c>
      <c r="Z237" s="180">
        <f t="shared" si="16"/>
        <v>1344.8418788789738</v>
      </c>
      <c r="AA237" s="180">
        <f t="shared" si="16"/>
        <v>1337.0830786841473</v>
      </c>
      <c r="AB237" s="180">
        <f t="shared" si="16"/>
        <v>1329.3140770650355</v>
      </c>
      <c r="AC237" s="180">
        <f t="shared" si="16"/>
        <v>1321.5348740216373</v>
      </c>
      <c r="AD237" s="180">
        <f t="shared" si="16"/>
        <v>1313.7454695539543</v>
      </c>
      <c r="AE237" s="180">
        <f t="shared" si="16"/>
        <v>1305.9458636619863</v>
      </c>
      <c r="AF237" s="180">
        <f t="shared" si="16"/>
        <v>1298.1360563457313</v>
      </c>
      <c r="AG237" s="180">
        <f t="shared" si="16"/>
        <v>1290.3160476051926</v>
      </c>
      <c r="AH237" s="180">
        <f t="shared" si="16"/>
        <v>1282.4858374403677</v>
      </c>
      <c r="AI237" s="180">
        <f t="shared" si="16"/>
        <v>1274.6454258512565</v>
      </c>
      <c r="AJ237" s="180">
        <f t="shared" si="16"/>
        <v>1266.7948128378607</v>
      </c>
      <c r="AK237" s="180">
        <f t="shared" si="16"/>
        <v>1258.9339984001797</v>
      </c>
      <c r="AL237" s="180">
        <f t="shared" si="16"/>
        <v>1251.0629825382123</v>
      </c>
      <c r="AM237" s="180">
        <f t="shared" si="16"/>
        <v>1243.1817652519603</v>
      </c>
      <c r="AN237" s="180">
        <f t="shared" si="16"/>
        <v>1235.290346541422</v>
      </c>
      <c r="AO237" s="180">
        <f t="shared" si="16"/>
        <v>1227.3887264065991</v>
      </c>
      <c r="AP237" s="180">
        <f t="shared" si="16"/>
        <v>1219.4769048474907</v>
      </c>
      <c r="AQ237" s="180">
        <f t="shared" si="16"/>
        <v>1211.5548818640957</v>
      </c>
      <c r="AR237" s="180">
        <f t="shared" si="16"/>
        <v>1203.6226574564162</v>
      </c>
    </row>
    <row r="238" spans="7:44" ht="14.25" customHeight="1" thickTop="1" x14ac:dyDescent="0.25">
      <c r="G238" s="62"/>
      <c r="H238" s="409"/>
      <c r="J238" s="442"/>
      <c r="K238" s="164" t="s">
        <v>271</v>
      </c>
      <c r="L238" s="181">
        <f t="shared" si="16"/>
        <v>1589.9392397410318</v>
      </c>
      <c r="M238" s="181">
        <f t="shared" si="16"/>
        <v>1543.1513946390814</v>
      </c>
      <c r="N238" s="181">
        <f t="shared" si="16"/>
        <v>1494.0816425387254</v>
      </c>
      <c r="O238" s="181">
        <f t="shared" si="16"/>
        <v>1442.7299834399614</v>
      </c>
      <c r="P238" s="181">
        <f t="shared" si="16"/>
        <v>1389.0964173427903</v>
      </c>
      <c r="Q238" s="181">
        <f t="shared" si="16"/>
        <v>1333.1809442472129</v>
      </c>
      <c r="R238" s="181">
        <f t="shared" si="16"/>
        <v>1274.9835641532279</v>
      </c>
      <c r="S238" s="181">
        <f t="shared" si="16"/>
        <v>1214.5042770608361</v>
      </c>
      <c r="T238" s="181">
        <f t="shared" si="16"/>
        <v>1151.7430829700377</v>
      </c>
      <c r="U238" s="181">
        <f t="shared" si="16"/>
        <v>1086.699981880832</v>
      </c>
      <c r="V238" s="181">
        <f t="shared" si="16"/>
        <v>1019.3749737932199</v>
      </c>
      <c r="W238" s="181">
        <f t="shared" si="16"/>
        <v>949.76805870720034</v>
      </c>
      <c r="X238" s="181">
        <f t="shared" si="16"/>
        <v>877.87923662277387</v>
      </c>
      <c r="Y238" s="181">
        <f t="shared" si="16"/>
        <v>867.66201590791718</v>
      </c>
      <c r="Z238" s="181">
        <f t="shared" si="16"/>
        <v>857.34150158327952</v>
      </c>
      <c r="AA238" s="181">
        <f t="shared" si="16"/>
        <v>846.91769364886079</v>
      </c>
      <c r="AB238" s="181">
        <f t="shared" si="16"/>
        <v>836.39059210466087</v>
      </c>
      <c r="AC238" s="181">
        <f t="shared" si="16"/>
        <v>825.76019695068021</v>
      </c>
      <c r="AD238" s="181">
        <f t="shared" si="16"/>
        <v>815.02650818691825</v>
      </c>
      <c r="AE238" s="181">
        <f t="shared" si="16"/>
        <v>804.18952581337533</v>
      </c>
      <c r="AF238" s="181">
        <f t="shared" si="16"/>
        <v>793.24924983005189</v>
      </c>
      <c r="AG238" s="181">
        <f t="shared" si="16"/>
        <v>782.20568023694671</v>
      </c>
      <c r="AH238" s="181">
        <f t="shared" si="16"/>
        <v>771.05881703406067</v>
      </c>
      <c r="AI238" s="181">
        <f t="shared" si="16"/>
        <v>759.80866022139367</v>
      </c>
      <c r="AJ238" s="181">
        <f t="shared" si="16"/>
        <v>748.45520979894559</v>
      </c>
      <c r="AK238" s="181">
        <f t="shared" si="16"/>
        <v>736.99846576671666</v>
      </c>
      <c r="AL238" s="181">
        <f t="shared" si="16"/>
        <v>725.43842812470666</v>
      </c>
      <c r="AM238" s="181">
        <f t="shared" si="16"/>
        <v>713.77509687291501</v>
      </c>
      <c r="AN238" s="181">
        <f t="shared" si="16"/>
        <v>702.00847201134343</v>
      </c>
      <c r="AO238" s="181">
        <f t="shared" si="16"/>
        <v>690.13855353998997</v>
      </c>
      <c r="AP238" s="181">
        <f t="shared" si="16"/>
        <v>678.16534145885589</v>
      </c>
      <c r="AQ238" s="181">
        <f t="shared" si="16"/>
        <v>666.08883576794062</v>
      </c>
      <c r="AR238" s="181">
        <f t="shared" si="16"/>
        <v>653.90903646724416</v>
      </c>
    </row>
    <row r="239" spans="7:44" ht="14.25" customHeight="1" x14ac:dyDescent="0.25">
      <c r="G239" s="62"/>
      <c r="H239" s="409"/>
      <c r="J239" s="442"/>
      <c r="K239" s="52" t="s">
        <v>272</v>
      </c>
      <c r="L239" s="179">
        <f t="shared" si="16"/>
        <v>1589.9392397410318</v>
      </c>
      <c r="M239" s="179">
        <f t="shared" si="16"/>
        <v>1566.0704277378973</v>
      </c>
      <c r="N239" s="179">
        <f t="shared" si="16"/>
        <v>1541.444871923929</v>
      </c>
      <c r="O239" s="179">
        <f t="shared" si="16"/>
        <v>1516.0625722991272</v>
      </c>
      <c r="P239" s="179">
        <f t="shared" si="16"/>
        <v>1489.9235288634904</v>
      </c>
      <c r="Q239" s="179">
        <f t="shared" si="16"/>
        <v>1463.0277416170197</v>
      </c>
      <c r="R239" s="179">
        <f t="shared" si="16"/>
        <v>1435.3752105597152</v>
      </c>
      <c r="S239" s="179">
        <f t="shared" si="16"/>
        <v>1406.9659356915754</v>
      </c>
      <c r="T239" s="179">
        <f t="shared" si="16"/>
        <v>1377.7999170126031</v>
      </c>
      <c r="U239" s="179">
        <f t="shared" si="16"/>
        <v>1347.8771545227955</v>
      </c>
      <c r="V239" s="179">
        <f t="shared" si="16"/>
        <v>1317.1976482221535</v>
      </c>
      <c r="W239" s="179">
        <f t="shared" si="16"/>
        <v>1285.7613981106781</v>
      </c>
      <c r="X239" s="179">
        <f t="shared" si="16"/>
        <v>1253.5684041883685</v>
      </c>
      <c r="Y239" s="179">
        <f t="shared" si="16"/>
        <v>1241.4077015149232</v>
      </c>
      <c r="Z239" s="179">
        <f t="shared" si="16"/>
        <v>1229.2009852870897</v>
      </c>
      <c r="AA239" s="179">
        <f t="shared" si="16"/>
        <v>1216.9482555048676</v>
      </c>
      <c r="AB239" s="179">
        <f t="shared" si="16"/>
        <v>1204.6495121682567</v>
      </c>
      <c r="AC239" s="179">
        <f t="shared" si="16"/>
        <v>1192.3047552772582</v>
      </c>
      <c r="AD239" s="179">
        <f t="shared" si="16"/>
        <v>1179.9139848318705</v>
      </c>
      <c r="AE239" s="179">
        <f t="shared" si="16"/>
        <v>1167.4772008320938</v>
      </c>
      <c r="AF239" s="179">
        <f t="shared" si="16"/>
        <v>1154.9944032779297</v>
      </c>
      <c r="AG239" s="179">
        <f t="shared" si="16"/>
        <v>1142.4655921693757</v>
      </c>
      <c r="AH239" s="179">
        <f t="shared" si="16"/>
        <v>1129.8907675064345</v>
      </c>
      <c r="AI239" s="179">
        <f t="shared" si="16"/>
        <v>1117.2699292891048</v>
      </c>
      <c r="AJ239" s="179">
        <f t="shared" si="16"/>
        <v>1104.6030775173863</v>
      </c>
      <c r="AK239" s="179">
        <f t="shared" si="16"/>
        <v>1091.8902121912788</v>
      </c>
      <c r="AL239" s="179">
        <f t="shared" si="16"/>
        <v>1079.1313333107832</v>
      </c>
      <c r="AM239" s="179">
        <f t="shared" si="16"/>
        <v>1066.3264408758992</v>
      </c>
      <c r="AN239" s="179">
        <f t="shared" si="16"/>
        <v>1053.4755348866267</v>
      </c>
      <c r="AO239" s="179">
        <f t="shared" si="16"/>
        <v>1040.5786153429658</v>
      </c>
      <c r="AP239" s="179">
        <f t="shared" si="16"/>
        <v>1027.6356822449163</v>
      </c>
      <c r="AQ239" s="179">
        <f t="shared" si="16"/>
        <v>1014.6467355924777</v>
      </c>
      <c r="AR239" s="179">
        <f t="shared" si="16"/>
        <v>1001.6117753856515</v>
      </c>
    </row>
    <row r="240" spans="7:44" ht="14.25" customHeight="1" thickBot="1" x14ac:dyDescent="0.3">
      <c r="G240" s="62"/>
      <c r="H240" s="409"/>
      <c r="J240" s="442"/>
      <c r="K240" s="167" t="s">
        <v>273</v>
      </c>
      <c r="L240" s="180">
        <f t="shared" si="16"/>
        <v>1589.9392397410318</v>
      </c>
      <c r="M240" s="180">
        <f t="shared" si="16"/>
        <v>1571.3776233025123</v>
      </c>
      <c r="N240" s="180">
        <f t="shared" si="16"/>
        <v>1552.7119012960677</v>
      </c>
      <c r="O240" s="180">
        <f t="shared" si="16"/>
        <v>1533.9420737216983</v>
      </c>
      <c r="P240" s="180">
        <f t="shared" si="16"/>
        <v>1515.0681405794051</v>
      </c>
      <c r="Q240" s="180">
        <f t="shared" si="16"/>
        <v>1496.0901018691866</v>
      </c>
      <c r="R240" s="180">
        <f t="shared" si="16"/>
        <v>1477.0079575910438</v>
      </c>
      <c r="S240" s="180">
        <f t="shared" si="16"/>
        <v>1457.8217077449765</v>
      </c>
      <c r="T240" s="180">
        <f t="shared" si="16"/>
        <v>1438.5313523309846</v>
      </c>
      <c r="U240" s="180">
        <f t="shared" si="16"/>
        <v>1419.136891349068</v>
      </c>
      <c r="V240" s="180">
        <f t="shared" si="16"/>
        <v>1399.6383247992267</v>
      </c>
      <c r="W240" s="180">
        <f t="shared" si="16"/>
        <v>1380.0356526814612</v>
      </c>
      <c r="X240" s="180">
        <f t="shared" si="16"/>
        <v>1360.3288749957705</v>
      </c>
      <c r="Y240" s="180">
        <f t="shared" si="16"/>
        <v>1352.8373725794836</v>
      </c>
      <c r="Z240" s="180">
        <f t="shared" si="16"/>
        <v>1345.3331229181686</v>
      </c>
      <c r="AA240" s="180">
        <f t="shared" si="16"/>
        <v>1337.8161260118275</v>
      </c>
      <c r="AB240" s="180">
        <f t="shared" si="16"/>
        <v>1330.2863818604583</v>
      </c>
      <c r="AC240" s="180">
        <f t="shared" si="16"/>
        <v>1322.7438904640612</v>
      </c>
      <c r="AD240" s="180">
        <f t="shared" si="16"/>
        <v>1315.1886518226381</v>
      </c>
      <c r="AE240" s="180">
        <f t="shared" si="16"/>
        <v>1307.6206659361885</v>
      </c>
      <c r="AF240" s="180">
        <f t="shared" si="16"/>
        <v>1300.0399328047101</v>
      </c>
      <c r="AG240" s="180">
        <f t="shared" si="16"/>
        <v>1292.4464524282055</v>
      </c>
      <c r="AH240" s="180">
        <f t="shared" si="16"/>
        <v>1284.8402248066729</v>
      </c>
      <c r="AI240" s="180">
        <f t="shared" si="16"/>
        <v>1277.2212499401144</v>
      </c>
      <c r="AJ240" s="180">
        <f t="shared" si="16"/>
        <v>1269.5895278285275</v>
      </c>
      <c r="AK240" s="180">
        <f t="shared" si="16"/>
        <v>1261.9450584719136</v>
      </c>
      <c r="AL240" s="180">
        <f t="shared" si="16"/>
        <v>1254.287841870273</v>
      </c>
      <c r="AM240" s="180">
        <f t="shared" si="16"/>
        <v>1246.617878023605</v>
      </c>
      <c r="AN240" s="180">
        <f t="shared" si="16"/>
        <v>1238.9351669319094</v>
      </c>
      <c r="AO240" s="180">
        <f t="shared" si="16"/>
        <v>1231.2397085951866</v>
      </c>
      <c r="AP240" s="180">
        <f t="shared" si="16"/>
        <v>1223.5315030134373</v>
      </c>
      <c r="AQ240" s="180">
        <f t="shared" si="16"/>
        <v>1215.8105501866601</v>
      </c>
      <c r="AR240" s="180">
        <f t="shared" si="16"/>
        <v>1208.0768501148564</v>
      </c>
    </row>
    <row r="241" spans="7:44" ht="14.25" customHeight="1" thickTop="1" x14ac:dyDescent="0.25">
      <c r="G241" s="62"/>
      <c r="H241" s="409"/>
      <c r="J241" s="442"/>
      <c r="K241" s="164" t="s">
        <v>274</v>
      </c>
      <c r="L241" s="181">
        <f t="shared" si="16"/>
        <v>1640.0138957471543</v>
      </c>
      <c r="M241" s="181">
        <f t="shared" si="16"/>
        <v>1590.8296100304769</v>
      </c>
      <c r="N241" s="181">
        <f t="shared" si="16"/>
        <v>1539.0404268816142</v>
      </c>
      <c r="O241" s="181">
        <f t="shared" si="16"/>
        <v>1484.6463463005646</v>
      </c>
      <c r="P241" s="181">
        <f t="shared" si="16"/>
        <v>1427.64736828733</v>
      </c>
      <c r="Q241" s="181">
        <f t="shared" si="16"/>
        <v>1368.0434928419108</v>
      </c>
      <c r="R241" s="181">
        <f t="shared" si="16"/>
        <v>1305.8347199643051</v>
      </c>
      <c r="S241" s="181">
        <f t="shared" si="16"/>
        <v>1241.0210496545135</v>
      </c>
      <c r="T241" s="181">
        <f t="shared" si="16"/>
        <v>1173.6024819125371</v>
      </c>
      <c r="U241" s="181">
        <f t="shared" si="16"/>
        <v>1103.5790167383741</v>
      </c>
      <c r="V241" s="181">
        <f t="shared" si="16"/>
        <v>1030.9506541320268</v>
      </c>
      <c r="W241" s="181">
        <f t="shared" si="16"/>
        <v>955.71739409349289</v>
      </c>
      <c r="X241" s="181">
        <f t="shared" si="16"/>
        <v>877.87923662277387</v>
      </c>
      <c r="Y241" s="181">
        <f t="shared" si="16"/>
        <v>868.69659079284463</v>
      </c>
      <c r="Z241" s="181">
        <f t="shared" si="16"/>
        <v>859.39219920779294</v>
      </c>
      <c r="AA241" s="181">
        <f t="shared" si="16"/>
        <v>849.96606186761915</v>
      </c>
      <c r="AB241" s="181">
        <f t="shared" si="16"/>
        <v>840.41817877232313</v>
      </c>
      <c r="AC241" s="181">
        <f t="shared" si="16"/>
        <v>830.74854992190456</v>
      </c>
      <c r="AD241" s="181">
        <f t="shared" si="16"/>
        <v>820.9571753163633</v>
      </c>
      <c r="AE241" s="181">
        <f t="shared" si="16"/>
        <v>811.0440549557004</v>
      </c>
      <c r="AF241" s="181">
        <f t="shared" si="16"/>
        <v>801.00918883991483</v>
      </c>
      <c r="AG241" s="181">
        <f t="shared" si="16"/>
        <v>790.85257696900703</v>
      </c>
      <c r="AH241" s="181">
        <f t="shared" si="16"/>
        <v>780.57421934297679</v>
      </c>
      <c r="AI241" s="181">
        <f t="shared" si="16"/>
        <v>770.17411596182399</v>
      </c>
      <c r="AJ241" s="181">
        <f t="shared" si="16"/>
        <v>759.65226682554953</v>
      </c>
      <c r="AK241" s="181">
        <f t="shared" si="16"/>
        <v>749.00867193415263</v>
      </c>
      <c r="AL241" s="181">
        <f t="shared" si="16"/>
        <v>738.2433312876334</v>
      </c>
      <c r="AM241" s="181">
        <f t="shared" si="16"/>
        <v>727.35624488599126</v>
      </c>
      <c r="AN241" s="181">
        <f t="shared" si="16"/>
        <v>716.34741272922724</v>
      </c>
      <c r="AO241" s="181">
        <f t="shared" si="16"/>
        <v>705.21683481734112</v>
      </c>
      <c r="AP241" s="181">
        <f t="shared" si="16"/>
        <v>693.96451115033187</v>
      </c>
      <c r="AQ241" s="181">
        <f t="shared" si="16"/>
        <v>682.59044172820143</v>
      </c>
      <c r="AR241" s="181">
        <f t="shared" si="16"/>
        <v>671.09462655094762</v>
      </c>
    </row>
    <row r="242" spans="7:44" ht="14.25" customHeight="1" x14ac:dyDescent="0.25">
      <c r="G242" s="62"/>
      <c r="H242" s="409"/>
      <c r="J242" s="442"/>
      <c r="K242" s="52" t="s">
        <v>275</v>
      </c>
      <c r="L242" s="179">
        <f t="shared" si="16"/>
        <v>1640.0138957471543</v>
      </c>
      <c r="M242" s="179">
        <f t="shared" si="16"/>
        <v>1612.897576545259</v>
      </c>
      <c r="N242" s="179">
        <f t="shared" si="16"/>
        <v>1584.8562624776671</v>
      </c>
      <c r="O242" s="179">
        <f t="shared" si="16"/>
        <v>1555.889953544377</v>
      </c>
      <c r="P242" s="179">
        <f t="shared" si="16"/>
        <v>1525.9986497453892</v>
      </c>
      <c r="Q242" s="179">
        <f t="shared" si="16"/>
        <v>1495.1823510807035</v>
      </c>
      <c r="R242" s="179">
        <f t="shared" si="16"/>
        <v>1463.4410575503205</v>
      </c>
      <c r="S242" s="179">
        <f t="shared" si="16"/>
        <v>1430.7747691542393</v>
      </c>
      <c r="T242" s="179">
        <f t="shared" si="16"/>
        <v>1397.1834858924603</v>
      </c>
      <c r="U242" s="179">
        <f t="shared" si="16"/>
        <v>1362.6672077649844</v>
      </c>
      <c r="V242" s="179">
        <f t="shared" si="16"/>
        <v>1327.22593477181</v>
      </c>
      <c r="W242" s="179">
        <f t="shared" si="16"/>
        <v>1290.8596669129381</v>
      </c>
      <c r="X242" s="179">
        <f t="shared" si="16"/>
        <v>1253.5684041883685</v>
      </c>
      <c r="Y242" s="179">
        <f t="shared" si="16"/>
        <v>1243.535527256847</v>
      </c>
      <c r="Z242" s="179">
        <f t="shared" si="16"/>
        <v>1233.4524806723846</v>
      </c>
      <c r="AA242" s="179">
        <f t="shared" si="16"/>
        <v>1223.3192644349822</v>
      </c>
      <c r="AB242" s="179">
        <f t="shared" si="16"/>
        <v>1213.1358785446389</v>
      </c>
      <c r="AC242" s="179">
        <f t="shared" si="16"/>
        <v>1202.9023230013556</v>
      </c>
      <c r="AD242" s="179">
        <f t="shared" si="16"/>
        <v>1192.6185978051321</v>
      </c>
      <c r="AE242" s="179">
        <f t="shared" si="16"/>
        <v>1182.2847029559682</v>
      </c>
      <c r="AF242" s="179">
        <f t="shared" si="16"/>
        <v>1171.9006384538636</v>
      </c>
      <c r="AG242" s="179">
        <f t="shared" si="16"/>
        <v>1161.4664042988188</v>
      </c>
      <c r="AH242" s="179">
        <f t="shared" si="16"/>
        <v>1150.9820004908333</v>
      </c>
      <c r="AI242" s="179">
        <f t="shared" si="16"/>
        <v>1140.4474270299083</v>
      </c>
      <c r="AJ242" s="179">
        <f t="shared" si="16"/>
        <v>1129.862683916042</v>
      </c>
      <c r="AK242" s="179">
        <f t="shared" si="16"/>
        <v>1119.2277711492359</v>
      </c>
      <c r="AL242" s="179">
        <f t="shared" si="16"/>
        <v>1108.5426887294896</v>
      </c>
      <c r="AM242" s="179">
        <f t="shared" si="16"/>
        <v>1097.8074366568026</v>
      </c>
      <c r="AN242" s="179">
        <f t="shared" si="16"/>
        <v>1087.0220149311751</v>
      </c>
      <c r="AO242" s="179">
        <f t="shared" si="16"/>
        <v>1076.1864235526077</v>
      </c>
      <c r="AP242" s="179">
        <f t="shared" si="16"/>
        <v>1065.3006625211001</v>
      </c>
      <c r="AQ242" s="179">
        <f t="shared" si="16"/>
        <v>1054.3647318366513</v>
      </c>
      <c r="AR242" s="179">
        <f t="shared" si="16"/>
        <v>1043.3786314992626</v>
      </c>
    </row>
    <row r="243" spans="7:44" ht="14.25" customHeight="1" thickBot="1" x14ac:dyDescent="0.3">
      <c r="G243" s="62"/>
      <c r="H243" s="409"/>
      <c r="J243" s="442"/>
      <c r="K243" s="167" t="s">
        <v>276</v>
      </c>
      <c r="L243" s="180">
        <f t="shared" si="16"/>
        <v>1640.0138957471543</v>
      </c>
      <c r="M243" s="180">
        <f t="shared" si="16"/>
        <v>1617.6282963568146</v>
      </c>
      <c r="N243" s="180">
        <f t="shared" si="16"/>
        <v>1595.0751541169711</v>
      </c>
      <c r="O243" s="180">
        <f t="shared" si="16"/>
        <v>1572.3544690276215</v>
      </c>
      <c r="P243" s="180">
        <f t="shared" si="16"/>
        <v>1549.4662410887674</v>
      </c>
      <c r="Q243" s="180">
        <f t="shared" si="16"/>
        <v>1526.4104703004098</v>
      </c>
      <c r="R243" s="180">
        <f t="shared" si="16"/>
        <v>1503.1871566625466</v>
      </c>
      <c r="S243" s="180">
        <f t="shared" si="16"/>
        <v>1479.7963001751789</v>
      </c>
      <c r="T243" s="180">
        <f t="shared" si="16"/>
        <v>1456.237900838307</v>
      </c>
      <c r="U243" s="180">
        <f t="shared" si="16"/>
        <v>1432.5119586519302</v>
      </c>
      <c r="V243" s="180">
        <f t="shared" si="16"/>
        <v>1408.6184736160478</v>
      </c>
      <c r="W243" s="180">
        <f t="shared" si="16"/>
        <v>1384.557445730662</v>
      </c>
      <c r="X243" s="180">
        <f t="shared" si="16"/>
        <v>1360.3288749957705</v>
      </c>
      <c r="Y243" s="180">
        <f t="shared" si="16"/>
        <v>1355.1569505858829</v>
      </c>
      <c r="Z243" s="180">
        <f t="shared" si="16"/>
        <v>1349.9728416175924</v>
      </c>
      <c r="AA243" s="180">
        <f t="shared" si="16"/>
        <v>1344.7765480908984</v>
      </c>
      <c r="AB243" s="180">
        <f t="shared" si="16"/>
        <v>1339.5680700058017</v>
      </c>
      <c r="AC243" s="180">
        <f t="shared" si="16"/>
        <v>1334.3474073623026</v>
      </c>
      <c r="AD243" s="180">
        <f t="shared" si="16"/>
        <v>1329.1145601604001</v>
      </c>
      <c r="AE243" s="180">
        <f t="shared" si="16"/>
        <v>1323.8695284000944</v>
      </c>
      <c r="AF243" s="180">
        <f t="shared" si="16"/>
        <v>1318.6123120813859</v>
      </c>
      <c r="AG243" s="180">
        <f t="shared" si="16"/>
        <v>1313.3429112042747</v>
      </c>
      <c r="AH243" s="180">
        <f t="shared" si="16"/>
        <v>1308.0613257687601</v>
      </c>
      <c r="AI243" s="180">
        <f t="shared" si="16"/>
        <v>1302.767555774843</v>
      </c>
      <c r="AJ243" s="180">
        <f t="shared" si="16"/>
        <v>1297.4616012225226</v>
      </c>
      <c r="AK243" s="180">
        <f t="shared" si="16"/>
        <v>1292.1434621117999</v>
      </c>
      <c r="AL243" s="180">
        <f t="shared" si="16"/>
        <v>1286.813138442674</v>
      </c>
      <c r="AM243" s="180">
        <f t="shared" si="16"/>
        <v>1281.4706302151451</v>
      </c>
      <c r="AN243" s="180">
        <f t="shared" si="16"/>
        <v>1276.1159374292126</v>
      </c>
      <c r="AO243" s="180">
        <f t="shared" si="16"/>
        <v>1270.7490600848782</v>
      </c>
      <c r="AP243" s="180">
        <f t="shared" si="16"/>
        <v>1265.3699981821401</v>
      </c>
      <c r="AQ243" s="180">
        <f t="shared" si="16"/>
        <v>1259.9787517209993</v>
      </c>
      <c r="AR243" s="180">
        <f t="shared" si="16"/>
        <v>1254.5753207014559</v>
      </c>
    </row>
    <row r="244" spans="7:44" ht="14.25" customHeight="1" thickTop="1" x14ac:dyDescent="0.25">
      <c r="G244" s="62"/>
      <c r="H244" s="409"/>
      <c r="J244" s="442"/>
      <c r="K244" s="164" t="s">
        <v>277</v>
      </c>
      <c r="L244" s="181">
        <f t="shared" si="16"/>
        <v>1749.1992574379324</v>
      </c>
      <c r="M244" s="181">
        <f t="shared" si="16"/>
        <v>1697.8374760909808</v>
      </c>
      <c r="N244" s="181">
        <f t="shared" si="16"/>
        <v>1643.4171628065126</v>
      </c>
      <c r="O244" s="181">
        <f t="shared" si="16"/>
        <v>1585.938317584528</v>
      </c>
      <c r="P244" s="181">
        <f t="shared" si="16"/>
        <v>1525.4009404250266</v>
      </c>
      <c r="Q244" s="181">
        <f t="shared" si="16"/>
        <v>1461.8050313280087</v>
      </c>
      <c r="R244" s="181">
        <f t="shared" si="16"/>
        <v>1395.1505902934753</v>
      </c>
      <c r="S244" s="181">
        <f t="shared" si="16"/>
        <v>1325.4376173214248</v>
      </c>
      <c r="T244" s="181">
        <f t="shared" si="16"/>
        <v>1252.6661124118575</v>
      </c>
      <c r="U244" s="181">
        <f t="shared" si="16"/>
        <v>1176.8360755647741</v>
      </c>
      <c r="V244" s="181">
        <f t="shared" si="16"/>
        <v>1097.9475067801739</v>
      </c>
      <c r="W244" s="181">
        <f t="shared" si="16"/>
        <v>1016.0004060580579</v>
      </c>
      <c r="X244" s="181">
        <f t="shared" si="16"/>
        <v>930.99477339842497</v>
      </c>
      <c r="Y244" s="181">
        <f t="shared" si="16"/>
        <v>920.90777482996884</v>
      </c>
      <c r="Z244" s="181">
        <f t="shared" si="16"/>
        <v>910.66648937402681</v>
      </c>
      <c r="AA244" s="181">
        <f t="shared" si="16"/>
        <v>900.27091703059898</v>
      </c>
      <c r="AB244" s="181">
        <f t="shared" si="16"/>
        <v>889.72105779968456</v>
      </c>
      <c r="AC244" s="181">
        <f t="shared" si="16"/>
        <v>879.01691168128502</v>
      </c>
      <c r="AD244" s="181">
        <f t="shared" si="16"/>
        <v>868.15847867539924</v>
      </c>
      <c r="AE244" s="181">
        <f t="shared" si="16"/>
        <v>857.14575878202754</v>
      </c>
      <c r="AF244" s="181">
        <f t="shared" si="16"/>
        <v>845.97875200117016</v>
      </c>
      <c r="AG244" s="181">
        <f t="shared" si="16"/>
        <v>834.65745833282642</v>
      </c>
      <c r="AH244" s="181">
        <f t="shared" si="16"/>
        <v>823.181877776997</v>
      </c>
      <c r="AI244" s="181">
        <f t="shared" si="16"/>
        <v>811.55201033368189</v>
      </c>
      <c r="AJ244" s="181">
        <f t="shared" ref="AJ244:AR244" si="17" xml:space="preserve"> $S$42*(AJ308 + AJ469)</f>
        <v>799.76785600288076</v>
      </c>
      <c r="AK244" s="181">
        <f t="shared" si="17"/>
        <v>787.82941478459361</v>
      </c>
      <c r="AL244" s="181">
        <f t="shared" si="17"/>
        <v>775.73668667882077</v>
      </c>
      <c r="AM244" s="181">
        <f t="shared" si="17"/>
        <v>763.48967168556169</v>
      </c>
      <c r="AN244" s="181">
        <f t="shared" si="17"/>
        <v>751.08836980481692</v>
      </c>
      <c r="AO244" s="181">
        <f t="shared" si="17"/>
        <v>738.53278103658636</v>
      </c>
      <c r="AP244" s="181">
        <f t="shared" si="17"/>
        <v>725.82290538086954</v>
      </c>
      <c r="AQ244" s="181">
        <f t="shared" si="17"/>
        <v>712.9587428376675</v>
      </c>
      <c r="AR244" s="181">
        <f t="shared" si="17"/>
        <v>699.94029340697875</v>
      </c>
    </row>
    <row r="245" spans="7:44" ht="14.25" customHeight="1" x14ac:dyDescent="0.25">
      <c r="G245" s="62"/>
      <c r="H245" s="409"/>
      <c r="J245" s="442"/>
      <c r="K245" s="52" t="s">
        <v>278</v>
      </c>
      <c r="L245" s="179">
        <f t="shared" ref="L245:AR252" si="18" xml:space="preserve"> $S$42*(L309 + L470)</f>
        <v>1749.1992574379324</v>
      </c>
      <c r="M245" s="179">
        <f t="shared" si="18"/>
        <v>1734.26171777638</v>
      </c>
      <c r="N245" s="179">
        <f t="shared" si="18"/>
        <v>1718.3519865217979</v>
      </c>
      <c r="O245" s="179">
        <f t="shared" si="18"/>
        <v>1701.4700636741882</v>
      </c>
      <c r="P245" s="179">
        <f t="shared" si="18"/>
        <v>1683.6159492335487</v>
      </c>
      <c r="Q245" s="179">
        <f t="shared" si="18"/>
        <v>1664.7896431998809</v>
      </c>
      <c r="R245" s="179">
        <f t="shared" si="18"/>
        <v>1644.9911455731853</v>
      </c>
      <c r="S245" s="179">
        <f t="shared" si="18"/>
        <v>1624.2204563534606</v>
      </c>
      <c r="T245" s="179">
        <f t="shared" si="18"/>
        <v>1602.4775755407072</v>
      </c>
      <c r="U245" s="179">
        <f t="shared" si="18"/>
        <v>1579.7625031349246</v>
      </c>
      <c r="V245" s="179">
        <f t="shared" si="18"/>
        <v>1556.0752391361143</v>
      </c>
      <c r="W245" s="179">
        <f t="shared" si="18"/>
        <v>1531.4157835442743</v>
      </c>
      <c r="X245" s="179">
        <f t="shared" si="18"/>
        <v>1505.7841363594064</v>
      </c>
      <c r="Y245" s="179">
        <f t="shared" si="18"/>
        <v>1488.1253649455512</v>
      </c>
      <c r="Z245" s="179">
        <f t="shared" si="18"/>
        <v>1470.3783265393381</v>
      </c>
      <c r="AA245" s="179">
        <f t="shared" si="18"/>
        <v>1452.543021140769</v>
      </c>
      <c r="AB245" s="179">
        <f t="shared" si="18"/>
        <v>1434.619448749844</v>
      </c>
      <c r="AC245" s="179">
        <f t="shared" si="18"/>
        <v>1416.6076093665624</v>
      </c>
      <c r="AD245" s="179">
        <f t="shared" si="18"/>
        <v>1398.5075029909235</v>
      </c>
      <c r="AE245" s="179">
        <f t="shared" si="18"/>
        <v>1380.319129622929</v>
      </c>
      <c r="AF245" s="179">
        <f t="shared" si="18"/>
        <v>1362.0424892625765</v>
      </c>
      <c r="AG245" s="179">
        <f t="shared" si="18"/>
        <v>1343.6775819098684</v>
      </c>
      <c r="AH245" s="179">
        <f t="shared" si="18"/>
        <v>1325.2244075648036</v>
      </c>
      <c r="AI245" s="179">
        <f t="shared" si="18"/>
        <v>1306.6829662273822</v>
      </c>
      <c r="AJ245" s="179">
        <f t="shared" si="18"/>
        <v>1288.0532578976049</v>
      </c>
      <c r="AK245" s="179">
        <f t="shared" si="18"/>
        <v>1269.33528257547</v>
      </c>
      <c r="AL245" s="179">
        <f t="shared" si="18"/>
        <v>1250.5290402609792</v>
      </c>
      <c r="AM245" s="179">
        <f t="shared" si="18"/>
        <v>1231.6345309541318</v>
      </c>
      <c r="AN245" s="179">
        <f t="shared" si="18"/>
        <v>1212.6517546549278</v>
      </c>
      <c r="AO245" s="179">
        <f t="shared" si="18"/>
        <v>1193.5807113633671</v>
      </c>
      <c r="AP245" s="179">
        <f t="shared" si="18"/>
        <v>1174.4214010794501</v>
      </c>
      <c r="AQ245" s="179">
        <f t="shared" si="18"/>
        <v>1155.1738238031769</v>
      </c>
      <c r="AR245" s="179">
        <f t="shared" si="18"/>
        <v>1135.8379795345463</v>
      </c>
    </row>
    <row r="246" spans="7:44" ht="14.25" customHeight="1" thickBot="1" x14ac:dyDescent="0.3">
      <c r="G246" s="62"/>
      <c r="H246" s="409"/>
      <c r="J246" s="442"/>
      <c r="K246" s="167" t="s">
        <v>279</v>
      </c>
      <c r="L246" s="180">
        <f t="shared" si="18"/>
        <v>1749.1992574379324</v>
      </c>
      <c r="M246" s="180">
        <f t="shared" si="18"/>
        <v>1735.3499361430104</v>
      </c>
      <c r="N246" s="180">
        <f t="shared" si="18"/>
        <v>1721.3309340498524</v>
      </c>
      <c r="O246" s="180">
        <f t="shared" si="18"/>
        <v>1707.1422511584583</v>
      </c>
      <c r="P246" s="180">
        <f t="shared" si="18"/>
        <v>1692.7838874688282</v>
      </c>
      <c r="Q246" s="180">
        <f t="shared" si="18"/>
        <v>1678.2558429809612</v>
      </c>
      <c r="R246" s="180">
        <f t="shared" si="18"/>
        <v>1663.5581176948585</v>
      </c>
      <c r="S246" s="180">
        <f t="shared" si="18"/>
        <v>1648.6907116105208</v>
      </c>
      <c r="T246" s="180">
        <f t="shared" si="18"/>
        <v>1633.653624727946</v>
      </c>
      <c r="U246" s="180">
        <f t="shared" si="18"/>
        <v>1618.4468570471347</v>
      </c>
      <c r="V246" s="180">
        <f t="shared" si="18"/>
        <v>1603.0704085680879</v>
      </c>
      <c r="W246" s="180">
        <f t="shared" si="18"/>
        <v>1587.5242792908059</v>
      </c>
      <c r="X246" s="180">
        <f t="shared" si="18"/>
        <v>1571.8084692152863</v>
      </c>
      <c r="Y246" s="180">
        <f t="shared" si="18"/>
        <v>1560.6730962523052</v>
      </c>
      <c r="Z246" s="180">
        <f t="shared" si="18"/>
        <v>1549.5123317199655</v>
      </c>
      <c r="AA246" s="180">
        <f t="shared" si="18"/>
        <v>1538.326175618269</v>
      </c>
      <c r="AB246" s="180">
        <f t="shared" si="18"/>
        <v>1527.1146279472146</v>
      </c>
      <c r="AC246" s="180">
        <f t="shared" si="18"/>
        <v>1515.8776887068013</v>
      </c>
      <c r="AD246" s="180">
        <f t="shared" si="18"/>
        <v>1504.6153578970311</v>
      </c>
      <c r="AE246" s="180">
        <f t="shared" si="18"/>
        <v>1493.3276355179028</v>
      </c>
      <c r="AF246" s="180">
        <f t="shared" si="18"/>
        <v>1482.0145215694163</v>
      </c>
      <c r="AG246" s="180">
        <f t="shared" si="18"/>
        <v>1470.6760160515728</v>
      </c>
      <c r="AH246" s="180">
        <f t="shared" si="18"/>
        <v>1459.3121189643712</v>
      </c>
      <c r="AI246" s="180">
        <f t="shared" si="18"/>
        <v>1447.9228303078114</v>
      </c>
      <c r="AJ246" s="180">
        <f t="shared" si="18"/>
        <v>1436.5081500818942</v>
      </c>
      <c r="AK246" s="180">
        <f t="shared" si="18"/>
        <v>1425.0680782866191</v>
      </c>
      <c r="AL246" s="180">
        <f t="shared" si="18"/>
        <v>1413.6026149219856</v>
      </c>
      <c r="AM246" s="180">
        <f t="shared" si="18"/>
        <v>1402.1117599879949</v>
      </c>
      <c r="AN246" s="180">
        <f t="shared" si="18"/>
        <v>1390.5955134846465</v>
      </c>
      <c r="AO246" s="180">
        <f t="shared" si="18"/>
        <v>1379.0538754119398</v>
      </c>
      <c r="AP246" s="180">
        <f t="shared" si="18"/>
        <v>1367.4868457698751</v>
      </c>
      <c r="AQ246" s="180">
        <f t="shared" si="18"/>
        <v>1355.8944245584532</v>
      </c>
      <c r="AR246" s="180">
        <f t="shared" si="18"/>
        <v>1344.2766117776735</v>
      </c>
    </row>
    <row r="247" spans="7:44" ht="14.25" customHeight="1" thickTop="1" x14ac:dyDescent="0.25">
      <c r="G247" s="62"/>
      <c r="H247" s="409"/>
      <c r="J247" s="442"/>
      <c r="K247" s="164" t="s">
        <v>280</v>
      </c>
      <c r="L247" s="181">
        <f t="shared" si="18"/>
        <v>1968.3328444567583</v>
      </c>
      <c r="M247" s="181">
        <f t="shared" si="18"/>
        <v>1903.6502959649563</v>
      </c>
      <c r="N247" s="181">
        <f t="shared" si="18"/>
        <v>1835.0109673344159</v>
      </c>
      <c r="O247" s="181">
        <f t="shared" si="18"/>
        <v>1762.4148585651376</v>
      </c>
      <c r="P247" s="181">
        <f t="shared" si="18"/>
        <v>1685.8619696571218</v>
      </c>
      <c r="Q247" s="181">
        <f t="shared" si="18"/>
        <v>1605.3523006103678</v>
      </c>
      <c r="R247" s="181">
        <f t="shared" si="18"/>
        <v>1520.8858514248757</v>
      </c>
      <c r="S247" s="181">
        <f t="shared" si="18"/>
        <v>1432.4626221006454</v>
      </c>
      <c r="T247" s="181">
        <f t="shared" si="18"/>
        <v>1340.0826126376774</v>
      </c>
      <c r="U247" s="181">
        <f t="shared" si="18"/>
        <v>1243.7458230359714</v>
      </c>
      <c r="V247" s="181">
        <f t="shared" si="18"/>
        <v>1143.4522532955268</v>
      </c>
      <c r="W247" s="181">
        <f t="shared" si="18"/>
        <v>1039.2019034163454</v>
      </c>
      <c r="X247" s="181">
        <f t="shared" si="18"/>
        <v>930.99477339842497</v>
      </c>
      <c r="Y247" s="181">
        <f t="shared" si="18"/>
        <v>923.53326557974719</v>
      </c>
      <c r="Z247" s="181">
        <f t="shared" si="18"/>
        <v>915.9108395732012</v>
      </c>
      <c r="AA247" s="181">
        <f t="shared" si="18"/>
        <v>908.12749537878847</v>
      </c>
      <c r="AB247" s="181">
        <f t="shared" si="18"/>
        <v>900.18323299650831</v>
      </c>
      <c r="AC247" s="181">
        <f t="shared" si="18"/>
        <v>892.07805242636039</v>
      </c>
      <c r="AD247" s="181">
        <f t="shared" si="18"/>
        <v>883.81195366834561</v>
      </c>
      <c r="AE247" s="181">
        <f t="shared" si="18"/>
        <v>875.38493672246318</v>
      </c>
      <c r="AF247" s="181">
        <f t="shared" si="18"/>
        <v>866.7970015887131</v>
      </c>
      <c r="AG247" s="181">
        <f t="shared" si="18"/>
        <v>858.04814826709628</v>
      </c>
      <c r="AH247" s="181">
        <f t="shared" si="18"/>
        <v>849.1383767576117</v>
      </c>
      <c r="AI247" s="181">
        <f t="shared" si="18"/>
        <v>840.06768706025969</v>
      </c>
      <c r="AJ247" s="181">
        <f t="shared" si="18"/>
        <v>830.83607917504037</v>
      </c>
      <c r="AK247" s="181">
        <f t="shared" si="18"/>
        <v>821.44355310195374</v>
      </c>
      <c r="AL247" s="181">
        <f t="shared" si="18"/>
        <v>811.89010884100026</v>
      </c>
      <c r="AM247" s="181">
        <f t="shared" si="18"/>
        <v>802.17574639217821</v>
      </c>
      <c r="AN247" s="181">
        <f t="shared" si="18"/>
        <v>792.30046575548965</v>
      </c>
      <c r="AO247" s="181">
        <f t="shared" si="18"/>
        <v>782.26426693093367</v>
      </c>
      <c r="AP247" s="181">
        <f t="shared" si="18"/>
        <v>772.06714991851004</v>
      </c>
      <c r="AQ247" s="181">
        <f t="shared" si="18"/>
        <v>761.70911471821898</v>
      </c>
      <c r="AR247" s="181">
        <f t="shared" si="18"/>
        <v>751.1901613300605</v>
      </c>
    </row>
    <row r="248" spans="7:44" ht="14.25" customHeight="1" x14ac:dyDescent="0.25">
      <c r="G248" s="62"/>
      <c r="H248" s="409"/>
      <c r="J248" s="442"/>
      <c r="K248" s="52" t="s">
        <v>281</v>
      </c>
      <c r="L248" s="179">
        <f t="shared" si="18"/>
        <v>1968.3328444567583</v>
      </c>
      <c r="M248" s="179">
        <f t="shared" si="18"/>
        <v>1937.2455810026663</v>
      </c>
      <c r="N248" s="179">
        <f t="shared" si="18"/>
        <v>1904.8022335084495</v>
      </c>
      <c r="O248" s="179">
        <f t="shared" si="18"/>
        <v>1871.0028019741087</v>
      </c>
      <c r="P248" s="179">
        <f t="shared" si="18"/>
        <v>1835.8472863996419</v>
      </c>
      <c r="Q248" s="179">
        <f t="shared" si="18"/>
        <v>1799.3356867850512</v>
      </c>
      <c r="R248" s="179">
        <f t="shared" si="18"/>
        <v>1761.4680031303342</v>
      </c>
      <c r="S248" s="179">
        <f t="shared" si="18"/>
        <v>1722.2442354354919</v>
      </c>
      <c r="T248" s="179">
        <f t="shared" si="18"/>
        <v>1681.6643837005256</v>
      </c>
      <c r="U248" s="179">
        <f t="shared" si="18"/>
        <v>1639.7284479254329</v>
      </c>
      <c r="V248" s="179">
        <f t="shared" si="18"/>
        <v>1596.4364281102162</v>
      </c>
      <c r="W248" s="179">
        <f t="shared" si="18"/>
        <v>1551.7883242548742</v>
      </c>
      <c r="X248" s="179">
        <f t="shared" si="18"/>
        <v>1505.7841363594064</v>
      </c>
      <c r="Y248" s="179">
        <f t="shared" si="18"/>
        <v>1494.2006723700006</v>
      </c>
      <c r="Z248" s="179">
        <f t="shared" si="18"/>
        <v>1482.5385707743649</v>
      </c>
      <c r="AA248" s="179">
        <f t="shared" si="18"/>
        <v>1470.7978315724979</v>
      </c>
      <c r="AB248" s="179">
        <f t="shared" si="18"/>
        <v>1458.9784547644017</v>
      </c>
      <c r="AC248" s="179">
        <f t="shared" si="18"/>
        <v>1447.0804403500749</v>
      </c>
      <c r="AD248" s="179">
        <f t="shared" si="18"/>
        <v>1435.103788329518</v>
      </c>
      <c r="AE248" s="179">
        <f t="shared" si="18"/>
        <v>1423.0484987027316</v>
      </c>
      <c r="AF248" s="179">
        <f t="shared" si="18"/>
        <v>1410.9145714697142</v>
      </c>
      <c r="AG248" s="179">
        <f t="shared" si="18"/>
        <v>1398.7020066304669</v>
      </c>
      <c r="AH248" s="179">
        <f t="shared" si="18"/>
        <v>1386.4108041849888</v>
      </c>
      <c r="AI248" s="179">
        <f t="shared" si="18"/>
        <v>1374.0409641332817</v>
      </c>
      <c r="AJ248" s="179">
        <f t="shared" si="18"/>
        <v>1361.5924864753438</v>
      </c>
      <c r="AK248" s="179">
        <f t="shared" si="18"/>
        <v>1349.0653712111759</v>
      </c>
      <c r="AL248" s="179">
        <f t="shared" si="18"/>
        <v>1336.4596183407775</v>
      </c>
      <c r="AM248" s="179">
        <f t="shared" si="18"/>
        <v>1323.7752278641494</v>
      </c>
      <c r="AN248" s="179">
        <f t="shared" si="18"/>
        <v>1311.0121997812907</v>
      </c>
      <c r="AO248" s="179">
        <f t="shared" si="18"/>
        <v>1298.1705340922022</v>
      </c>
      <c r="AP248" s="179">
        <f t="shared" si="18"/>
        <v>1285.2502307968832</v>
      </c>
      <c r="AQ248" s="179">
        <f t="shared" si="18"/>
        <v>1272.2512898953344</v>
      </c>
      <c r="AR248" s="179">
        <f t="shared" si="18"/>
        <v>1259.1737113875556</v>
      </c>
    </row>
    <row r="249" spans="7:44" ht="14.25" customHeight="1" thickBot="1" x14ac:dyDescent="0.3">
      <c r="G249" s="62"/>
      <c r="H249" s="409"/>
      <c r="J249" s="442"/>
      <c r="K249" s="167" t="s">
        <v>282</v>
      </c>
      <c r="L249" s="180">
        <f t="shared" si="18"/>
        <v>1968.3328444567583</v>
      </c>
      <c r="M249" s="180">
        <f t="shared" si="18"/>
        <v>1937.3269374232025</v>
      </c>
      <c r="N249" s="180">
        <f t="shared" si="18"/>
        <v>1905.9505229526956</v>
      </c>
      <c r="O249" s="180">
        <f t="shared" si="18"/>
        <v>1874.2036010452359</v>
      </c>
      <c r="P249" s="180">
        <f t="shared" si="18"/>
        <v>1842.086171700827</v>
      </c>
      <c r="Q249" s="180">
        <f t="shared" si="18"/>
        <v>1809.5982349194644</v>
      </c>
      <c r="R249" s="180">
        <f t="shared" si="18"/>
        <v>1776.7397907011516</v>
      </c>
      <c r="S249" s="180">
        <f t="shared" si="18"/>
        <v>1743.5108390458863</v>
      </c>
      <c r="T249" s="180">
        <f t="shared" si="18"/>
        <v>1709.9113799536697</v>
      </c>
      <c r="U249" s="180">
        <f t="shared" si="18"/>
        <v>1675.9414134245017</v>
      </c>
      <c r="V249" s="180">
        <f t="shared" si="18"/>
        <v>1641.6009394583814</v>
      </c>
      <c r="W249" s="180">
        <f t="shared" si="18"/>
        <v>1606.8899580553102</v>
      </c>
      <c r="X249" s="180">
        <f t="shared" si="18"/>
        <v>1571.8084692152863</v>
      </c>
      <c r="Y249" s="180">
        <f t="shared" si="18"/>
        <v>1568.725480699668</v>
      </c>
      <c r="Z249" s="180">
        <f t="shared" si="18"/>
        <v>1565.6290241439549</v>
      </c>
      <c r="AA249" s="180">
        <f t="shared" si="18"/>
        <v>1562.519099548146</v>
      </c>
      <c r="AB249" s="180">
        <f t="shared" si="18"/>
        <v>1559.3957069122414</v>
      </c>
      <c r="AC249" s="180">
        <f t="shared" si="18"/>
        <v>1556.258846236243</v>
      </c>
      <c r="AD249" s="180">
        <f t="shared" si="18"/>
        <v>1553.1085175201474</v>
      </c>
      <c r="AE249" s="180">
        <f t="shared" si="18"/>
        <v>1549.9447207639582</v>
      </c>
      <c r="AF249" s="180">
        <f t="shared" si="18"/>
        <v>1546.7674559676727</v>
      </c>
      <c r="AG249" s="180">
        <f t="shared" si="18"/>
        <v>1543.576723131293</v>
      </c>
      <c r="AH249" s="180">
        <f t="shared" si="18"/>
        <v>1540.3725222548171</v>
      </c>
      <c r="AI249" s="180">
        <f t="shared" si="18"/>
        <v>1537.1548533382463</v>
      </c>
      <c r="AJ249" s="180">
        <f t="shared" si="18"/>
        <v>1533.9237163815803</v>
      </c>
      <c r="AK249" s="180">
        <f t="shared" si="18"/>
        <v>1530.6791113848185</v>
      </c>
      <c r="AL249" s="180">
        <f t="shared" si="18"/>
        <v>1527.4210383479615</v>
      </c>
      <c r="AM249" s="180">
        <f t="shared" si="18"/>
        <v>1524.14949727101</v>
      </c>
      <c r="AN249" s="180">
        <f t="shared" si="18"/>
        <v>1520.8644881539626</v>
      </c>
      <c r="AO249" s="180">
        <f t="shared" si="18"/>
        <v>1517.5660109968198</v>
      </c>
      <c r="AP249" s="180">
        <f t="shared" si="18"/>
        <v>1514.2540657995823</v>
      </c>
      <c r="AQ249" s="180">
        <f t="shared" si="18"/>
        <v>1510.928652562249</v>
      </c>
      <c r="AR249" s="180">
        <f t="shared" si="18"/>
        <v>1507.5897712848209</v>
      </c>
    </row>
    <row r="250" spans="7:44" ht="14.25" customHeight="1" thickTop="1" x14ac:dyDescent="0.25">
      <c r="G250" s="62"/>
      <c r="H250" s="409"/>
      <c r="J250" s="442"/>
      <c r="K250" s="164" t="s">
        <v>283</v>
      </c>
      <c r="L250" s="181">
        <f t="shared" si="18"/>
        <v>2289.7377863791853</v>
      </c>
      <c r="M250" s="181">
        <f t="shared" si="18"/>
        <v>2226.8150253565373</v>
      </c>
      <c r="N250" s="181">
        <f t="shared" si="18"/>
        <v>2159.4071661255075</v>
      </c>
      <c r="O250" s="181">
        <f t="shared" si="18"/>
        <v>2087.5142086860988</v>
      </c>
      <c r="P250" s="181">
        <f t="shared" si="18"/>
        <v>2011.1361530383099</v>
      </c>
      <c r="Q250" s="181">
        <f t="shared" si="18"/>
        <v>1930.2729991821402</v>
      </c>
      <c r="R250" s="181">
        <f t="shared" si="18"/>
        <v>1844.9247471175911</v>
      </c>
      <c r="S250" s="181">
        <f t="shared" si="18"/>
        <v>1755.0913968446609</v>
      </c>
      <c r="T250" s="181">
        <f t="shared" si="18"/>
        <v>1660.7729483633509</v>
      </c>
      <c r="U250" s="181">
        <f t="shared" si="18"/>
        <v>1561.9694016736614</v>
      </c>
      <c r="V250" s="181">
        <f t="shared" si="18"/>
        <v>1458.6807567755911</v>
      </c>
      <c r="W250" s="181">
        <f t="shared" si="18"/>
        <v>1350.9070136691405</v>
      </c>
      <c r="X250" s="181">
        <f t="shared" si="18"/>
        <v>1238.6481723543097</v>
      </c>
      <c r="Y250" s="181">
        <f t="shared" si="18"/>
        <v>1225.2416282874888</v>
      </c>
      <c r="Z250" s="181">
        <f t="shared" si="18"/>
        <v>1211.5821765594444</v>
      </c>
      <c r="AA250" s="181">
        <f t="shared" si="18"/>
        <v>1197.6698171701771</v>
      </c>
      <c r="AB250" s="181">
        <f t="shared" si="18"/>
        <v>1183.5045501196862</v>
      </c>
      <c r="AC250" s="181">
        <f t="shared" si="18"/>
        <v>1169.0863754079724</v>
      </c>
      <c r="AD250" s="181">
        <f t="shared" si="18"/>
        <v>1154.4152930350353</v>
      </c>
      <c r="AE250" s="181">
        <f t="shared" si="18"/>
        <v>1139.4913030008752</v>
      </c>
      <c r="AF250" s="181">
        <f t="shared" si="18"/>
        <v>1124.3144053054914</v>
      </c>
      <c r="AG250" s="181">
        <f t="shared" si="18"/>
        <v>1108.8845999488844</v>
      </c>
      <c r="AH250" s="181">
        <f t="shared" si="18"/>
        <v>1093.2018869310548</v>
      </c>
      <c r="AI250" s="181">
        <f t="shared" si="18"/>
        <v>1077.2662662520015</v>
      </c>
      <c r="AJ250" s="181">
        <f t="shared" si="18"/>
        <v>1061.0777379117251</v>
      </c>
      <c r="AK250" s="181">
        <f t="shared" si="18"/>
        <v>1044.6363019102257</v>
      </c>
      <c r="AL250" s="181">
        <f t="shared" si="18"/>
        <v>1027.9419582475027</v>
      </c>
      <c r="AM250" s="181">
        <f t="shared" si="18"/>
        <v>1010.9947069235571</v>
      </c>
      <c r="AN250" s="181">
        <f t="shared" si="18"/>
        <v>993.79454793838818</v>
      </c>
      <c r="AO250" s="181">
        <f t="shared" si="18"/>
        <v>976.34148129199559</v>
      </c>
      <c r="AP250" s="181">
        <f t="shared" si="18"/>
        <v>958.63550698438019</v>
      </c>
      <c r="AQ250" s="181">
        <f t="shared" si="18"/>
        <v>940.67662501554196</v>
      </c>
      <c r="AR250" s="181">
        <f t="shared" si="18"/>
        <v>922.46483538547977</v>
      </c>
    </row>
    <row r="251" spans="7:44" ht="14.25" customHeight="1" x14ac:dyDescent="0.25">
      <c r="G251" s="62"/>
      <c r="H251" s="409"/>
      <c r="J251" s="442"/>
      <c r="K251" s="52" t="s">
        <v>284</v>
      </c>
      <c r="L251" s="179">
        <f t="shared" si="18"/>
        <v>2289.7377863791853</v>
      </c>
      <c r="M251" s="179">
        <f t="shared" si="18"/>
        <v>2266.554168778644</v>
      </c>
      <c r="N251" s="179">
        <f t="shared" si="18"/>
        <v>2241.9878392094383</v>
      </c>
      <c r="O251" s="179">
        <f t="shared" si="18"/>
        <v>2216.0387976715683</v>
      </c>
      <c r="P251" s="179">
        <f t="shared" si="18"/>
        <v>2188.7070441650349</v>
      </c>
      <c r="Q251" s="179">
        <f t="shared" si="18"/>
        <v>2159.992578689837</v>
      </c>
      <c r="R251" s="179">
        <f t="shared" si="18"/>
        <v>2129.8954012459744</v>
      </c>
      <c r="S251" s="179">
        <f t="shared" si="18"/>
        <v>2098.4155118334479</v>
      </c>
      <c r="T251" s="179">
        <f t="shared" si="18"/>
        <v>2065.5529104522579</v>
      </c>
      <c r="U251" s="179">
        <f t="shared" si="18"/>
        <v>2031.3075971024034</v>
      </c>
      <c r="V251" s="179">
        <f t="shared" si="18"/>
        <v>1995.6795717838831</v>
      </c>
      <c r="W251" s="179">
        <f t="shared" si="18"/>
        <v>1958.6688344967001</v>
      </c>
      <c r="X251" s="179">
        <f t="shared" si="18"/>
        <v>1920.275385240853</v>
      </c>
      <c r="Y251" s="179">
        <f t="shared" si="18"/>
        <v>1898.3068226973783</v>
      </c>
      <c r="Z251" s="179">
        <f t="shared" si="18"/>
        <v>1876.196706349682</v>
      </c>
      <c r="AA251" s="179">
        <f t="shared" si="18"/>
        <v>1853.9450361977622</v>
      </c>
      <c r="AB251" s="179">
        <f t="shared" si="18"/>
        <v>1831.5518122416211</v>
      </c>
      <c r="AC251" s="179">
        <f t="shared" si="18"/>
        <v>1809.0170344812586</v>
      </c>
      <c r="AD251" s="179">
        <f t="shared" si="18"/>
        <v>1786.3407029166738</v>
      </c>
      <c r="AE251" s="179">
        <f t="shared" si="18"/>
        <v>1763.5228175478676</v>
      </c>
      <c r="AF251" s="179">
        <f t="shared" si="18"/>
        <v>1740.5633783748378</v>
      </c>
      <c r="AG251" s="179">
        <f t="shared" si="18"/>
        <v>1717.4623853975866</v>
      </c>
      <c r="AH251" s="179">
        <f t="shared" si="18"/>
        <v>1694.2198386161135</v>
      </c>
      <c r="AI251" s="179">
        <f t="shared" si="18"/>
        <v>1670.8357380304185</v>
      </c>
      <c r="AJ251" s="179">
        <f t="shared" si="18"/>
        <v>1647.310083640501</v>
      </c>
      <c r="AK251" s="179">
        <f t="shared" si="18"/>
        <v>1623.6428754463623</v>
      </c>
      <c r="AL251" s="179">
        <f t="shared" si="18"/>
        <v>1599.8341134480011</v>
      </c>
      <c r="AM251" s="179">
        <f t="shared" si="18"/>
        <v>1575.8837976454176</v>
      </c>
      <c r="AN251" s="179">
        <f t="shared" si="18"/>
        <v>1551.7919280386129</v>
      </c>
      <c r="AO251" s="179">
        <f t="shared" si="18"/>
        <v>1527.5585046275855</v>
      </c>
      <c r="AP251" s="179">
        <f t="shared" si="18"/>
        <v>1503.1835274123362</v>
      </c>
      <c r="AQ251" s="179">
        <f t="shared" si="18"/>
        <v>1478.666996392865</v>
      </c>
      <c r="AR251" s="179">
        <f t="shared" si="18"/>
        <v>1454.0089115691712</v>
      </c>
    </row>
    <row r="252" spans="7:44" ht="14.25" customHeight="1" thickBot="1" x14ac:dyDescent="0.3">
      <c r="G252" s="62"/>
      <c r="H252" s="409"/>
      <c r="J252" s="442"/>
      <c r="K252" s="167" t="s">
        <v>285</v>
      </c>
      <c r="L252" s="180">
        <f t="shared" si="18"/>
        <v>2289.7377863791853</v>
      </c>
      <c r="M252" s="180">
        <f t="shared" si="18"/>
        <v>2274.828998554055</v>
      </c>
      <c r="N252" s="180">
        <f t="shared" si="18"/>
        <v>2259.6391444280998</v>
      </c>
      <c r="O252" s="180">
        <f t="shared" si="18"/>
        <v>2244.1682240013197</v>
      </c>
      <c r="P252" s="180">
        <f t="shared" si="18"/>
        <v>2228.4162372737142</v>
      </c>
      <c r="Q252" s="180">
        <f t="shared" si="18"/>
        <v>2212.3831842452837</v>
      </c>
      <c r="R252" s="180">
        <f t="shared" si="18"/>
        <v>2196.0690649160269</v>
      </c>
      <c r="S252" s="180">
        <f t="shared" si="18"/>
        <v>2179.4738792859462</v>
      </c>
      <c r="T252" s="180">
        <f t="shared" si="18"/>
        <v>2162.59762735504</v>
      </c>
      <c r="U252" s="180">
        <f t="shared" si="18"/>
        <v>2145.4403091233089</v>
      </c>
      <c r="V252" s="180">
        <f t="shared" si="18"/>
        <v>2128.0019245907529</v>
      </c>
      <c r="W252" s="180">
        <f t="shared" si="18"/>
        <v>2110.282473757371</v>
      </c>
      <c r="X252" s="180">
        <f t="shared" si="18"/>
        <v>2092.2819566231638</v>
      </c>
      <c r="Y252" s="180">
        <f t="shared" si="18"/>
        <v>2075.0478445949157</v>
      </c>
      <c r="Z252" s="180">
        <f t="shared" si="18"/>
        <v>2057.7648536896486</v>
      </c>
      <c r="AA252" s="180">
        <f t="shared" si="18"/>
        <v>2040.4329839073653</v>
      </c>
      <c r="AB252" s="180">
        <f t="shared" si="18"/>
        <v>2023.0522352480648</v>
      </c>
      <c r="AC252" s="180">
        <f t="shared" si="18"/>
        <v>2005.622607711746</v>
      </c>
      <c r="AD252" s="180">
        <f t="shared" si="18"/>
        <v>1988.1441012984105</v>
      </c>
      <c r="AE252" s="180">
        <f t="shared" si="18"/>
        <v>1970.6167160080579</v>
      </c>
      <c r="AF252" s="180">
        <f t="shared" si="18"/>
        <v>1953.0404518406876</v>
      </c>
      <c r="AG252" s="180">
        <f t="shared" si="18"/>
        <v>1935.4153087963002</v>
      </c>
      <c r="AH252" s="180">
        <f t="shared" si="18"/>
        <v>1917.7412868748952</v>
      </c>
      <c r="AI252" s="180">
        <f t="shared" si="18"/>
        <v>1900.0183860764726</v>
      </c>
      <c r="AJ252" s="180">
        <f t="shared" ref="AJ252:AR252" si="19" xml:space="preserve"> $S$42*(AJ316 + AJ477)</f>
        <v>1882.2466064010334</v>
      </c>
      <c r="AK252" s="180">
        <f t="shared" si="19"/>
        <v>1864.4259478485762</v>
      </c>
      <c r="AL252" s="180">
        <f t="shared" si="19"/>
        <v>1846.5564104191023</v>
      </c>
      <c r="AM252" s="180">
        <f t="shared" si="19"/>
        <v>1828.6379941126106</v>
      </c>
      <c r="AN252" s="180">
        <f t="shared" si="19"/>
        <v>1810.6706989291017</v>
      </c>
      <c r="AO252" s="180">
        <f t="shared" si="19"/>
        <v>1792.6545248685754</v>
      </c>
      <c r="AP252" s="180">
        <f t="shared" si="19"/>
        <v>1774.5894719310318</v>
      </c>
      <c r="AQ252" s="180">
        <f t="shared" si="19"/>
        <v>1756.4755401164709</v>
      </c>
      <c r="AR252" s="180">
        <f t="shared" si="19"/>
        <v>1738.3127294248932</v>
      </c>
    </row>
    <row r="253" spans="7:44" ht="14.25" customHeight="1" thickTop="1" x14ac:dyDescent="0.25">
      <c r="G253" s="62"/>
      <c r="H253" s="409"/>
      <c r="J253" s="442"/>
      <c r="K253" s="164" t="s">
        <v>286</v>
      </c>
      <c r="L253" s="181">
        <f t="shared" ref="L253:AR258" si="20" xml:space="preserve"> $S$42*(L317 + L478)</f>
        <v>2788.1825889086385</v>
      </c>
      <c r="M253" s="181">
        <f t="shared" si="20"/>
        <v>2694.5209700250771</v>
      </c>
      <c r="N253" s="181">
        <f t="shared" si="20"/>
        <v>2594.4109422028537</v>
      </c>
      <c r="O253" s="181">
        <f t="shared" si="20"/>
        <v>2487.8525054419706</v>
      </c>
      <c r="P253" s="181">
        <f t="shared" si="20"/>
        <v>2374.8456597424279</v>
      </c>
      <c r="Q253" s="181">
        <f t="shared" si="20"/>
        <v>2255.3904051042246</v>
      </c>
      <c r="R253" s="181">
        <f t="shared" si="20"/>
        <v>2129.4867415273598</v>
      </c>
      <c r="S253" s="181">
        <f t="shared" si="20"/>
        <v>1997.1346690118355</v>
      </c>
      <c r="T253" s="181">
        <f t="shared" si="20"/>
        <v>1858.3341875576518</v>
      </c>
      <c r="U253" s="181">
        <f t="shared" si="20"/>
        <v>1713.0852971648064</v>
      </c>
      <c r="V253" s="181">
        <f t="shared" si="20"/>
        <v>1561.3879978333023</v>
      </c>
      <c r="W253" s="181">
        <f t="shared" si="20"/>
        <v>1403.242289563136</v>
      </c>
      <c r="X253" s="181">
        <f t="shared" si="20"/>
        <v>1238.6481723543097</v>
      </c>
      <c r="Y253" s="181">
        <f t="shared" si="20"/>
        <v>1230.9244253491395</v>
      </c>
      <c r="Z253" s="181">
        <f t="shared" si="20"/>
        <v>1222.967833262654</v>
      </c>
      <c r="AA253" s="181">
        <f t="shared" si="20"/>
        <v>1214.7783960948514</v>
      </c>
      <c r="AB253" s="181">
        <f t="shared" si="20"/>
        <v>1206.3561138457326</v>
      </c>
      <c r="AC253" s="181">
        <f t="shared" si="20"/>
        <v>1197.7009865152968</v>
      </c>
      <c r="AD253" s="181">
        <f t="shared" si="20"/>
        <v>1188.8130141035454</v>
      </c>
      <c r="AE253" s="181">
        <f t="shared" si="20"/>
        <v>1179.6921966104771</v>
      </c>
      <c r="AF253" s="181">
        <f t="shared" si="20"/>
        <v>1170.3385340360931</v>
      </c>
      <c r="AG253" s="181">
        <f t="shared" si="20"/>
        <v>1160.7520263803915</v>
      </c>
      <c r="AH253" s="181">
        <f t="shared" si="20"/>
        <v>1150.9326736433752</v>
      </c>
      <c r="AI253" s="181">
        <f t="shared" si="20"/>
        <v>1140.8804758250415</v>
      </c>
      <c r="AJ253" s="181">
        <f t="shared" si="20"/>
        <v>1130.5954329253918</v>
      </c>
      <c r="AK253" s="181">
        <f t="shared" si="20"/>
        <v>1120.0775449444254</v>
      </c>
      <c r="AL253" s="181">
        <f t="shared" si="20"/>
        <v>1109.3268118821429</v>
      </c>
      <c r="AM253" s="181">
        <f t="shared" si="20"/>
        <v>1098.3432337385443</v>
      </c>
      <c r="AN253" s="181">
        <f t="shared" si="20"/>
        <v>1087.1268105136289</v>
      </c>
      <c r="AO253" s="181">
        <f t="shared" si="20"/>
        <v>1075.6775422073972</v>
      </c>
      <c r="AP253" s="181">
        <f t="shared" si="20"/>
        <v>1063.9954288198496</v>
      </c>
      <c r="AQ253" s="181">
        <f t="shared" si="20"/>
        <v>1052.0804703509853</v>
      </c>
      <c r="AR253" s="181">
        <f t="shared" si="20"/>
        <v>1039.9326668008048</v>
      </c>
    </row>
    <row r="254" spans="7:44" ht="14.25" customHeight="1" x14ac:dyDescent="0.25">
      <c r="G254" s="62"/>
      <c r="H254" s="409"/>
      <c r="J254" s="442"/>
      <c r="K254" s="52" t="s">
        <v>287</v>
      </c>
      <c r="L254" s="179">
        <f t="shared" si="20"/>
        <v>2788.1825889086385</v>
      </c>
      <c r="M254" s="179">
        <f t="shared" si="20"/>
        <v>2729.5036571020401</v>
      </c>
      <c r="N254" s="179">
        <f t="shared" si="20"/>
        <v>2668.3435128410688</v>
      </c>
      <c r="O254" s="179">
        <f t="shared" si="20"/>
        <v>2604.7021561257238</v>
      </c>
      <c r="P254" s="179">
        <f t="shared" si="20"/>
        <v>2538.5795869560075</v>
      </c>
      <c r="Q254" s="179">
        <f t="shared" si="20"/>
        <v>2469.9758053319179</v>
      </c>
      <c r="R254" s="179">
        <f t="shared" si="20"/>
        <v>2398.890811253455</v>
      </c>
      <c r="S254" s="179">
        <f t="shared" si="20"/>
        <v>2325.3246047206189</v>
      </c>
      <c r="T254" s="179">
        <f t="shared" si="20"/>
        <v>2249.2771857334124</v>
      </c>
      <c r="U254" s="179">
        <f t="shared" si="20"/>
        <v>2170.7485542918312</v>
      </c>
      <c r="V254" s="179">
        <f t="shared" si="20"/>
        <v>2089.7387103958781</v>
      </c>
      <c r="W254" s="179">
        <f t="shared" si="20"/>
        <v>2006.2476540455507</v>
      </c>
      <c r="X254" s="179">
        <f t="shared" si="20"/>
        <v>1920.275385240853</v>
      </c>
      <c r="Y254" s="179">
        <f t="shared" si="20"/>
        <v>1912.710429392529</v>
      </c>
      <c r="Z254" s="179">
        <f t="shared" si="20"/>
        <v>1905.0570049777559</v>
      </c>
      <c r="AA254" s="179">
        <f t="shared" si="20"/>
        <v>1897.3151119965337</v>
      </c>
      <c r="AB254" s="179">
        <f t="shared" si="20"/>
        <v>1889.4847504488632</v>
      </c>
      <c r="AC254" s="179">
        <f t="shared" si="20"/>
        <v>1881.565920334742</v>
      </c>
      <c r="AD254" s="179">
        <f t="shared" si="20"/>
        <v>1873.5586216541733</v>
      </c>
      <c r="AE254" s="179">
        <f t="shared" si="20"/>
        <v>1865.4628544071547</v>
      </c>
      <c r="AF254" s="179">
        <f t="shared" si="20"/>
        <v>1857.2786185936873</v>
      </c>
      <c r="AG254" s="179">
        <f t="shared" si="20"/>
        <v>1849.0059142137704</v>
      </c>
      <c r="AH254" s="179">
        <f t="shared" si="20"/>
        <v>1840.6447412674054</v>
      </c>
      <c r="AI254" s="179">
        <f t="shared" si="20"/>
        <v>1832.1950997545903</v>
      </c>
      <c r="AJ254" s="179">
        <f t="shared" si="20"/>
        <v>1823.6569896753269</v>
      </c>
      <c r="AK254" s="179">
        <f t="shared" si="20"/>
        <v>1815.0304110296138</v>
      </c>
      <c r="AL254" s="179">
        <f t="shared" si="20"/>
        <v>1806.315363817452</v>
      </c>
      <c r="AM254" s="179">
        <f t="shared" si="20"/>
        <v>1797.5118480388419</v>
      </c>
      <c r="AN254" s="179">
        <f t="shared" si="20"/>
        <v>1788.619863693782</v>
      </c>
      <c r="AO254" s="179">
        <f t="shared" si="20"/>
        <v>1779.6394107822721</v>
      </c>
      <c r="AP254" s="179">
        <f t="shared" si="20"/>
        <v>1770.5704893043146</v>
      </c>
      <c r="AQ254" s="179">
        <f t="shared" si="20"/>
        <v>1761.4130992599075</v>
      </c>
      <c r="AR254" s="179">
        <f t="shared" si="20"/>
        <v>1752.1672406490507</v>
      </c>
    </row>
    <row r="255" spans="7:44" ht="14.25" customHeight="1" thickBot="1" x14ac:dyDescent="0.3">
      <c r="G255" s="62"/>
      <c r="H255" s="409"/>
      <c r="J255" s="442"/>
      <c r="K255" s="167" t="s">
        <v>288</v>
      </c>
      <c r="L255" s="180">
        <f t="shared" si="20"/>
        <v>2788.1825889086385</v>
      </c>
      <c r="M255" s="180">
        <f t="shared" si="20"/>
        <v>2734.3023614699437</v>
      </c>
      <c r="N255" s="180">
        <f t="shared" si="20"/>
        <v>2679.6745900460792</v>
      </c>
      <c r="O255" s="180">
        <f t="shared" si="20"/>
        <v>2624.299274637046</v>
      </c>
      <c r="P255" s="180">
        <f t="shared" si="20"/>
        <v>2568.176415242845</v>
      </c>
      <c r="Q255" s="180">
        <f t="shared" si="20"/>
        <v>2511.3060118634744</v>
      </c>
      <c r="R255" s="180">
        <f t="shared" si="20"/>
        <v>2453.6880644989346</v>
      </c>
      <c r="S255" s="180">
        <f t="shared" si="20"/>
        <v>2395.322573149228</v>
      </c>
      <c r="T255" s="180">
        <f t="shared" si="20"/>
        <v>2336.2095378143526</v>
      </c>
      <c r="U255" s="180">
        <f t="shared" si="20"/>
        <v>2276.3489584943086</v>
      </c>
      <c r="V255" s="180">
        <f t="shared" si="20"/>
        <v>2215.7408351890958</v>
      </c>
      <c r="W255" s="180">
        <f t="shared" si="20"/>
        <v>2154.3851678987144</v>
      </c>
      <c r="X255" s="180">
        <f t="shared" si="20"/>
        <v>2092.2819566231638</v>
      </c>
      <c r="Y255" s="180">
        <f t="shared" si="20"/>
        <v>2092.4020799539003</v>
      </c>
      <c r="Z255" s="180">
        <f t="shared" si="20"/>
        <v>2092.5103925901753</v>
      </c>
      <c r="AA255" s="180">
        <f t="shared" si="20"/>
        <v>2092.6068945319862</v>
      </c>
      <c r="AB255" s="180">
        <f t="shared" si="20"/>
        <v>2092.6915857793342</v>
      </c>
      <c r="AC255" s="180">
        <f t="shared" si="20"/>
        <v>2092.7644663322194</v>
      </c>
      <c r="AD255" s="180">
        <f t="shared" si="20"/>
        <v>2092.8255361906427</v>
      </c>
      <c r="AE255" s="180">
        <f t="shared" si="20"/>
        <v>2092.8747953546022</v>
      </c>
      <c r="AF255" s="180">
        <f t="shared" si="20"/>
        <v>2092.9122438240993</v>
      </c>
      <c r="AG255" s="180">
        <f t="shared" si="20"/>
        <v>2092.9378815991331</v>
      </c>
      <c r="AH255" s="180">
        <f t="shared" si="20"/>
        <v>2092.9517086797036</v>
      </c>
      <c r="AI255" s="180">
        <f t="shared" si="20"/>
        <v>2092.9537250658123</v>
      </c>
      <c r="AJ255" s="180">
        <f t="shared" si="20"/>
        <v>2092.9439307574562</v>
      </c>
      <c r="AK255" s="180">
        <f t="shared" si="20"/>
        <v>2092.92232575464</v>
      </c>
      <c r="AL255" s="180">
        <f t="shared" si="20"/>
        <v>2092.8889100573597</v>
      </c>
      <c r="AM255" s="180">
        <f t="shared" si="20"/>
        <v>2092.843683665616</v>
      </c>
      <c r="AN255" s="180">
        <f t="shared" si="20"/>
        <v>2092.7866465794091</v>
      </c>
      <c r="AO255" s="180">
        <f t="shared" si="20"/>
        <v>2092.7177987987407</v>
      </c>
      <c r="AP255" s="180">
        <f t="shared" si="20"/>
        <v>2092.6371403236085</v>
      </c>
      <c r="AQ255" s="180">
        <f t="shared" si="20"/>
        <v>2092.5446711540139</v>
      </c>
      <c r="AR255" s="180">
        <f t="shared" si="20"/>
        <v>2092.4403912899561</v>
      </c>
    </row>
    <row r="256" spans="7:44" ht="14.25" customHeight="1" thickTop="1" x14ac:dyDescent="0.25">
      <c r="G256" s="62"/>
      <c r="H256" s="409"/>
      <c r="J256" s="442"/>
      <c r="K256" s="164" t="s">
        <v>289</v>
      </c>
      <c r="L256" s="181">
        <f t="shared" si="20"/>
        <v>2922.8977316299088</v>
      </c>
      <c r="M256" s="181">
        <f t="shared" si="20"/>
        <v>2809.8248249830285</v>
      </c>
      <c r="N256" s="181">
        <f t="shared" si="20"/>
        <v>2688.9545592661034</v>
      </c>
      <c r="O256" s="181">
        <f t="shared" si="20"/>
        <v>2560.286934479132</v>
      </c>
      <c r="P256" s="181">
        <f t="shared" si="20"/>
        <v>2423.8219506221158</v>
      </c>
      <c r="Q256" s="181">
        <f t="shared" si="20"/>
        <v>2279.559607695056</v>
      </c>
      <c r="R256" s="181">
        <f t="shared" si="20"/>
        <v>2127.4999056979495</v>
      </c>
      <c r="S256" s="181">
        <f t="shared" si="20"/>
        <v>1967.6428446307993</v>
      </c>
      <c r="T256" s="181">
        <f t="shared" si="20"/>
        <v>1799.988424493602</v>
      </c>
      <c r="U256" s="181">
        <f t="shared" si="20"/>
        <v>1624.5366452863611</v>
      </c>
      <c r="V256" s="181">
        <f t="shared" si="20"/>
        <v>1441.2875070090749</v>
      </c>
      <c r="W256" s="181">
        <f t="shared" si="20"/>
        <v>1250.2410096617432</v>
      </c>
      <c r="X256" s="181">
        <f t="shared" si="20"/>
        <v>1051.3971532443666</v>
      </c>
      <c r="Y256" s="181">
        <f t="shared" si="20"/>
        <v>1043.8911030308022</v>
      </c>
      <c r="Z256" s="181">
        <f t="shared" si="20"/>
        <v>1036.1333297588083</v>
      </c>
      <c r="AA256" s="181">
        <f t="shared" si="20"/>
        <v>1028.1238334283848</v>
      </c>
      <c r="AB256" s="181">
        <f t="shared" si="20"/>
        <v>1019.8626140395318</v>
      </c>
      <c r="AC256" s="181">
        <f t="shared" si="20"/>
        <v>1011.3496715922495</v>
      </c>
      <c r="AD256" s="181">
        <f t="shared" si="20"/>
        <v>1002.5850060865376</v>
      </c>
      <c r="AE256" s="181">
        <f t="shared" si="20"/>
        <v>993.56861752239593</v>
      </c>
      <c r="AF256" s="181">
        <f t="shared" si="20"/>
        <v>984.30050589982511</v>
      </c>
      <c r="AG256" s="181">
        <f t="shared" si="20"/>
        <v>974.78067121882532</v>
      </c>
      <c r="AH256" s="181">
        <f t="shared" si="20"/>
        <v>965.0091134793953</v>
      </c>
      <c r="AI256" s="181">
        <f t="shared" si="20"/>
        <v>954.98583268153618</v>
      </c>
      <c r="AJ256" s="181">
        <f t="shared" si="20"/>
        <v>944.71082882524775</v>
      </c>
      <c r="AK256" s="181">
        <f t="shared" si="20"/>
        <v>934.18410191052908</v>
      </c>
      <c r="AL256" s="181">
        <f t="shared" si="20"/>
        <v>923.40565193738189</v>
      </c>
      <c r="AM256" s="181">
        <f t="shared" si="20"/>
        <v>912.37547890580481</v>
      </c>
      <c r="AN256" s="181">
        <f t="shared" si="20"/>
        <v>901.09358281579796</v>
      </c>
      <c r="AO256" s="181">
        <f t="shared" si="20"/>
        <v>889.55996366736179</v>
      </c>
      <c r="AP256" s="181">
        <f t="shared" si="20"/>
        <v>877.77462146049606</v>
      </c>
      <c r="AQ256" s="181">
        <f t="shared" si="20"/>
        <v>865.73755619520171</v>
      </c>
      <c r="AR256" s="181">
        <f t="shared" si="20"/>
        <v>853.448767871477</v>
      </c>
    </row>
    <row r="257" spans="7:44" ht="14.25" customHeight="1" x14ac:dyDescent="0.25">
      <c r="G257" s="62"/>
      <c r="H257" s="409"/>
      <c r="J257" s="442"/>
      <c r="K257" s="52" t="s">
        <v>290</v>
      </c>
      <c r="L257" s="179">
        <f t="shared" si="20"/>
        <v>2922.8977316299088</v>
      </c>
      <c r="M257" s="179">
        <f t="shared" si="20"/>
        <v>2867.2364421930092</v>
      </c>
      <c r="N257" s="179">
        <f t="shared" si="20"/>
        <v>2809.2506120698072</v>
      </c>
      <c r="O257" s="179">
        <f t="shared" si="20"/>
        <v>2748.9402412602999</v>
      </c>
      <c r="P257" s="179">
        <f t="shared" si="20"/>
        <v>2686.3053297644879</v>
      </c>
      <c r="Q257" s="179">
        <f t="shared" si="20"/>
        <v>2621.3458775823715</v>
      </c>
      <c r="R257" s="179">
        <f t="shared" si="20"/>
        <v>2554.0618847139517</v>
      </c>
      <c r="S257" s="179">
        <f t="shared" si="20"/>
        <v>2484.4533511592263</v>
      </c>
      <c r="T257" s="179">
        <f t="shared" si="20"/>
        <v>2412.5202769181965</v>
      </c>
      <c r="U257" s="179">
        <f t="shared" si="20"/>
        <v>2338.2626619908624</v>
      </c>
      <c r="V257" s="179">
        <f t="shared" si="20"/>
        <v>2261.6805063772235</v>
      </c>
      <c r="W257" s="179">
        <f t="shared" si="20"/>
        <v>2182.7738100772804</v>
      </c>
      <c r="X257" s="179">
        <f t="shared" si="20"/>
        <v>2101.5425730910333</v>
      </c>
      <c r="Y257" s="179">
        <f t="shared" si="20"/>
        <v>2086.3681307629349</v>
      </c>
      <c r="Z257" s="179">
        <f t="shared" si="20"/>
        <v>2071.0485559253748</v>
      </c>
      <c r="AA257" s="179">
        <f t="shared" si="20"/>
        <v>2055.5838485783588</v>
      </c>
      <c r="AB257" s="179">
        <f t="shared" si="20"/>
        <v>2039.9740087218829</v>
      </c>
      <c r="AC257" s="179">
        <f t="shared" si="20"/>
        <v>2024.2190363559487</v>
      </c>
      <c r="AD257" s="179">
        <f t="shared" si="20"/>
        <v>2008.3189314805556</v>
      </c>
      <c r="AE257" s="179">
        <f t="shared" si="20"/>
        <v>1992.2736940957029</v>
      </c>
      <c r="AF257" s="179">
        <f t="shared" si="20"/>
        <v>1976.0833242013916</v>
      </c>
      <c r="AG257" s="179">
        <f t="shared" si="20"/>
        <v>1959.7478217976222</v>
      </c>
      <c r="AH257" s="179">
        <f t="shared" si="20"/>
        <v>1943.2671868843922</v>
      </c>
      <c r="AI257" s="179">
        <f t="shared" si="20"/>
        <v>1926.6414194617048</v>
      </c>
      <c r="AJ257" s="179">
        <f t="shared" si="20"/>
        <v>1909.8705195295584</v>
      </c>
      <c r="AK257" s="179">
        <f t="shared" si="20"/>
        <v>1892.9544870879524</v>
      </c>
      <c r="AL257" s="179">
        <f t="shared" si="20"/>
        <v>1875.8933221368877</v>
      </c>
      <c r="AM257" s="179">
        <f t="shared" si="20"/>
        <v>1858.6870246763649</v>
      </c>
      <c r="AN257" s="179">
        <f t="shared" si="20"/>
        <v>1841.3355947063824</v>
      </c>
      <c r="AO257" s="179">
        <f t="shared" si="20"/>
        <v>1823.8390322269413</v>
      </c>
      <c r="AP257" s="179">
        <f t="shared" si="20"/>
        <v>1806.1973372380417</v>
      </c>
      <c r="AQ257" s="179">
        <f t="shared" si="20"/>
        <v>1788.4105097396832</v>
      </c>
      <c r="AR257" s="179">
        <f t="shared" si="20"/>
        <v>1770.4785497318646</v>
      </c>
    </row>
    <row r="258" spans="7:44" ht="14.25" customHeight="1" x14ac:dyDescent="0.25">
      <c r="G258" s="62"/>
      <c r="H258" s="409"/>
      <c r="J258" s="449"/>
      <c r="K258" s="167" t="s">
        <v>291</v>
      </c>
      <c r="L258" s="183">
        <f t="shared" si="20"/>
        <v>2922.8977316299088</v>
      </c>
      <c r="M258" s="183">
        <f t="shared" si="20"/>
        <v>2872.7659837767001</v>
      </c>
      <c r="N258" s="183">
        <f t="shared" si="20"/>
        <v>2822.0661179194421</v>
      </c>
      <c r="O258" s="183">
        <f t="shared" si="20"/>
        <v>2770.798134058135</v>
      </c>
      <c r="P258" s="183">
        <f t="shared" si="20"/>
        <v>2718.9620321927796</v>
      </c>
      <c r="Q258" s="183">
        <f t="shared" si="20"/>
        <v>2666.5578123233754</v>
      </c>
      <c r="R258" s="183">
        <f t="shared" si="20"/>
        <v>2613.5854744499229</v>
      </c>
      <c r="S258" s="183">
        <f t="shared" si="20"/>
        <v>2560.0450185724226</v>
      </c>
      <c r="T258" s="183">
        <f t="shared" si="20"/>
        <v>2505.9364446908726</v>
      </c>
      <c r="U258" s="183">
        <f t="shared" si="20"/>
        <v>2451.2597528052738</v>
      </c>
      <c r="V258" s="183">
        <f t="shared" si="20"/>
        <v>2396.0149429156263</v>
      </c>
      <c r="W258" s="183">
        <f t="shared" si="20"/>
        <v>2340.2020150219305</v>
      </c>
      <c r="X258" s="183">
        <f t="shared" si="20"/>
        <v>2283.8209691241864</v>
      </c>
      <c r="Y258" s="183">
        <f t="shared" si="20"/>
        <v>2275.0693688316087</v>
      </c>
      <c r="Z258" s="183">
        <f t="shared" si="20"/>
        <v>2266.278768570809</v>
      </c>
      <c r="AA258" s="183">
        <f t="shared" si="20"/>
        <v>2257.4491683417891</v>
      </c>
      <c r="AB258" s="183">
        <f t="shared" si="20"/>
        <v>2248.5805681445495</v>
      </c>
      <c r="AC258" s="183">
        <f t="shared" si="20"/>
        <v>2239.6729679790892</v>
      </c>
      <c r="AD258" s="183">
        <f t="shared" si="20"/>
        <v>2230.7263678454096</v>
      </c>
      <c r="AE258" s="183">
        <f t="shared" si="20"/>
        <v>2221.7407677435085</v>
      </c>
      <c r="AF258" s="183">
        <f t="shared" si="20"/>
        <v>2212.7161676733867</v>
      </c>
      <c r="AG258" s="183">
        <f t="shared" si="20"/>
        <v>2203.6525676350461</v>
      </c>
      <c r="AH258" s="183">
        <f t="shared" si="20"/>
        <v>2194.5499676284826</v>
      </c>
      <c r="AI258" s="183">
        <f t="shared" si="20"/>
        <v>2185.4083676537002</v>
      </c>
      <c r="AJ258" s="183">
        <f t="shared" si="20"/>
        <v>2176.2277677106977</v>
      </c>
      <c r="AK258" s="183">
        <f t="shared" si="20"/>
        <v>2167.0081677994749</v>
      </c>
      <c r="AL258" s="183">
        <f t="shared" si="20"/>
        <v>2157.7495679200315</v>
      </c>
      <c r="AM258" s="183">
        <f t="shared" si="20"/>
        <v>2148.451968072367</v>
      </c>
      <c r="AN258" s="183">
        <f t="shared" si="20"/>
        <v>2139.1153682564823</v>
      </c>
      <c r="AO258" s="183">
        <f t="shared" si="20"/>
        <v>2129.7397684723778</v>
      </c>
      <c r="AP258" s="183">
        <f t="shared" si="20"/>
        <v>2120.3251687200527</v>
      </c>
      <c r="AQ258" s="183">
        <f t="shared" si="20"/>
        <v>2110.8715689995056</v>
      </c>
      <c r="AR258" s="183">
        <f t="shared" si="20"/>
        <v>2101.3789693107406</v>
      </c>
    </row>
    <row r="259" spans="7:44" ht="14.25" customHeight="1" x14ac:dyDescent="0.25">
      <c r="G259" s="62"/>
      <c r="H259" s="409"/>
      <c r="J259" s="169"/>
      <c r="K259" s="52"/>
      <c r="L259" s="131"/>
      <c r="M259" s="131"/>
      <c r="N259" s="131"/>
      <c r="O259" s="131"/>
      <c r="P259" s="131"/>
      <c r="Q259" s="131"/>
      <c r="R259" s="131"/>
      <c r="S259" s="131"/>
      <c r="T259" s="131"/>
      <c r="U259" s="131"/>
      <c r="V259" s="131"/>
      <c r="W259" s="131"/>
      <c r="X259" s="131"/>
      <c r="Y259" s="131"/>
      <c r="Z259" s="131"/>
      <c r="AA259" s="131"/>
      <c r="AB259" s="131"/>
      <c r="AC259" s="131"/>
      <c r="AD259" s="131"/>
      <c r="AE259" s="131"/>
      <c r="AF259" s="131"/>
      <c r="AG259" s="131"/>
      <c r="AH259" s="131"/>
      <c r="AI259" s="131"/>
      <c r="AJ259" s="131"/>
      <c r="AK259" s="131"/>
      <c r="AL259" s="131"/>
      <c r="AM259" s="131"/>
      <c r="AN259" s="131"/>
      <c r="AO259" s="131"/>
      <c r="AP259" s="131"/>
      <c r="AQ259" s="131"/>
      <c r="AR259" s="131"/>
    </row>
    <row r="260" spans="7:44" ht="14.25" customHeight="1" x14ac:dyDescent="0.25">
      <c r="G260" s="62"/>
      <c r="H260" s="409"/>
      <c r="L260" s="162">
        <v>2018</v>
      </c>
      <c r="M260" s="162">
        <v>2019</v>
      </c>
      <c r="N260" s="162">
        <v>2020</v>
      </c>
      <c r="O260" s="162">
        <v>2021</v>
      </c>
      <c r="P260" s="162">
        <v>2022</v>
      </c>
      <c r="Q260" s="162">
        <v>2023</v>
      </c>
      <c r="R260" s="162">
        <v>2024</v>
      </c>
      <c r="S260" s="162">
        <v>2025</v>
      </c>
      <c r="T260" s="162">
        <v>2026</v>
      </c>
      <c r="U260" s="162">
        <v>2027</v>
      </c>
      <c r="V260" s="162">
        <v>2028</v>
      </c>
      <c r="W260" s="162">
        <v>2029</v>
      </c>
      <c r="X260" s="162">
        <v>2030</v>
      </c>
      <c r="Y260" s="162">
        <v>2031</v>
      </c>
      <c r="Z260" s="162">
        <v>2032</v>
      </c>
      <c r="AA260" s="162">
        <v>2033</v>
      </c>
      <c r="AB260" s="162">
        <v>2034</v>
      </c>
      <c r="AC260" s="162">
        <v>2035</v>
      </c>
      <c r="AD260" s="162">
        <v>2036</v>
      </c>
      <c r="AE260" s="162">
        <v>2037</v>
      </c>
      <c r="AF260" s="162">
        <v>2038</v>
      </c>
      <c r="AG260" s="162">
        <v>2039</v>
      </c>
      <c r="AH260" s="162">
        <v>2040</v>
      </c>
      <c r="AI260" s="162">
        <v>2041</v>
      </c>
      <c r="AJ260" s="162">
        <v>2042</v>
      </c>
      <c r="AK260" s="162">
        <v>2043</v>
      </c>
      <c r="AL260" s="162">
        <v>2044</v>
      </c>
      <c r="AM260" s="162">
        <v>2045</v>
      </c>
      <c r="AN260" s="162">
        <v>2046</v>
      </c>
      <c r="AO260" s="162">
        <v>2047</v>
      </c>
      <c r="AP260" s="162">
        <v>2048</v>
      </c>
      <c r="AQ260" s="162">
        <v>2049</v>
      </c>
      <c r="AR260" s="162">
        <v>2050</v>
      </c>
    </row>
    <row r="261" spans="7:44" ht="14.25" customHeight="1" x14ac:dyDescent="0.25">
      <c r="G261" s="62"/>
      <c r="H261" s="409"/>
      <c r="J261" s="441" t="s">
        <v>64</v>
      </c>
      <c r="K261" s="164" t="s">
        <v>262</v>
      </c>
      <c r="L261" s="178">
        <f t="shared" ref="L261:AR268" si="21">(L293+L454)*($S$42-1)</f>
        <v>111.6021715779041</v>
      </c>
      <c r="M261" s="178">
        <f t="shared" si="21"/>
        <v>107.76124046494544</v>
      </c>
      <c r="N261" s="178">
        <f t="shared" si="21"/>
        <v>103.83575327950786</v>
      </c>
      <c r="O261" s="178">
        <f t="shared" si="21"/>
        <v>99.825710021591092</v>
      </c>
      <c r="P261" s="178">
        <f t="shared" si="21"/>
        <v>95.731110691195227</v>
      </c>
      <c r="Q261" s="178">
        <f t="shared" si="21"/>
        <v>91.551955288320357</v>
      </c>
      <c r="R261" s="178">
        <f t="shared" si="21"/>
        <v>87.288243812966343</v>
      </c>
      <c r="S261" s="178">
        <f t="shared" si="21"/>
        <v>82.939976265133339</v>
      </c>
      <c r="T261" s="178">
        <f t="shared" si="21"/>
        <v>78.507152644821218</v>
      </c>
      <c r="U261" s="178">
        <f t="shared" si="21"/>
        <v>73.989772952030037</v>
      </c>
      <c r="V261" s="178">
        <f t="shared" si="21"/>
        <v>69.387837186759768</v>
      </c>
      <c r="W261" s="178">
        <f t="shared" si="21"/>
        <v>64.70134534901041</v>
      </c>
      <c r="X261" s="178">
        <f t="shared" si="21"/>
        <v>59.93029743878202</v>
      </c>
      <c r="Y261" s="178">
        <f t="shared" si="21"/>
        <v>59.119510879674721</v>
      </c>
      <c r="Z261" s="178">
        <f t="shared" si="21"/>
        <v>58.306039003740771</v>
      </c>
      <c r="AA261" s="178">
        <f t="shared" si="21"/>
        <v>57.489881810980229</v>
      </c>
      <c r="AB261" s="178">
        <f t="shared" si="21"/>
        <v>56.671039301393016</v>
      </c>
      <c r="AC261" s="178">
        <f t="shared" si="21"/>
        <v>55.849511474979174</v>
      </c>
      <c r="AD261" s="178">
        <f t="shared" si="21"/>
        <v>55.025298331738718</v>
      </c>
      <c r="AE261" s="178">
        <f t="shared" si="21"/>
        <v>54.198399871671619</v>
      </c>
      <c r="AF261" s="178">
        <f t="shared" si="21"/>
        <v>53.368816094777877</v>
      </c>
      <c r="AG261" s="178">
        <f t="shared" si="21"/>
        <v>52.536547001057535</v>
      </c>
      <c r="AH261" s="178">
        <f t="shared" si="21"/>
        <v>51.701592590510536</v>
      </c>
      <c r="AI261" s="178">
        <f t="shared" si="21"/>
        <v>50.863952863136902</v>
      </c>
      <c r="AJ261" s="178">
        <f t="shared" si="21"/>
        <v>50.023627818936646</v>
      </c>
      <c r="AK261" s="178">
        <f t="shared" si="21"/>
        <v>49.180617457909754</v>
      </c>
      <c r="AL261" s="178">
        <f t="shared" si="21"/>
        <v>48.334921780056256</v>
      </c>
      <c r="AM261" s="178">
        <f t="shared" si="21"/>
        <v>47.486540785376064</v>
      </c>
      <c r="AN261" s="178">
        <f t="shared" si="21"/>
        <v>46.635474473869294</v>
      </c>
      <c r="AO261" s="178">
        <f t="shared" si="21"/>
        <v>45.781722845535867</v>
      </c>
      <c r="AP261" s="178">
        <f t="shared" si="21"/>
        <v>44.925285900375819</v>
      </c>
      <c r="AQ261" s="178">
        <f t="shared" si="21"/>
        <v>44.066163638389156</v>
      </c>
      <c r="AR261" s="178">
        <f t="shared" si="21"/>
        <v>43.204356059575815</v>
      </c>
    </row>
    <row r="262" spans="7:44" ht="14.25" customHeight="1" x14ac:dyDescent="0.25">
      <c r="G262" s="62"/>
      <c r="H262" s="409"/>
      <c r="J262" s="442"/>
      <c r="K262" s="52" t="s">
        <v>263</v>
      </c>
      <c r="L262" s="179">
        <f t="shared" si="21"/>
        <v>111.6021715779041</v>
      </c>
      <c r="M262" s="179">
        <f t="shared" si="21"/>
        <v>109.31268841086271</v>
      </c>
      <c r="N262" s="179">
        <f t="shared" si="21"/>
        <v>107.00215165262851</v>
      </c>
      <c r="O262" s="179">
        <f t="shared" si="21"/>
        <v>104.67056130320158</v>
      </c>
      <c r="P262" s="179">
        <f t="shared" si="21"/>
        <v>102.31791736258171</v>
      </c>
      <c r="Q262" s="179">
        <f t="shared" si="21"/>
        <v>99.944219830769043</v>
      </c>
      <c r="R262" s="179">
        <f t="shared" si="21"/>
        <v>97.549468707763566</v>
      </c>
      <c r="S262" s="179">
        <f t="shared" si="21"/>
        <v>95.133663993565264</v>
      </c>
      <c r="T262" s="179">
        <f t="shared" si="21"/>
        <v>92.696805688174067</v>
      </c>
      <c r="U262" s="179">
        <f t="shared" si="21"/>
        <v>90.238893791590115</v>
      </c>
      <c r="V262" s="179">
        <f t="shared" si="21"/>
        <v>87.759928303813297</v>
      </c>
      <c r="W262" s="179">
        <f t="shared" si="21"/>
        <v>85.259909224843639</v>
      </c>
      <c r="X262" s="179">
        <f t="shared" si="21"/>
        <v>82.7388365546812</v>
      </c>
      <c r="Y262" s="179">
        <f t="shared" si="21"/>
        <v>81.885211845777505</v>
      </c>
      <c r="Z262" s="179">
        <f t="shared" si="21"/>
        <v>81.030424625977304</v>
      </c>
      <c r="AA262" s="179">
        <f t="shared" si="21"/>
        <v>80.174474895280724</v>
      </c>
      <c r="AB262" s="179">
        <f t="shared" si="21"/>
        <v>79.317362653687553</v>
      </c>
      <c r="AC262" s="179">
        <f t="shared" si="21"/>
        <v>78.459087901197989</v>
      </c>
      <c r="AD262" s="179">
        <f t="shared" si="21"/>
        <v>77.599650637811891</v>
      </c>
      <c r="AE262" s="179">
        <f t="shared" si="21"/>
        <v>76.739050863529343</v>
      </c>
      <c r="AF262" s="179">
        <f t="shared" si="21"/>
        <v>75.877288578350345</v>
      </c>
      <c r="AG262" s="179">
        <f t="shared" si="21"/>
        <v>75.014363782274827</v>
      </c>
      <c r="AH262" s="179">
        <f t="shared" si="21"/>
        <v>74.150276475302832</v>
      </c>
      <c r="AI262" s="179">
        <f t="shared" si="21"/>
        <v>73.285026657434358</v>
      </c>
      <c r="AJ262" s="179">
        <f t="shared" si="21"/>
        <v>72.418614328669435</v>
      </c>
      <c r="AK262" s="179">
        <f t="shared" si="21"/>
        <v>71.551039489008033</v>
      </c>
      <c r="AL262" s="179">
        <f t="shared" si="21"/>
        <v>70.682302138450154</v>
      </c>
      <c r="AM262" s="179">
        <f t="shared" si="21"/>
        <v>69.812402276995797</v>
      </c>
      <c r="AN262" s="179">
        <f t="shared" si="21"/>
        <v>68.94133990464492</v>
      </c>
      <c r="AO262" s="179">
        <f t="shared" si="21"/>
        <v>68.069115021397621</v>
      </c>
      <c r="AP262" s="179">
        <f t="shared" si="21"/>
        <v>67.195727627253831</v>
      </c>
      <c r="AQ262" s="179">
        <f t="shared" si="21"/>
        <v>66.321177722213548</v>
      </c>
      <c r="AR262" s="179">
        <f t="shared" si="21"/>
        <v>65.445465306276773</v>
      </c>
    </row>
    <row r="263" spans="7:44" ht="14.25" customHeight="1" thickBot="1" x14ac:dyDescent="0.3">
      <c r="G263" s="62"/>
      <c r="H263" s="409"/>
      <c r="J263" s="442"/>
      <c r="K263" s="167" t="s">
        <v>264</v>
      </c>
      <c r="L263" s="180">
        <f t="shared" si="21"/>
        <v>111.6021715779041</v>
      </c>
      <c r="M263" s="180">
        <f t="shared" si="21"/>
        <v>109.78241754835844</v>
      </c>
      <c r="N263" s="180">
        <f t="shared" si="21"/>
        <v>107.96857909692257</v>
      </c>
      <c r="O263" s="180">
        <f t="shared" si="21"/>
        <v>106.16065622359632</v>
      </c>
      <c r="P263" s="180">
        <f t="shared" si="21"/>
        <v>104.35864892837971</v>
      </c>
      <c r="Q263" s="180">
        <f t="shared" si="21"/>
        <v>102.56255721127285</v>
      </c>
      <c r="R263" s="180">
        <f t="shared" si="21"/>
        <v>100.77238107227562</v>
      </c>
      <c r="S263" s="180">
        <f t="shared" si="21"/>
        <v>98.988120511388161</v>
      </c>
      <c r="T263" s="180">
        <f t="shared" si="21"/>
        <v>97.209775528610351</v>
      </c>
      <c r="U263" s="180">
        <f t="shared" si="21"/>
        <v>95.437346123942191</v>
      </c>
      <c r="V263" s="180">
        <f t="shared" si="21"/>
        <v>93.670832297383754</v>
      </c>
      <c r="W263" s="180">
        <f t="shared" si="21"/>
        <v>91.910234048934981</v>
      </c>
      <c r="X263" s="180">
        <f t="shared" si="21"/>
        <v>90.155551378595902</v>
      </c>
      <c r="Y263" s="180">
        <f t="shared" si="21"/>
        <v>89.657058475796561</v>
      </c>
      <c r="Z263" s="180">
        <f t="shared" si="21"/>
        <v>89.158254015899374</v>
      </c>
      <c r="AA263" s="180">
        <f t="shared" si="21"/>
        <v>88.659137998904328</v>
      </c>
      <c r="AB263" s="180">
        <f t="shared" si="21"/>
        <v>88.159710424811394</v>
      </c>
      <c r="AC263" s="180">
        <f t="shared" si="21"/>
        <v>87.659971293620544</v>
      </c>
      <c r="AD263" s="180">
        <f t="shared" si="21"/>
        <v>87.159920605331749</v>
      </c>
      <c r="AE263" s="180">
        <f t="shared" si="21"/>
        <v>86.659558359945152</v>
      </c>
      <c r="AF263" s="180">
        <f t="shared" si="21"/>
        <v>86.158884557460638</v>
      </c>
      <c r="AG263" s="180">
        <f t="shared" si="21"/>
        <v>85.657899197878208</v>
      </c>
      <c r="AH263" s="180">
        <f t="shared" si="21"/>
        <v>85.156602281197934</v>
      </c>
      <c r="AI263" s="180">
        <f t="shared" si="21"/>
        <v>84.654993807419757</v>
      </c>
      <c r="AJ263" s="180">
        <f t="shared" si="21"/>
        <v>84.153073776543678</v>
      </c>
      <c r="AK263" s="180">
        <f t="shared" si="21"/>
        <v>83.650842188569754</v>
      </c>
      <c r="AL263" s="180">
        <f t="shared" si="21"/>
        <v>83.1482990434979</v>
      </c>
      <c r="AM263" s="180">
        <f t="shared" si="21"/>
        <v>82.645444341328172</v>
      </c>
      <c r="AN263" s="180">
        <f t="shared" si="21"/>
        <v>82.142278082060528</v>
      </c>
      <c r="AO263" s="180">
        <f t="shared" si="21"/>
        <v>81.638800265695011</v>
      </c>
      <c r="AP263" s="180">
        <f t="shared" si="21"/>
        <v>81.135010892231577</v>
      </c>
      <c r="AQ263" s="180">
        <f t="shared" si="21"/>
        <v>80.630909961670326</v>
      </c>
      <c r="AR263" s="180">
        <f t="shared" si="21"/>
        <v>80.126497474011174</v>
      </c>
    </row>
    <row r="264" spans="7:44" ht="14.25" customHeight="1" thickTop="1" x14ac:dyDescent="0.25">
      <c r="G264" s="62"/>
      <c r="H264" s="409"/>
      <c r="J264" s="442"/>
      <c r="K264" s="164" t="s">
        <v>265</v>
      </c>
      <c r="L264" s="181">
        <f t="shared" si="21"/>
        <v>102.85958844737571</v>
      </c>
      <c r="M264" s="181">
        <f t="shared" si="21"/>
        <v>99.467509825701029</v>
      </c>
      <c r="N264" s="181">
        <f t="shared" si="21"/>
        <v>95.963418725173966</v>
      </c>
      <c r="O264" s="181">
        <f t="shared" si="21"/>
        <v>92.347315145794553</v>
      </c>
      <c r="P264" s="181">
        <f t="shared" si="21"/>
        <v>88.619199087562805</v>
      </c>
      <c r="Q264" s="181">
        <f t="shared" si="21"/>
        <v>84.779070550478721</v>
      </c>
      <c r="R264" s="181">
        <f t="shared" si="21"/>
        <v>80.826929534542302</v>
      </c>
      <c r="S264" s="181">
        <f t="shared" si="21"/>
        <v>76.762776039753575</v>
      </c>
      <c r="T264" s="181">
        <f t="shared" si="21"/>
        <v>72.586610066112513</v>
      </c>
      <c r="U264" s="181">
        <f t="shared" si="21"/>
        <v>68.29843161361913</v>
      </c>
      <c r="V264" s="181">
        <f t="shared" si="21"/>
        <v>63.898240682273368</v>
      </c>
      <c r="W264" s="181">
        <f t="shared" si="21"/>
        <v>59.386037272075292</v>
      </c>
      <c r="X264" s="181">
        <f t="shared" si="21"/>
        <v>54.761821383024881</v>
      </c>
      <c r="Y264" s="181">
        <f t="shared" si="21"/>
        <v>54.092719061860819</v>
      </c>
      <c r="Z264" s="181">
        <f t="shared" si="21"/>
        <v>53.419904351080746</v>
      </c>
      <c r="AA264" s="181">
        <f t="shared" si="21"/>
        <v>52.743377250684638</v>
      </c>
      <c r="AB264" s="181">
        <f t="shared" si="21"/>
        <v>52.063137760672532</v>
      </c>
      <c r="AC264" s="181">
        <f t="shared" si="21"/>
        <v>51.379185881044421</v>
      </c>
      <c r="AD264" s="181">
        <f t="shared" si="21"/>
        <v>50.691521611800283</v>
      </c>
      <c r="AE264" s="181">
        <f t="shared" si="21"/>
        <v>50.000144952940097</v>
      </c>
      <c r="AF264" s="181">
        <f t="shared" si="21"/>
        <v>49.30505590446392</v>
      </c>
      <c r="AG264" s="181">
        <f t="shared" si="21"/>
        <v>48.606254466371759</v>
      </c>
      <c r="AH264" s="181">
        <f t="shared" si="21"/>
        <v>47.903740638663535</v>
      </c>
      <c r="AI264" s="181">
        <f t="shared" si="21"/>
        <v>47.197514421339342</v>
      </c>
      <c r="AJ264" s="181">
        <f t="shared" si="21"/>
        <v>46.487575814399094</v>
      </c>
      <c r="AK264" s="181">
        <f t="shared" si="21"/>
        <v>45.773924817842861</v>
      </c>
      <c r="AL264" s="181">
        <f t="shared" si="21"/>
        <v>45.056561431670588</v>
      </c>
      <c r="AM264" s="181">
        <f t="shared" si="21"/>
        <v>44.335485655882295</v>
      </c>
      <c r="AN264" s="181">
        <f t="shared" si="21"/>
        <v>43.610697490478003</v>
      </c>
      <c r="AO264" s="181">
        <f t="shared" si="21"/>
        <v>42.882196935457692</v>
      </c>
      <c r="AP264" s="181">
        <f t="shared" si="21"/>
        <v>42.149983990821369</v>
      </c>
      <c r="AQ264" s="181">
        <f t="shared" si="21"/>
        <v>41.414058656569026</v>
      </c>
      <c r="AR264" s="181">
        <f t="shared" si="21"/>
        <v>40.674420932700677</v>
      </c>
    </row>
    <row r="265" spans="7:44" ht="14.25" customHeight="1" x14ac:dyDescent="0.25">
      <c r="G265" s="62"/>
      <c r="H265" s="409"/>
      <c r="J265" s="442"/>
      <c r="K265" s="52" t="s">
        <v>266</v>
      </c>
      <c r="L265" s="307">
        <f t="shared" si="21"/>
        <v>102.85958844737571</v>
      </c>
      <c r="M265" s="307">
        <f t="shared" si="21"/>
        <v>100.98361183676533</v>
      </c>
      <c r="N265" s="307">
        <f t="shared" si="21"/>
        <v>99.075049171603595</v>
      </c>
      <c r="O265" s="307">
        <f t="shared" si="21"/>
        <v>97.133900451890597</v>
      </c>
      <c r="P265" s="307">
        <f t="shared" si="21"/>
        <v>95.160165677626068</v>
      </c>
      <c r="Q265" s="307">
        <f t="shared" si="21"/>
        <v>93.153844848810309</v>
      </c>
      <c r="R265" s="307">
        <f t="shared" si="21"/>
        <v>91.114937965443175</v>
      </c>
      <c r="S265" s="307">
        <f t="shared" si="21"/>
        <v>89.043445027524669</v>
      </c>
      <c r="T265" s="307">
        <f t="shared" si="21"/>
        <v>86.939366035054775</v>
      </c>
      <c r="U265" s="307">
        <f t="shared" si="21"/>
        <v>84.802700988033521</v>
      </c>
      <c r="V265" s="307">
        <f t="shared" si="21"/>
        <v>82.633449886460966</v>
      </c>
      <c r="W265" s="307">
        <f t="shared" si="21"/>
        <v>80.431612730336994</v>
      </c>
      <c r="X265" s="307">
        <f t="shared" si="21"/>
        <v>78.197189519661691</v>
      </c>
      <c r="Y265" s="307">
        <f t="shared" si="21"/>
        <v>77.403441249320622</v>
      </c>
      <c r="Z265" s="307">
        <f t="shared" si="21"/>
        <v>76.608000939633271</v>
      </c>
      <c r="AA265" s="307">
        <f t="shared" si="21"/>
        <v>75.810868590599725</v>
      </c>
      <c r="AB265" s="307">
        <f t="shared" si="21"/>
        <v>75.012044202219926</v>
      </c>
      <c r="AC265" s="307">
        <f t="shared" si="21"/>
        <v>74.211527774493931</v>
      </c>
      <c r="AD265" s="307">
        <f t="shared" si="21"/>
        <v>73.40931930742164</v>
      </c>
      <c r="AE265" s="307">
        <f t="shared" si="21"/>
        <v>72.60541880100314</v>
      </c>
      <c r="AF265" s="307">
        <f t="shared" si="21"/>
        <v>71.799826255238386</v>
      </c>
      <c r="AG265" s="307">
        <f t="shared" si="21"/>
        <v>70.992541670127409</v>
      </c>
      <c r="AH265" s="307">
        <f t="shared" si="21"/>
        <v>70.183565045670193</v>
      </c>
      <c r="AI265" s="307">
        <f t="shared" si="21"/>
        <v>69.372896381866738</v>
      </c>
      <c r="AJ265" s="307">
        <f t="shared" si="21"/>
        <v>68.560535678717045</v>
      </c>
      <c r="AK265" s="307">
        <f t="shared" si="21"/>
        <v>67.746482936221085</v>
      </c>
      <c r="AL265" s="307">
        <f t="shared" si="21"/>
        <v>66.930738154378943</v>
      </c>
      <c r="AM265" s="307">
        <f t="shared" si="21"/>
        <v>66.113301333190535</v>
      </c>
      <c r="AN265" s="307">
        <f t="shared" si="21"/>
        <v>65.294172472655887</v>
      </c>
      <c r="AO265" s="307">
        <f t="shared" si="21"/>
        <v>64.473351572775016</v>
      </c>
      <c r="AP265" s="307">
        <f t="shared" si="21"/>
        <v>63.650838633547885</v>
      </c>
      <c r="AQ265" s="307">
        <f t="shared" si="21"/>
        <v>62.826633654974522</v>
      </c>
      <c r="AR265" s="307">
        <f t="shared" si="21"/>
        <v>62.000736637054949</v>
      </c>
    </row>
    <row r="266" spans="7:44" ht="14.25" customHeight="1" thickBot="1" x14ac:dyDescent="0.3">
      <c r="G266" s="62"/>
      <c r="H266" s="409"/>
      <c r="J266" s="442"/>
      <c r="K266" s="167" t="s">
        <v>267</v>
      </c>
      <c r="L266" s="180">
        <f t="shared" si="21"/>
        <v>102.85958844737571</v>
      </c>
      <c r="M266" s="180">
        <f t="shared" si="21"/>
        <v>101.35723179802447</v>
      </c>
      <c r="N266" s="180">
        <f t="shared" si="21"/>
        <v>99.855262486942436</v>
      </c>
      <c r="O266" s="180">
        <f t="shared" si="21"/>
        <v>98.353680514129465</v>
      </c>
      <c r="P266" s="180">
        <f t="shared" si="21"/>
        <v>96.852485879585657</v>
      </c>
      <c r="Q266" s="180">
        <f t="shared" si="21"/>
        <v>95.351678583310985</v>
      </c>
      <c r="R266" s="180">
        <f t="shared" si="21"/>
        <v>93.851258625305491</v>
      </c>
      <c r="S266" s="180">
        <f t="shared" si="21"/>
        <v>92.351226005569103</v>
      </c>
      <c r="T266" s="180">
        <f t="shared" si="21"/>
        <v>90.851580724101865</v>
      </c>
      <c r="U266" s="180">
        <f t="shared" si="21"/>
        <v>89.352322780903805</v>
      </c>
      <c r="V266" s="180">
        <f t="shared" si="21"/>
        <v>87.853452175974851</v>
      </c>
      <c r="W266" s="180">
        <f t="shared" si="21"/>
        <v>86.354968909315048</v>
      </c>
      <c r="X266" s="180">
        <f t="shared" si="21"/>
        <v>84.856872980924351</v>
      </c>
      <c r="Y266" s="180">
        <f t="shared" si="21"/>
        <v>84.38807799825058</v>
      </c>
      <c r="Z266" s="180">
        <f t="shared" si="21"/>
        <v>83.91882756010969</v>
      </c>
      <c r="AA266" s="180">
        <f t="shared" si="21"/>
        <v>83.44912166650164</v>
      </c>
      <c r="AB266" s="180">
        <f t="shared" si="21"/>
        <v>82.978960317426484</v>
      </c>
      <c r="AC266" s="180">
        <f t="shared" si="21"/>
        <v>82.508343512884267</v>
      </c>
      <c r="AD266" s="180">
        <f t="shared" si="21"/>
        <v>82.037271252874888</v>
      </c>
      <c r="AE266" s="180">
        <f t="shared" si="21"/>
        <v>81.565743537398404</v>
      </c>
      <c r="AF266" s="180">
        <f t="shared" si="21"/>
        <v>81.093760366454802</v>
      </c>
      <c r="AG266" s="180">
        <f t="shared" si="21"/>
        <v>80.621321740044024</v>
      </c>
      <c r="AH266" s="180">
        <f t="shared" si="21"/>
        <v>80.148427658166199</v>
      </c>
      <c r="AI266" s="180">
        <f t="shared" si="21"/>
        <v>79.67507812082124</v>
      </c>
      <c r="AJ266" s="180">
        <f t="shared" si="21"/>
        <v>79.201273128009177</v>
      </c>
      <c r="AK266" s="180">
        <f t="shared" si="21"/>
        <v>78.727012679729938</v>
      </c>
      <c r="AL266" s="180">
        <f t="shared" si="21"/>
        <v>78.252296775983638</v>
      </c>
      <c r="AM266" s="180">
        <f t="shared" si="21"/>
        <v>77.77712541677019</v>
      </c>
      <c r="AN266" s="180">
        <f t="shared" si="21"/>
        <v>77.301498602089652</v>
      </c>
      <c r="AO266" s="180">
        <f t="shared" si="21"/>
        <v>76.825416331941966</v>
      </c>
      <c r="AP266" s="180">
        <f t="shared" si="21"/>
        <v>76.34887860632719</v>
      </c>
      <c r="AQ266" s="180">
        <f t="shared" si="21"/>
        <v>75.871885425245267</v>
      </c>
      <c r="AR266" s="180">
        <f t="shared" si="21"/>
        <v>75.39443678869624</v>
      </c>
    </row>
    <row r="267" spans="7:44" ht="14.25" customHeight="1" thickTop="1" x14ac:dyDescent="0.25">
      <c r="G267" s="62"/>
      <c r="H267" s="409"/>
      <c r="J267" s="442"/>
      <c r="K267" s="164" t="s">
        <v>268</v>
      </c>
      <c r="L267" s="181">
        <f t="shared" si="21"/>
        <v>100.0515424175539</v>
      </c>
      <c r="M267" s="181">
        <f t="shared" si="21"/>
        <v>96.991418707311041</v>
      </c>
      <c r="N267" s="181">
        <f t="shared" si="21"/>
        <v>93.801473231740559</v>
      </c>
      <c r="O267" s="181">
        <f t="shared" si="21"/>
        <v>90.481705990842684</v>
      </c>
      <c r="P267" s="181">
        <f t="shared" si="21"/>
        <v>87.032116984617318</v>
      </c>
      <c r="Q267" s="181">
        <f t="shared" si="21"/>
        <v>83.452706213064459</v>
      </c>
      <c r="R267" s="181">
        <f t="shared" si="21"/>
        <v>79.743473676184109</v>
      </c>
      <c r="S267" s="181">
        <f t="shared" si="21"/>
        <v>75.904419373976282</v>
      </c>
      <c r="T267" s="181">
        <f t="shared" si="21"/>
        <v>71.935543306440962</v>
      </c>
      <c r="U267" s="181">
        <f t="shared" si="21"/>
        <v>67.83684547357818</v>
      </c>
      <c r="V267" s="181">
        <f t="shared" si="21"/>
        <v>63.608325875387877</v>
      </c>
      <c r="W267" s="181">
        <f t="shared" si="21"/>
        <v>59.249984511870132</v>
      </c>
      <c r="X267" s="181">
        <f t="shared" si="21"/>
        <v>54.761821383024881</v>
      </c>
      <c r="Y267" s="181">
        <f t="shared" si="21"/>
        <v>54.103038148690892</v>
      </c>
      <c r="Z267" s="181">
        <f t="shared" si="21"/>
        <v>53.439180378006718</v>
      </c>
      <c r="AA267" s="181">
        <f t="shared" si="21"/>
        <v>52.770248070972293</v>
      </c>
      <c r="AB267" s="181">
        <f t="shared" si="21"/>
        <v>52.096241227587633</v>
      </c>
      <c r="AC267" s="181">
        <f t="shared" si="21"/>
        <v>51.417159847852751</v>
      </c>
      <c r="AD267" s="181">
        <f t="shared" si="21"/>
        <v>50.733003931767627</v>
      </c>
      <c r="AE267" s="181">
        <f t="shared" si="21"/>
        <v>50.043773479332323</v>
      </c>
      <c r="AF267" s="181">
        <f t="shared" si="21"/>
        <v>49.349468490546734</v>
      </c>
      <c r="AG267" s="181">
        <f t="shared" si="21"/>
        <v>48.650088965410944</v>
      </c>
      <c r="AH267" s="181">
        <f t="shared" si="21"/>
        <v>47.945634903924955</v>
      </c>
      <c r="AI267" s="181">
        <f t="shared" si="21"/>
        <v>47.236106306088665</v>
      </c>
      <c r="AJ267" s="181">
        <f t="shared" si="21"/>
        <v>46.521503171902189</v>
      </c>
      <c r="AK267" s="181">
        <f t="shared" si="21"/>
        <v>45.801825501365485</v>
      </c>
      <c r="AL267" s="181">
        <f t="shared" si="21"/>
        <v>45.077073294478545</v>
      </c>
      <c r="AM267" s="181">
        <f t="shared" si="21"/>
        <v>44.347246551241376</v>
      </c>
      <c r="AN267" s="181">
        <f t="shared" si="21"/>
        <v>43.612345271653979</v>
      </c>
      <c r="AO267" s="181">
        <f t="shared" si="21"/>
        <v>42.872369455716338</v>
      </c>
      <c r="AP267" s="181">
        <f t="shared" si="21"/>
        <v>42.127319103428484</v>
      </c>
      <c r="AQ267" s="181">
        <f t="shared" si="21"/>
        <v>41.377194214790421</v>
      </c>
      <c r="AR267" s="181">
        <f t="shared" si="21"/>
        <v>40.621994789802081</v>
      </c>
    </row>
    <row r="268" spans="7:44" ht="14.25" customHeight="1" x14ac:dyDescent="0.25">
      <c r="G268" s="62"/>
      <c r="H268" s="409"/>
      <c r="J268" s="442"/>
      <c r="K268" s="52" t="s">
        <v>269</v>
      </c>
      <c r="L268" s="308">
        <f t="shared" si="21"/>
        <v>100.0515424175539</v>
      </c>
      <c r="M268" s="308">
        <f t="shared" si="21"/>
        <v>98.458226017300817</v>
      </c>
      <c r="N268" s="308">
        <f t="shared" si="21"/>
        <v>96.823476948943892</v>
      </c>
      <c r="O268" s="308">
        <f t="shared" si="21"/>
        <v>95.147295212483101</v>
      </c>
      <c r="P268" s="308">
        <f t="shared" si="21"/>
        <v>93.42968080791843</v>
      </c>
      <c r="Q268" s="308">
        <f t="shared" si="21"/>
        <v>91.670633735249893</v>
      </c>
      <c r="R268" s="308">
        <f t="shared" si="21"/>
        <v>89.870153994477462</v>
      </c>
      <c r="S268" s="308">
        <f t="shared" si="21"/>
        <v>88.028241585601194</v>
      </c>
      <c r="T268" s="308">
        <f t="shared" si="21"/>
        <v>86.144896508621017</v>
      </c>
      <c r="U268" s="308">
        <f t="shared" si="21"/>
        <v>84.220118763537016</v>
      </c>
      <c r="V268" s="308">
        <f t="shared" si="21"/>
        <v>82.253908350349107</v>
      </c>
      <c r="W268" s="308">
        <f t="shared" si="21"/>
        <v>80.246265269057318</v>
      </c>
      <c r="X268" s="308">
        <f t="shared" si="21"/>
        <v>78.197189519661691</v>
      </c>
      <c r="Y268" s="308">
        <f t="shared" si="21"/>
        <v>77.410053454051393</v>
      </c>
      <c r="Z268" s="308">
        <f t="shared" si="21"/>
        <v>76.62061931170507</v>
      </c>
      <c r="AA268" s="308">
        <f t="shared" si="21"/>
        <v>75.828887092622551</v>
      </c>
      <c r="AB268" s="308">
        <f t="shared" si="21"/>
        <v>75.034856796803965</v>
      </c>
      <c r="AC268" s="308">
        <f t="shared" si="21"/>
        <v>74.238528424249239</v>
      </c>
      <c r="AD268" s="308">
        <f t="shared" si="21"/>
        <v>73.439901974958474</v>
      </c>
      <c r="AE268" s="308">
        <f t="shared" si="21"/>
        <v>72.638977448931541</v>
      </c>
      <c r="AF268" s="308">
        <f t="shared" si="21"/>
        <v>71.835754846168513</v>
      </c>
      <c r="AG268" s="308">
        <f t="shared" si="21"/>
        <v>71.030234166669402</v>
      </c>
      <c r="AH268" s="308">
        <f t="shared" si="21"/>
        <v>70.222415410434195</v>
      </c>
      <c r="AI268" s="308">
        <f t="shared" si="21"/>
        <v>69.412298577462849</v>
      </c>
      <c r="AJ268" s="308">
        <f t="shared" ref="AJ268:AR268" si="22">(AJ300+AJ461)*($S$42-1)</f>
        <v>68.599883667755407</v>
      </c>
      <c r="AK268" s="308">
        <f t="shared" si="22"/>
        <v>67.785170681311882</v>
      </c>
      <c r="AL268" s="308">
        <f t="shared" si="22"/>
        <v>66.968159618132248</v>
      </c>
      <c r="AM268" s="308">
        <f t="shared" si="22"/>
        <v>66.148850478216517</v>
      </c>
      <c r="AN268" s="308">
        <f t="shared" si="22"/>
        <v>65.327243261564661</v>
      </c>
      <c r="AO268" s="308">
        <f t="shared" si="22"/>
        <v>64.503337968176709</v>
      </c>
      <c r="AP268" s="308">
        <f t="shared" si="22"/>
        <v>63.677134598052632</v>
      </c>
      <c r="AQ268" s="308">
        <f t="shared" si="22"/>
        <v>62.848633151192473</v>
      </c>
      <c r="AR268" s="308">
        <f t="shared" si="22"/>
        <v>62.017833627596197</v>
      </c>
    </row>
    <row r="269" spans="7:44" ht="14.25" customHeight="1" thickBot="1" x14ac:dyDescent="0.3">
      <c r="G269" s="62"/>
      <c r="H269" s="409"/>
      <c r="J269" s="442"/>
      <c r="K269" s="167" t="s">
        <v>270</v>
      </c>
      <c r="L269" s="180">
        <f t="shared" ref="L269:AR276" si="23">(L301+L462)*($S$42-1)</f>
        <v>100.0515424175539</v>
      </c>
      <c r="M269" s="180">
        <f t="shared" si="23"/>
        <v>98.806916664134249</v>
      </c>
      <c r="N269" s="180">
        <f t="shared" si="23"/>
        <v>97.558364238054125</v>
      </c>
      <c r="O269" s="180">
        <f t="shared" si="23"/>
        <v>96.305885139313446</v>
      </c>
      <c r="P269" s="180">
        <f t="shared" si="23"/>
        <v>95.049479367912284</v>
      </c>
      <c r="Q269" s="180">
        <f t="shared" si="23"/>
        <v>93.789146923850538</v>
      </c>
      <c r="R269" s="180">
        <f t="shared" si="23"/>
        <v>92.524887807128337</v>
      </c>
      <c r="S269" s="180">
        <f t="shared" si="23"/>
        <v>91.256702017745582</v>
      </c>
      <c r="T269" s="180">
        <f t="shared" si="23"/>
        <v>89.984589555702399</v>
      </c>
      <c r="U269" s="180">
        <f t="shared" si="23"/>
        <v>88.708550420998662</v>
      </c>
      <c r="V269" s="180">
        <f t="shared" si="23"/>
        <v>87.428584613634428</v>
      </c>
      <c r="W269" s="180">
        <f t="shared" si="23"/>
        <v>86.144692133609652</v>
      </c>
      <c r="X269" s="180">
        <f t="shared" si="23"/>
        <v>84.856872980924351</v>
      </c>
      <c r="Y269" s="180">
        <f t="shared" si="23"/>
        <v>84.374154270208805</v>
      </c>
      <c r="Z269" s="180">
        <f t="shared" si="23"/>
        <v>83.89079919796275</v>
      </c>
      <c r="AA269" s="180">
        <f t="shared" si="23"/>
        <v>83.406807764186254</v>
      </c>
      <c r="AB269" s="180">
        <f t="shared" si="23"/>
        <v>82.922179968879306</v>
      </c>
      <c r="AC269" s="180">
        <f t="shared" si="23"/>
        <v>82.43691581204186</v>
      </c>
      <c r="AD269" s="180">
        <f t="shared" si="23"/>
        <v>81.951015293674004</v>
      </c>
      <c r="AE269" s="180">
        <f t="shared" si="23"/>
        <v>81.464478413775709</v>
      </c>
      <c r="AF269" s="180">
        <f t="shared" si="23"/>
        <v>80.97730517234686</v>
      </c>
      <c r="AG269" s="180">
        <f t="shared" si="23"/>
        <v>80.489495569387671</v>
      </c>
      <c r="AH269" s="180">
        <f t="shared" si="23"/>
        <v>80.001049604897972</v>
      </c>
      <c r="AI269" s="180">
        <f t="shared" si="23"/>
        <v>79.511967278877762</v>
      </c>
      <c r="AJ269" s="180">
        <f t="shared" si="23"/>
        <v>79.02224859132717</v>
      </c>
      <c r="AK269" s="180">
        <f t="shared" si="23"/>
        <v>78.531893542246124</v>
      </c>
      <c r="AL269" s="180">
        <f t="shared" si="23"/>
        <v>78.040902131634553</v>
      </c>
      <c r="AM269" s="180">
        <f t="shared" si="23"/>
        <v>77.5492743594926</v>
      </c>
      <c r="AN269" s="180">
        <f t="shared" si="23"/>
        <v>77.057010225820136</v>
      </c>
      <c r="AO269" s="180">
        <f t="shared" si="23"/>
        <v>76.564109730617261</v>
      </c>
      <c r="AP269" s="180">
        <f t="shared" si="23"/>
        <v>76.070572873883918</v>
      </c>
      <c r="AQ269" s="180">
        <f t="shared" si="23"/>
        <v>75.576399655620079</v>
      </c>
      <c r="AR269" s="180">
        <f t="shared" si="23"/>
        <v>75.081590075825815</v>
      </c>
    </row>
    <row r="270" spans="7:44" ht="14.25" customHeight="1" thickTop="1" x14ac:dyDescent="0.25">
      <c r="G270" s="62"/>
      <c r="H270" s="409"/>
      <c r="J270" s="442"/>
      <c r="K270" s="164" t="s">
        <v>271</v>
      </c>
      <c r="L270" s="181">
        <f t="shared" si="23"/>
        <v>99.179892887675166</v>
      </c>
      <c r="M270" s="181">
        <f t="shared" si="23"/>
        <v>96.261282320888725</v>
      </c>
      <c r="N270" s="181">
        <f t="shared" si="23"/>
        <v>93.200327137387021</v>
      </c>
      <c r="O270" s="181">
        <f t="shared" si="23"/>
        <v>89.997027337169882</v>
      </c>
      <c r="P270" s="181">
        <f t="shared" si="23"/>
        <v>86.651382920237381</v>
      </c>
      <c r="Q270" s="181">
        <f t="shared" si="23"/>
        <v>83.163393886589574</v>
      </c>
      <c r="R270" s="181">
        <f t="shared" si="23"/>
        <v>79.533060236226376</v>
      </c>
      <c r="S270" s="181">
        <f t="shared" si="23"/>
        <v>75.760381969147844</v>
      </c>
      <c r="T270" s="181">
        <f t="shared" si="23"/>
        <v>71.845359085353962</v>
      </c>
      <c r="U270" s="181">
        <f t="shared" si="23"/>
        <v>67.787991584844704</v>
      </c>
      <c r="V270" s="181">
        <f t="shared" si="23"/>
        <v>63.588279467620133</v>
      </c>
      <c r="W270" s="181">
        <f t="shared" si="23"/>
        <v>59.246222733680185</v>
      </c>
      <c r="X270" s="181">
        <f t="shared" si="23"/>
        <v>54.761821383024881</v>
      </c>
      <c r="Y270" s="181">
        <f t="shared" si="23"/>
        <v>54.124474476438515</v>
      </c>
      <c r="Z270" s="181">
        <f t="shared" si="23"/>
        <v>53.48068414805465</v>
      </c>
      <c r="AA270" s="181">
        <f t="shared" si="23"/>
        <v>52.830450397873257</v>
      </c>
      <c r="AB270" s="181">
        <f t="shared" si="23"/>
        <v>52.173773225894358</v>
      </c>
      <c r="AC270" s="181">
        <f t="shared" si="23"/>
        <v>51.51065263211796</v>
      </c>
      <c r="AD270" s="181">
        <f t="shared" si="23"/>
        <v>50.841088616544035</v>
      </c>
      <c r="AE270" s="181">
        <f t="shared" si="23"/>
        <v>50.16508117917261</v>
      </c>
      <c r="AF270" s="181">
        <f t="shared" si="23"/>
        <v>49.482630320003707</v>
      </c>
      <c r="AG270" s="181">
        <f t="shared" si="23"/>
        <v>48.793736039037242</v>
      </c>
      <c r="AH270" s="181">
        <f t="shared" si="23"/>
        <v>48.098398336273291</v>
      </c>
      <c r="AI270" s="181">
        <f t="shared" si="23"/>
        <v>47.396617211711821</v>
      </c>
      <c r="AJ270" s="181">
        <f t="shared" si="23"/>
        <v>46.688392665352843</v>
      </c>
      <c r="AK270" s="181">
        <f t="shared" si="23"/>
        <v>45.973724697196367</v>
      </c>
      <c r="AL270" s="181">
        <f t="shared" si="23"/>
        <v>45.252613307242378</v>
      </c>
      <c r="AM270" s="181">
        <f t="shared" si="23"/>
        <v>44.525058495490839</v>
      </c>
      <c r="AN270" s="181">
        <f t="shared" si="23"/>
        <v>43.791060261941858</v>
      </c>
      <c r="AO270" s="181">
        <f t="shared" si="23"/>
        <v>43.050618606595314</v>
      </c>
      <c r="AP270" s="181">
        <f t="shared" si="23"/>
        <v>42.303733529451293</v>
      </c>
      <c r="AQ270" s="181">
        <f t="shared" si="23"/>
        <v>41.550405030509744</v>
      </c>
      <c r="AR270" s="181">
        <f t="shared" si="23"/>
        <v>40.790633109770681</v>
      </c>
    </row>
    <row r="271" spans="7:44" ht="14.25" customHeight="1" x14ac:dyDescent="0.25">
      <c r="G271" s="62"/>
      <c r="H271" s="409"/>
      <c r="J271" s="442"/>
      <c r="K271" s="52" t="s">
        <v>272</v>
      </c>
      <c r="L271" s="179">
        <f t="shared" si="23"/>
        <v>99.179892887675166</v>
      </c>
      <c r="M271" s="179">
        <f t="shared" si="23"/>
        <v>97.690964154642245</v>
      </c>
      <c r="N271" s="179">
        <f t="shared" si="23"/>
        <v>96.154829988706027</v>
      </c>
      <c r="O271" s="179">
        <f t="shared" si="23"/>
        <v>94.571490389866554</v>
      </c>
      <c r="P271" s="179">
        <f t="shared" si="23"/>
        <v>92.940945358123713</v>
      </c>
      <c r="Q271" s="179">
        <f t="shared" si="23"/>
        <v>91.263194893477561</v>
      </c>
      <c r="R271" s="179">
        <f t="shared" si="23"/>
        <v>89.538238995928097</v>
      </c>
      <c r="S271" s="179">
        <f t="shared" si="23"/>
        <v>87.766077665475279</v>
      </c>
      <c r="T271" s="179">
        <f t="shared" si="23"/>
        <v>85.946710902119236</v>
      </c>
      <c r="U271" s="179">
        <f t="shared" si="23"/>
        <v>84.08013870585981</v>
      </c>
      <c r="V271" s="179">
        <f t="shared" si="23"/>
        <v>82.166361076697044</v>
      </c>
      <c r="W271" s="179">
        <f t="shared" si="23"/>
        <v>80.205378014631037</v>
      </c>
      <c r="X271" s="179">
        <f t="shared" si="23"/>
        <v>78.197189519661691</v>
      </c>
      <c r="Y271" s="179">
        <f t="shared" si="23"/>
        <v>77.438608840322246</v>
      </c>
      <c r="Z271" s="179">
        <f t="shared" si="23"/>
        <v>76.677157850419036</v>
      </c>
      <c r="AA271" s="179">
        <f t="shared" si="23"/>
        <v>75.912836549952004</v>
      </c>
      <c r="AB271" s="179">
        <f t="shared" si="23"/>
        <v>75.14564493892118</v>
      </c>
      <c r="AC271" s="179">
        <f t="shared" si="23"/>
        <v>74.375583017326576</v>
      </c>
      <c r="AD271" s="179">
        <f t="shared" si="23"/>
        <v>73.602650785168137</v>
      </c>
      <c r="AE271" s="179">
        <f t="shared" si="23"/>
        <v>72.826848242445863</v>
      </c>
      <c r="AF271" s="179">
        <f t="shared" si="23"/>
        <v>72.048175389159866</v>
      </c>
      <c r="AG271" s="179">
        <f t="shared" si="23"/>
        <v>71.266632225309976</v>
      </c>
      <c r="AH271" s="179">
        <f t="shared" si="23"/>
        <v>70.482218750896351</v>
      </c>
      <c r="AI271" s="179">
        <f t="shared" si="23"/>
        <v>69.694934965918947</v>
      </c>
      <c r="AJ271" s="179">
        <f t="shared" si="23"/>
        <v>68.904780870377706</v>
      </c>
      <c r="AK271" s="179">
        <f t="shared" si="23"/>
        <v>68.111756464272631</v>
      </c>
      <c r="AL271" s="179">
        <f t="shared" si="23"/>
        <v>67.31586174760379</v>
      </c>
      <c r="AM271" s="179">
        <f t="shared" si="23"/>
        <v>66.517096720371129</v>
      </c>
      <c r="AN271" s="179">
        <f t="shared" si="23"/>
        <v>65.715461382574688</v>
      </c>
      <c r="AO271" s="179">
        <f t="shared" si="23"/>
        <v>64.91095573421444</v>
      </c>
      <c r="AP271" s="179">
        <f t="shared" si="23"/>
        <v>64.103579775290399</v>
      </c>
      <c r="AQ271" s="179">
        <f t="shared" si="23"/>
        <v>63.293333505802501</v>
      </c>
      <c r="AR271" s="179">
        <f t="shared" si="23"/>
        <v>62.480216925750867</v>
      </c>
    </row>
    <row r="272" spans="7:44" ht="14.25" customHeight="1" thickBot="1" x14ac:dyDescent="0.3">
      <c r="G272" s="62"/>
      <c r="H272" s="409"/>
      <c r="J272" s="442"/>
      <c r="K272" s="167" t="s">
        <v>273</v>
      </c>
      <c r="L272" s="180">
        <f t="shared" si="23"/>
        <v>99.179892887675166</v>
      </c>
      <c r="M272" s="180">
        <f t="shared" si="23"/>
        <v>98.02202528859992</v>
      </c>
      <c r="N272" s="180">
        <f t="shared" si="23"/>
        <v>96.857663618042096</v>
      </c>
      <c r="O272" s="180">
        <f t="shared" si="23"/>
        <v>95.686807876001723</v>
      </c>
      <c r="P272" s="180">
        <f t="shared" si="23"/>
        <v>94.509458062478856</v>
      </c>
      <c r="Q272" s="180">
        <f t="shared" si="23"/>
        <v>93.325614177473426</v>
      </c>
      <c r="R272" s="180">
        <f t="shared" si="23"/>
        <v>92.13527622098546</v>
      </c>
      <c r="S272" s="180">
        <f t="shared" si="23"/>
        <v>90.938444193014959</v>
      </c>
      <c r="T272" s="180">
        <f t="shared" si="23"/>
        <v>89.735118093561937</v>
      </c>
      <c r="U272" s="180">
        <f t="shared" si="23"/>
        <v>88.525297922626351</v>
      </c>
      <c r="V272" s="180">
        <f t="shared" si="23"/>
        <v>87.308983680208215</v>
      </c>
      <c r="W272" s="180">
        <f t="shared" si="23"/>
        <v>86.086175366307586</v>
      </c>
      <c r="X272" s="180">
        <f t="shared" si="23"/>
        <v>84.856872980924351</v>
      </c>
      <c r="Y272" s="180">
        <f t="shared" si="23"/>
        <v>84.389555495674969</v>
      </c>
      <c r="Z272" s="180">
        <f t="shared" si="23"/>
        <v>83.921442841424849</v>
      </c>
      <c r="AA272" s="180">
        <f t="shared" si="23"/>
        <v>83.452535018174117</v>
      </c>
      <c r="AB272" s="180">
        <f t="shared" si="23"/>
        <v>82.982832025922647</v>
      </c>
      <c r="AC272" s="180">
        <f t="shared" si="23"/>
        <v>82.512333864670452</v>
      </c>
      <c r="AD272" s="180">
        <f t="shared" si="23"/>
        <v>82.041040534417647</v>
      </c>
      <c r="AE272" s="180">
        <f t="shared" si="23"/>
        <v>81.568952035164202</v>
      </c>
      <c r="AF272" s="180">
        <f t="shared" si="23"/>
        <v>81.096068366909961</v>
      </c>
      <c r="AG272" s="180">
        <f t="shared" si="23"/>
        <v>80.622389529655123</v>
      </c>
      <c r="AH272" s="180">
        <f t="shared" si="23"/>
        <v>80.147915523399547</v>
      </c>
      <c r="AI272" s="180">
        <f t="shared" si="23"/>
        <v>79.672646348143346</v>
      </c>
      <c r="AJ272" s="180">
        <f t="shared" si="23"/>
        <v>79.196582003886419</v>
      </c>
      <c r="AK272" s="180">
        <f t="shared" si="23"/>
        <v>78.719722490628811</v>
      </c>
      <c r="AL272" s="180">
        <f t="shared" si="23"/>
        <v>78.242067808370535</v>
      </c>
      <c r="AM272" s="180">
        <f t="shared" si="23"/>
        <v>77.763617957111592</v>
      </c>
      <c r="AN272" s="180">
        <f t="shared" si="23"/>
        <v>77.284372936851923</v>
      </c>
      <c r="AO272" s="180">
        <f t="shared" si="23"/>
        <v>76.804332747591573</v>
      </c>
      <c r="AP272" s="180">
        <f t="shared" si="23"/>
        <v>76.323497389330583</v>
      </c>
      <c r="AQ272" s="180">
        <f t="shared" si="23"/>
        <v>75.841866862068883</v>
      </c>
      <c r="AR272" s="180">
        <f t="shared" si="23"/>
        <v>75.35944116580653</v>
      </c>
    </row>
    <row r="273" spans="7:44" ht="14.25" customHeight="1" thickTop="1" x14ac:dyDescent="0.25">
      <c r="G273" s="62"/>
      <c r="H273" s="409"/>
      <c r="J273" s="442"/>
      <c r="K273" s="164" t="s">
        <v>274</v>
      </c>
      <c r="L273" s="181">
        <f t="shared" si="23"/>
        <v>102.30353365012552</v>
      </c>
      <c r="M273" s="181">
        <f t="shared" si="23"/>
        <v>99.235433896872422</v>
      </c>
      <c r="N273" s="181">
        <f t="shared" si="23"/>
        <v>96.00484148864868</v>
      </c>
      <c r="O273" s="181">
        <f t="shared" si="23"/>
        <v>92.611756425454217</v>
      </c>
      <c r="P273" s="181">
        <f t="shared" si="23"/>
        <v>89.056178707289121</v>
      </c>
      <c r="Q273" s="181">
        <f t="shared" si="23"/>
        <v>85.338108334153432</v>
      </c>
      <c r="R273" s="181">
        <f t="shared" si="23"/>
        <v>81.457545306047038</v>
      </c>
      <c r="S273" s="181">
        <f t="shared" si="23"/>
        <v>77.414489622969953</v>
      </c>
      <c r="T273" s="181">
        <f t="shared" si="23"/>
        <v>73.208941284922275</v>
      </c>
      <c r="U273" s="181">
        <f t="shared" si="23"/>
        <v>68.840900291903878</v>
      </c>
      <c r="V273" s="181">
        <f t="shared" si="23"/>
        <v>64.31036664391489</v>
      </c>
      <c r="W273" s="181">
        <f t="shared" si="23"/>
        <v>59.617340340955195</v>
      </c>
      <c r="X273" s="181">
        <f t="shared" si="23"/>
        <v>54.761821383024881</v>
      </c>
      <c r="Y273" s="181">
        <f t="shared" si="23"/>
        <v>54.189010921421215</v>
      </c>
      <c r="Z273" s="181">
        <f t="shared" si="23"/>
        <v>53.608605999192413</v>
      </c>
      <c r="AA273" s="181">
        <f t="shared" si="23"/>
        <v>53.020606616338497</v>
      </c>
      <c r="AB273" s="181">
        <f t="shared" si="23"/>
        <v>52.425012772859461</v>
      </c>
      <c r="AC273" s="181">
        <f t="shared" si="23"/>
        <v>51.821824468755274</v>
      </c>
      <c r="AD273" s="181">
        <f t="shared" si="23"/>
        <v>51.211041704025945</v>
      </c>
      <c r="AE273" s="181">
        <f t="shared" si="23"/>
        <v>50.592664478671516</v>
      </c>
      <c r="AF273" s="181">
        <f t="shared" si="23"/>
        <v>49.966692792691944</v>
      </c>
      <c r="AG273" s="181">
        <f t="shared" si="23"/>
        <v>49.333126646087244</v>
      </c>
      <c r="AH273" s="181">
        <f t="shared" si="23"/>
        <v>48.691966038857409</v>
      </c>
      <c r="AI273" s="181">
        <f t="shared" si="23"/>
        <v>48.043210971002438</v>
      </c>
      <c r="AJ273" s="181">
        <f t="shared" si="23"/>
        <v>47.386861442522374</v>
      </c>
      <c r="AK273" s="181">
        <f t="shared" si="23"/>
        <v>46.722917453417175</v>
      </c>
      <c r="AL273" s="181">
        <f t="shared" si="23"/>
        <v>46.05137900368684</v>
      </c>
      <c r="AM273" s="181">
        <f t="shared" si="23"/>
        <v>45.372246093331349</v>
      </c>
      <c r="AN273" s="181">
        <f t="shared" si="23"/>
        <v>44.68551872235075</v>
      </c>
      <c r="AO273" s="181">
        <f t="shared" si="23"/>
        <v>43.99119689074503</v>
      </c>
      <c r="AP273" s="181">
        <f t="shared" si="23"/>
        <v>43.289280598514146</v>
      </c>
      <c r="AQ273" s="181">
        <f t="shared" si="23"/>
        <v>42.579769845658184</v>
      </c>
      <c r="AR273" s="181">
        <f t="shared" si="23"/>
        <v>41.862664632177044</v>
      </c>
    </row>
    <row r="274" spans="7:44" ht="14.25" customHeight="1" x14ac:dyDescent="0.25">
      <c r="G274" s="62"/>
      <c r="H274" s="409"/>
      <c r="J274" s="442"/>
      <c r="K274" s="52" t="s">
        <v>275</v>
      </c>
      <c r="L274" s="179">
        <f t="shared" si="23"/>
        <v>102.30353365012552</v>
      </c>
      <c r="M274" s="179">
        <f t="shared" si="23"/>
        <v>100.61202647379466</v>
      </c>
      <c r="N274" s="179">
        <f t="shared" si="23"/>
        <v>98.862818418456385</v>
      </c>
      <c r="O274" s="179">
        <f t="shared" si="23"/>
        <v>97.0559094841106</v>
      </c>
      <c r="P274" s="179">
        <f t="shared" si="23"/>
        <v>95.191299670757317</v>
      </c>
      <c r="Q274" s="179">
        <f t="shared" si="23"/>
        <v>93.268988978396564</v>
      </c>
      <c r="R274" s="179">
        <f t="shared" si="23"/>
        <v>91.288977407028327</v>
      </c>
      <c r="S274" s="179">
        <f t="shared" si="23"/>
        <v>89.251264956652577</v>
      </c>
      <c r="T274" s="179">
        <f t="shared" si="23"/>
        <v>87.155851627269357</v>
      </c>
      <c r="U274" s="179">
        <f t="shared" si="23"/>
        <v>85.002737418878695</v>
      </c>
      <c r="V274" s="179">
        <f t="shared" si="23"/>
        <v>82.791922331480507</v>
      </c>
      <c r="W274" s="179">
        <f t="shared" si="23"/>
        <v>80.523406365074834</v>
      </c>
      <c r="X274" s="179">
        <f t="shared" si="23"/>
        <v>78.197189519661691</v>
      </c>
      <c r="Y274" s="179">
        <f t="shared" si="23"/>
        <v>77.571341918349816</v>
      </c>
      <c r="Z274" s="179">
        <f t="shared" si="23"/>
        <v>76.942364750397587</v>
      </c>
      <c r="AA274" s="179">
        <f t="shared" si="23"/>
        <v>76.310258015805076</v>
      </c>
      <c r="AB274" s="179">
        <f t="shared" si="23"/>
        <v>75.675021714572196</v>
      </c>
      <c r="AC274" s="179">
        <f t="shared" si="23"/>
        <v>75.03665584669902</v>
      </c>
      <c r="AD274" s="179">
        <f t="shared" si="23"/>
        <v>74.395160412185518</v>
      </c>
      <c r="AE274" s="179">
        <f t="shared" si="23"/>
        <v>73.750535411031692</v>
      </c>
      <c r="AF274" s="179">
        <f t="shared" si="23"/>
        <v>73.102780843237525</v>
      </c>
      <c r="AG274" s="179">
        <f t="shared" si="23"/>
        <v>72.451896708803034</v>
      </c>
      <c r="AH274" s="179">
        <f t="shared" si="23"/>
        <v>71.797883007728217</v>
      </c>
      <c r="AI274" s="179">
        <f t="shared" si="23"/>
        <v>71.140739740013117</v>
      </c>
      <c r="AJ274" s="179">
        <f t="shared" si="23"/>
        <v>70.480466905657622</v>
      </c>
      <c r="AK274" s="179">
        <f t="shared" si="23"/>
        <v>69.817064504661843</v>
      </c>
      <c r="AL274" s="179">
        <f t="shared" si="23"/>
        <v>69.15053253702574</v>
      </c>
      <c r="AM274" s="179">
        <f t="shared" si="23"/>
        <v>68.480871002749311</v>
      </c>
      <c r="AN274" s="179">
        <f t="shared" si="23"/>
        <v>67.808079901832556</v>
      </c>
      <c r="AO274" s="179">
        <f t="shared" si="23"/>
        <v>67.132159234275491</v>
      </c>
      <c r="AP274" s="179">
        <f t="shared" si="23"/>
        <v>66.453109000078101</v>
      </c>
      <c r="AQ274" s="179">
        <f t="shared" si="23"/>
        <v>65.770929199240342</v>
      </c>
      <c r="AR274" s="179">
        <f t="shared" si="23"/>
        <v>65.085619831762287</v>
      </c>
    </row>
    <row r="275" spans="7:44" ht="14.25" customHeight="1" thickBot="1" x14ac:dyDescent="0.3">
      <c r="G275" s="62"/>
      <c r="H275" s="409"/>
      <c r="J275" s="442"/>
      <c r="K275" s="167" t="s">
        <v>276</v>
      </c>
      <c r="L275" s="180">
        <f t="shared" si="23"/>
        <v>102.30353365012552</v>
      </c>
      <c r="M275" s="180">
        <f t="shared" si="23"/>
        <v>100.90712723768807</v>
      </c>
      <c r="N275" s="180">
        <f t="shared" si="23"/>
        <v>99.500269556766554</v>
      </c>
      <c r="O275" s="180">
        <f t="shared" si="23"/>
        <v>98.082960607360832</v>
      </c>
      <c r="P275" s="180">
        <f t="shared" si="23"/>
        <v>96.655200389471005</v>
      </c>
      <c r="Q275" s="180">
        <f t="shared" si="23"/>
        <v>95.216988903097118</v>
      </c>
      <c r="R275" s="180">
        <f t="shared" si="23"/>
        <v>93.768326148239083</v>
      </c>
      <c r="S275" s="180">
        <f t="shared" si="23"/>
        <v>92.309212124896916</v>
      </c>
      <c r="T275" s="180">
        <f t="shared" si="23"/>
        <v>90.839646833070674</v>
      </c>
      <c r="U275" s="180">
        <f t="shared" si="23"/>
        <v>89.359630272760285</v>
      </c>
      <c r="V275" s="180">
        <f t="shared" si="23"/>
        <v>87.869162443965735</v>
      </c>
      <c r="W275" s="180">
        <f t="shared" si="23"/>
        <v>86.368243346687137</v>
      </c>
      <c r="X275" s="180">
        <f t="shared" si="23"/>
        <v>84.856872980924351</v>
      </c>
      <c r="Y275" s="180">
        <f t="shared" si="23"/>
        <v>84.534250017622085</v>
      </c>
      <c r="Z275" s="180">
        <f t="shared" si="23"/>
        <v>84.210866985527829</v>
      </c>
      <c r="AA275" s="180">
        <f t="shared" si="23"/>
        <v>83.886723884641555</v>
      </c>
      <c r="AB275" s="180">
        <f t="shared" si="23"/>
        <v>83.561820714963304</v>
      </c>
      <c r="AC275" s="180">
        <f t="shared" si="23"/>
        <v>83.236157476493091</v>
      </c>
      <c r="AD275" s="180">
        <f t="shared" si="23"/>
        <v>82.909734169230859</v>
      </c>
      <c r="AE275" s="180">
        <f t="shared" si="23"/>
        <v>82.582550793176637</v>
      </c>
      <c r="AF275" s="180">
        <f t="shared" si="23"/>
        <v>82.25460734833041</v>
      </c>
      <c r="AG275" s="180">
        <f t="shared" si="23"/>
        <v>81.925903834692221</v>
      </c>
      <c r="AH275" s="180">
        <f t="shared" si="23"/>
        <v>81.596440252262013</v>
      </c>
      <c r="AI275" s="180">
        <f t="shared" si="23"/>
        <v>81.266216601039844</v>
      </c>
      <c r="AJ275" s="180">
        <f t="shared" si="23"/>
        <v>80.935232881025655</v>
      </c>
      <c r="AK275" s="180">
        <f t="shared" si="23"/>
        <v>80.603489092219533</v>
      </c>
      <c r="AL275" s="180">
        <f t="shared" si="23"/>
        <v>80.270985234621392</v>
      </c>
      <c r="AM275" s="180">
        <f t="shared" si="23"/>
        <v>79.937721308231261</v>
      </c>
      <c r="AN275" s="180">
        <f t="shared" si="23"/>
        <v>79.603697313049096</v>
      </c>
      <c r="AO275" s="180">
        <f t="shared" si="23"/>
        <v>79.268913249074998</v>
      </c>
      <c r="AP275" s="180">
        <f t="shared" si="23"/>
        <v>78.933369116308882</v>
      </c>
      <c r="AQ275" s="180">
        <f t="shared" si="23"/>
        <v>78.597064914750774</v>
      </c>
      <c r="AR275" s="180">
        <f t="shared" si="23"/>
        <v>78.260000644400705</v>
      </c>
    </row>
    <row r="276" spans="7:44" ht="14.25" customHeight="1" thickTop="1" x14ac:dyDescent="0.25">
      <c r="G276" s="62"/>
      <c r="H276" s="409"/>
      <c r="J276" s="442"/>
      <c r="K276" s="164" t="s">
        <v>277</v>
      </c>
      <c r="L276" s="181">
        <f t="shared" si="23"/>
        <v>109.11448101636404</v>
      </c>
      <c r="M276" s="181">
        <f t="shared" si="23"/>
        <v>105.91054979359568</v>
      </c>
      <c r="N276" s="181">
        <f t="shared" si="23"/>
        <v>102.51582834289017</v>
      </c>
      <c r="O276" s="181">
        <f t="shared" si="23"/>
        <v>98.930316664247528</v>
      </c>
      <c r="P276" s="181">
        <f t="shared" si="23"/>
        <v>95.154014757667696</v>
      </c>
      <c r="Q276" s="181">
        <f t="shared" si="23"/>
        <v>91.186922623150721</v>
      </c>
      <c r="R276" s="181">
        <f t="shared" si="23"/>
        <v>87.029040260696632</v>
      </c>
      <c r="S276" s="181">
        <f t="shared" si="23"/>
        <v>82.680367670305372</v>
      </c>
      <c r="T276" s="181">
        <f t="shared" si="23"/>
        <v>78.140904851976913</v>
      </c>
      <c r="U276" s="181">
        <f t="shared" si="23"/>
        <v>73.410651805711339</v>
      </c>
      <c r="V276" s="181">
        <f t="shared" si="23"/>
        <v>68.48960853150858</v>
      </c>
      <c r="W276" s="181">
        <f t="shared" si="23"/>
        <v>63.377775029368721</v>
      </c>
      <c r="X276" s="181">
        <f t="shared" si="23"/>
        <v>58.075151299291676</v>
      </c>
      <c r="Y276" s="181">
        <f t="shared" si="23"/>
        <v>57.445927607862714</v>
      </c>
      <c r="Z276" s="181">
        <f t="shared" si="23"/>
        <v>56.807079550550867</v>
      </c>
      <c r="AA276" s="181">
        <f t="shared" si="23"/>
        <v>56.158607127356134</v>
      </c>
      <c r="AB276" s="181">
        <f t="shared" si="23"/>
        <v>55.500510338278481</v>
      </c>
      <c r="AC276" s="181">
        <f t="shared" si="23"/>
        <v>54.832789183317985</v>
      </c>
      <c r="AD276" s="181">
        <f t="shared" si="23"/>
        <v>54.155443662474589</v>
      </c>
      <c r="AE276" s="181">
        <f t="shared" si="23"/>
        <v>53.468473775748301</v>
      </c>
      <c r="AF276" s="181">
        <f t="shared" si="23"/>
        <v>52.771879523139141</v>
      </c>
      <c r="AG276" s="181">
        <f t="shared" si="23"/>
        <v>52.065660904647068</v>
      </c>
      <c r="AH276" s="181">
        <f t="shared" si="23"/>
        <v>51.349817920272123</v>
      </c>
      <c r="AI276" s="181">
        <f t="shared" si="23"/>
        <v>50.624350570014307</v>
      </c>
      <c r="AJ276" s="181">
        <f t="shared" ref="AJ276:AR276" si="24">(AJ308+AJ469)*($S$42-1)</f>
        <v>49.889258853873599</v>
      </c>
      <c r="AK276" s="181">
        <f t="shared" si="24"/>
        <v>49.144542771849999</v>
      </c>
      <c r="AL276" s="181">
        <f t="shared" si="24"/>
        <v>48.39020232394352</v>
      </c>
      <c r="AM276" s="181">
        <f t="shared" si="24"/>
        <v>47.626237510154141</v>
      </c>
      <c r="AN276" s="181">
        <f t="shared" si="24"/>
        <v>46.852648330481891</v>
      </c>
      <c r="AO276" s="181">
        <f t="shared" si="24"/>
        <v>46.069434784926756</v>
      </c>
      <c r="AP276" s="181">
        <f t="shared" si="24"/>
        <v>45.276596873488714</v>
      </c>
      <c r="AQ276" s="181">
        <f t="shared" si="24"/>
        <v>44.474134596167836</v>
      </c>
      <c r="AR276" s="181">
        <f t="shared" si="24"/>
        <v>43.662047952964016</v>
      </c>
    </row>
    <row r="277" spans="7:44" ht="14.25" customHeight="1" x14ac:dyDescent="0.25">
      <c r="G277" s="62"/>
      <c r="H277" s="409"/>
      <c r="J277" s="442"/>
      <c r="K277" s="52" t="s">
        <v>278</v>
      </c>
      <c r="L277" s="179">
        <f t="shared" ref="L277:AR284" si="25">(L309+L470)*($S$42-1)</f>
        <v>109.11448101636404</v>
      </c>
      <c r="M277" s="179">
        <f t="shared" si="25"/>
        <v>108.18268214845291</v>
      </c>
      <c r="N277" s="179">
        <f t="shared" si="25"/>
        <v>107.19023828502694</v>
      </c>
      <c r="O277" s="179">
        <f t="shared" si="25"/>
        <v>106.13714942608624</v>
      </c>
      <c r="P277" s="179">
        <f t="shared" si="25"/>
        <v>105.02341557163066</v>
      </c>
      <c r="Q277" s="179">
        <f t="shared" si="25"/>
        <v>103.84903672166035</v>
      </c>
      <c r="R277" s="179">
        <f t="shared" si="25"/>
        <v>102.61401287617528</v>
      </c>
      <c r="S277" s="179">
        <f t="shared" si="25"/>
        <v>101.31834403517541</v>
      </c>
      <c r="T277" s="179">
        <f t="shared" si="25"/>
        <v>99.962030198660742</v>
      </c>
      <c r="U277" s="179">
        <f t="shared" si="25"/>
        <v>98.545071366631262</v>
      </c>
      <c r="V277" s="179">
        <f t="shared" si="25"/>
        <v>97.067467539087033</v>
      </c>
      <c r="W277" s="179">
        <f t="shared" si="25"/>
        <v>95.52921871602797</v>
      </c>
      <c r="X277" s="179">
        <f t="shared" si="25"/>
        <v>93.93032489745417</v>
      </c>
      <c r="Y277" s="179">
        <f t="shared" si="25"/>
        <v>92.828776477503609</v>
      </c>
      <c r="Z277" s="179">
        <f t="shared" si="25"/>
        <v>91.721721991265298</v>
      </c>
      <c r="AA277" s="179">
        <f t="shared" si="25"/>
        <v>90.609161438739292</v>
      </c>
      <c r="AB277" s="179">
        <f t="shared" si="25"/>
        <v>89.491094819925607</v>
      </c>
      <c r="AC277" s="179">
        <f t="shared" si="25"/>
        <v>88.367522134824242</v>
      </c>
      <c r="AD277" s="179">
        <f t="shared" si="25"/>
        <v>87.238443383435097</v>
      </c>
      <c r="AE277" s="179">
        <f t="shared" si="25"/>
        <v>86.103858565758316</v>
      </c>
      <c r="AF277" s="179">
        <f t="shared" si="25"/>
        <v>84.96376768179374</v>
      </c>
      <c r="AG277" s="179">
        <f t="shared" si="25"/>
        <v>83.818170731541514</v>
      </c>
      <c r="AH277" s="179">
        <f t="shared" si="25"/>
        <v>82.667067715001579</v>
      </c>
      <c r="AI277" s="179">
        <f t="shared" si="25"/>
        <v>81.510458632173922</v>
      </c>
      <c r="AJ277" s="179">
        <f t="shared" si="25"/>
        <v>80.348343483058599</v>
      </c>
      <c r="AK277" s="179">
        <f t="shared" si="25"/>
        <v>79.180722267655526</v>
      </c>
      <c r="AL277" s="179">
        <f t="shared" si="25"/>
        <v>78.007594985964758</v>
      </c>
      <c r="AM277" s="179">
        <f t="shared" si="25"/>
        <v>76.828961637986296</v>
      </c>
      <c r="AN277" s="179">
        <f t="shared" si="25"/>
        <v>75.644822223720112</v>
      </c>
      <c r="AO277" s="179">
        <f t="shared" si="25"/>
        <v>74.455176743166234</v>
      </c>
      <c r="AP277" s="179">
        <f t="shared" si="25"/>
        <v>73.260025196324648</v>
      </c>
      <c r="AQ277" s="179">
        <f t="shared" si="25"/>
        <v>72.059367583195396</v>
      </c>
      <c r="AR277" s="179">
        <f t="shared" si="25"/>
        <v>70.853203903778365</v>
      </c>
    </row>
    <row r="278" spans="7:44" ht="14.25" customHeight="1" thickBot="1" x14ac:dyDescent="0.3">
      <c r="G278" s="62"/>
      <c r="H278" s="409"/>
      <c r="J278" s="442"/>
      <c r="K278" s="167" t="s">
        <v>279</v>
      </c>
      <c r="L278" s="180">
        <f t="shared" si="25"/>
        <v>109.11448101636404</v>
      </c>
      <c r="M278" s="180">
        <f t="shared" si="25"/>
        <v>108.25056485638481</v>
      </c>
      <c r="N278" s="180">
        <f t="shared" si="25"/>
        <v>107.37606406337466</v>
      </c>
      <c r="O278" s="180">
        <f t="shared" si="25"/>
        <v>106.49097863733354</v>
      </c>
      <c r="P278" s="180">
        <f t="shared" si="25"/>
        <v>105.59530857826151</v>
      </c>
      <c r="Q278" s="180">
        <f t="shared" si="25"/>
        <v>104.68905388615848</v>
      </c>
      <c r="R278" s="180">
        <f t="shared" si="25"/>
        <v>103.77221456102453</v>
      </c>
      <c r="S278" s="180">
        <f t="shared" si="25"/>
        <v>102.84479060285972</v>
      </c>
      <c r="T278" s="180">
        <f t="shared" si="25"/>
        <v>101.90678201166391</v>
      </c>
      <c r="U278" s="180">
        <f t="shared" si="25"/>
        <v>100.95818878743712</v>
      </c>
      <c r="V278" s="180">
        <f t="shared" si="25"/>
        <v>99.999010930179438</v>
      </c>
      <c r="W278" s="180">
        <f t="shared" si="25"/>
        <v>99.029248439890864</v>
      </c>
      <c r="X278" s="180">
        <f t="shared" si="25"/>
        <v>98.048901316571261</v>
      </c>
      <c r="Y278" s="180">
        <f t="shared" si="25"/>
        <v>97.35428037123711</v>
      </c>
      <c r="Z278" s="180">
        <f t="shared" si="25"/>
        <v>96.658075508061131</v>
      </c>
      <c r="AA278" s="180">
        <f t="shared" si="25"/>
        <v>95.960286727043453</v>
      </c>
      <c r="AB278" s="180">
        <f t="shared" si="25"/>
        <v>95.26091402818399</v>
      </c>
      <c r="AC278" s="180">
        <f t="shared" si="25"/>
        <v>94.559957411482713</v>
      </c>
      <c r="AD278" s="180">
        <f t="shared" si="25"/>
        <v>93.857416876939695</v>
      </c>
      <c r="AE278" s="180">
        <f t="shared" si="25"/>
        <v>93.153292424554891</v>
      </c>
      <c r="AF278" s="180">
        <f t="shared" si="25"/>
        <v>92.447584054328303</v>
      </c>
      <c r="AG278" s="180">
        <f t="shared" si="25"/>
        <v>91.740291766259972</v>
      </c>
      <c r="AH278" s="180">
        <f t="shared" si="25"/>
        <v>91.03141556034987</v>
      </c>
      <c r="AI278" s="180">
        <f t="shared" si="25"/>
        <v>90.32095543659797</v>
      </c>
      <c r="AJ278" s="180">
        <f t="shared" si="25"/>
        <v>89.608911395004327</v>
      </c>
      <c r="AK278" s="180">
        <f t="shared" si="25"/>
        <v>88.895283435568913</v>
      </c>
      <c r="AL278" s="180">
        <f t="shared" si="25"/>
        <v>88.180071558291672</v>
      </c>
      <c r="AM278" s="180">
        <f t="shared" si="25"/>
        <v>87.463275763172717</v>
      </c>
      <c r="AN278" s="180">
        <f t="shared" si="25"/>
        <v>86.744896050211992</v>
      </c>
      <c r="AO278" s="180">
        <f t="shared" si="25"/>
        <v>86.024932419409467</v>
      </c>
      <c r="AP278" s="180">
        <f t="shared" si="25"/>
        <v>85.303384870765157</v>
      </c>
      <c r="AQ278" s="180">
        <f t="shared" si="25"/>
        <v>84.580253404279105</v>
      </c>
      <c r="AR278" s="180">
        <f t="shared" si="25"/>
        <v>83.855538019951283</v>
      </c>
    </row>
    <row r="279" spans="7:44" ht="14.25" customHeight="1" thickTop="1" x14ac:dyDescent="0.25">
      <c r="G279" s="62"/>
      <c r="H279" s="409"/>
      <c r="J279" s="442"/>
      <c r="K279" s="164" t="s">
        <v>280</v>
      </c>
      <c r="L279" s="181">
        <f t="shared" si="25"/>
        <v>122.78396293452786</v>
      </c>
      <c r="M279" s="181">
        <f t="shared" si="25"/>
        <v>118.74908658782944</v>
      </c>
      <c r="N279" s="181">
        <f t="shared" si="25"/>
        <v>114.46738758242105</v>
      </c>
      <c r="O279" s="181">
        <f t="shared" si="25"/>
        <v>109.93886591830275</v>
      </c>
      <c r="P279" s="181">
        <f t="shared" si="25"/>
        <v>105.16352159547458</v>
      </c>
      <c r="Q279" s="181">
        <f t="shared" si="25"/>
        <v>100.14135461393644</v>
      </c>
      <c r="R279" s="181">
        <f t="shared" si="25"/>
        <v>94.872364973688377</v>
      </c>
      <c r="S279" s="181">
        <f t="shared" si="25"/>
        <v>89.356552674730395</v>
      </c>
      <c r="T279" s="181">
        <f t="shared" si="25"/>
        <v>83.593917717062496</v>
      </c>
      <c r="U279" s="181">
        <f t="shared" si="25"/>
        <v>77.584460100684694</v>
      </c>
      <c r="V279" s="181">
        <f t="shared" si="25"/>
        <v>71.328179825596919</v>
      </c>
      <c r="W279" s="181">
        <f t="shared" si="25"/>
        <v>64.825076891799284</v>
      </c>
      <c r="X279" s="181">
        <f t="shared" si="25"/>
        <v>58.075151299291676</v>
      </c>
      <c r="Y279" s="181">
        <f t="shared" si="25"/>
        <v>57.609704867289942</v>
      </c>
      <c r="Z279" s="181">
        <f t="shared" si="25"/>
        <v>57.134220411043302</v>
      </c>
      <c r="AA279" s="181">
        <f t="shared" si="25"/>
        <v>56.648697930551847</v>
      </c>
      <c r="AB279" s="181">
        <f t="shared" si="25"/>
        <v>56.153137425815537</v>
      </c>
      <c r="AC279" s="181">
        <f t="shared" si="25"/>
        <v>55.647538896834341</v>
      </c>
      <c r="AD279" s="181">
        <f t="shared" si="25"/>
        <v>55.131902343608331</v>
      </c>
      <c r="AE279" s="181">
        <f t="shared" si="25"/>
        <v>54.606227766137451</v>
      </c>
      <c r="AF279" s="181">
        <f t="shared" si="25"/>
        <v>54.070515164421693</v>
      </c>
      <c r="AG279" s="181">
        <f t="shared" si="25"/>
        <v>53.524764538461127</v>
      </c>
      <c r="AH279" s="181">
        <f t="shared" si="25"/>
        <v>52.968975888255677</v>
      </c>
      <c r="AI279" s="181">
        <f t="shared" si="25"/>
        <v>52.403149213805385</v>
      </c>
      <c r="AJ279" s="181">
        <f t="shared" si="25"/>
        <v>51.827284515110229</v>
      </c>
      <c r="AK279" s="181">
        <f t="shared" si="25"/>
        <v>51.241381792170223</v>
      </c>
      <c r="AL279" s="181">
        <f t="shared" si="25"/>
        <v>50.645441044985397</v>
      </c>
      <c r="AM279" s="181">
        <f t="shared" si="25"/>
        <v>50.03946227355565</v>
      </c>
      <c r="AN279" s="181">
        <f t="shared" si="25"/>
        <v>49.423445477881103</v>
      </c>
      <c r="AO279" s="181">
        <f t="shared" si="25"/>
        <v>48.797390657961685</v>
      </c>
      <c r="AP279" s="181">
        <f t="shared" si="25"/>
        <v>48.161297813797404</v>
      </c>
      <c r="AQ279" s="181">
        <f t="shared" si="25"/>
        <v>47.515166945388273</v>
      </c>
      <c r="AR279" s="181">
        <f t="shared" si="25"/>
        <v>46.858998052734279</v>
      </c>
    </row>
    <row r="280" spans="7:44" ht="14.25" customHeight="1" x14ac:dyDescent="0.25">
      <c r="G280" s="62"/>
      <c r="H280" s="409"/>
      <c r="J280" s="442"/>
      <c r="K280" s="52" t="s">
        <v>281</v>
      </c>
      <c r="L280" s="179">
        <f t="shared" si="25"/>
        <v>122.78396293452786</v>
      </c>
      <c r="M280" s="179">
        <f t="shared" si="25"/>
        <v>120.84474954669427</v>
      </c>
      <c r="N280" s="179">
        <f t="shared" si="25"/>
        <v>118.82094407729902</v>
      </c>
      <c r="O280" s="179">
        <f t="shared" si="25"/>
        <v>116.71254652634214</v>
      </c>
      <c r="P280" s="179">
        <f t="shared" si="25"/>
        <v>114.51955689382351</v>
      </c>
      <c r="Q280" s="179">
        <f t="shared" si="25"/>
        <v>112.24197517974328</v>
      </c>
      <c r="R280" s="179">
        <f t="shared" si="25"/>
        <v>109.87980138410131</v>
      </c>
      <c r="S280" s="179">
        <f t="shared" si="25"/>
        <v>107.43303550689764</v>
      </c>
      <c r="T280" s="179">
        <f t="shared" si="25"/>
        <v>104.90167754813234</v>
      </c>
      <c r="U280" s="179">
        <f t="shared" si="25"/>
        <v>102.28572750780529</v>
      </c>
      <c r="V280" s="179">
        <f t="shared" si="25"/>
        <v>99.585185385916603</v>
      </c>
      <c r="W280" s="179">
        <f t="shared" si="25"/>
        <v>96.800051182466248</v>
      </c>
      <c r="X280" s="179">
        <f t="shared" si="25"/>
        <v>93.93032489745417</v>
      </c>
      <c r="Y280" s="179">
        <f t="shared" si="25"/>
        <v>93.207752179565503</v>
      </c>
      <c r="Z280" s="179">
        <f t="shared" si="25"/>
        <v>92.480274073365209</v>
      </c>
      <c r="AA280" s="179">
        <f t="shared" si="25"/>
        <v>91.747890578853202</v>
      </c>
      <c r="AB280" s="179">
        <f t="shared" si="25"/>
        <v>91.01060169602961</v>
      </c>
      <c r="AC280" s="179">
        <f t="shared" si="25"/>
        <v>90.268407424894349</v>
      </c>
      <c r="AD280" s="179">
        <f t="shared" si="25"/>
        <v>89.521307765447446</v>
      </c>
      <c r="AE280" s="179">
        <f t="shared" si="25"/>
        <v>88.769302717688944</v>
      </c>
      <c r="AF280" s="179">
        <f t="shared" si="25"/>
        <v>88.012392281618745</v>
      </c>
      <c r="AG280" s="179">
        <f t="shared" si="25"/>
        <v>87.250576457236903</v>
      </c>
      <c r="AH280" s="179">
        <f t="shared" si="25"/>
        <v>86.483855244543406</v>
      </c>
      <c r="AI280" s="179">
        <f t="shared" si="25"/>
        <v>85.71222864353831</v>
      </c>
      <c r="AJ280" s="179">
        <f t="shared" si="25"/>
        <v>84.93569665422153</v>
      </c>
      <c r="AK280" s="179">
        <f t="shared" si="25"/>
        <v>84.154259276593137</v>
      </c>
      <c r="AL280" s="179">
        <f t="shared" si="25"/>
        <v>83.367916510653075</v>
      </c>
      <c r="AM280" s="179">
        <f t="shared" si="25"/>
        <v>82.576668356401385</v>
      </c>
      <c r="AN280" s="179">
        <f t="shared" si="25"/>
        <v>81.780514813838025</v>
      </c>
      <c r="AO280" s="179">
        <f t="shared" si="25"/>
        <v>80.979455882963038</v>
      </c>
      <c r="AP280" s="179">
        <f t="shared" si="25"/>
        <v>80.173491563776381</v>
      </c>
      <c r="AQ280" s="179">
        <f t="shared" si="25"/>
        <v>79.362621856278125</v>
      </c>
      <c r="AR280" s="179">
        <f t="shared" si="25"/>
        <v>78.546846760468213</v>
      </c>
    </row>
    <row r="281" spans="7:44" ht="14.25" customHeight="1" thickBot="1" x14ac:dyDescent="0.3">
      <c r="G281" s="62"/>
      <c r="H281" s="409"/>
      <c r="J281" s="442"/>
      <c r="K281" s="167" t="s">
        <v>282</v>
      </c>
      <c r="L281" s="180">
        <f t="shared" si="25"/>
        <v>122.78396293452786</v>
      </c>
      <c r="M281" s="180">
        <f t="shared" si="25"/>
        <v>120.84982453375844</v>
      </c>
      <c r="N281" s="180">
        <f t="shared" si="25"/>
        <v>118.89257399952352</v>
      </c>
      <c r="O281" s="180">
        <f t="shared" si="25"/>
        <v>116.91221133182304</v>
      </c>
      <c r="P281" s="180">
        <f t="shared" si="25"/>
        <v>114.90873653065718</v>
      </c>
      <c r="Q281" s="180">
        <f t="shared" si="25"/>
        <v>112.8821495960257</v>
      </c>
      <c r="R281" s="180">
        <f t="shared" si="25"/>
        <v>110.83245052792878</v>
      </c>
      <c r="S281" s="180">
        <f t="shared" si="25"/>
        <v>108.7596393263663</v>
      </c>
      <c r="T281" s="180">
        <f t="shared" si="25"/>
        <v>106.66371599133832</v>
      </c>
      <c r="U281" s="180">
        <f t="shared" si="25"/>
        <v>104.54468052284486</v>
      </c>
      <c r="V281" s="180">
        <f t="shared" si="25"/>
        <v>102.40253292088583</v>
      </c>
      <c r="W281" s="180">
        <f t="shared" si="25"/>
        <v>100.23727318546133</v>
      </c>
      <c r="X281" s="180">
        <f t="shared" si="25"/>
        <v>98.048901316571261</v>
      </c>
      <c r="Y281" s="180">
        <f t="shared" si="25"/>
        <v>97.856585495242925</v>
      </c>
      <c r="Z281" s="180">
        <f t="shared" si="25"/>
        <v>97.663429541951899</v>
      </c>
      <c r="AA281" s="180">
        <f t="shared" si="25"/>
        <v>97.469433456698155</v>
      </c>
      <c r="AB281" s="180">
        <f t="shared" si="25"/>
        <v>97.274597239481693</v>
      </c>
      <c r="AC281" s="180">
        <f t="shared" si="25"/>
        <v>97.078920890302612</v>
      </c>
      <c r="AD281" s="180">
        <f t="shared" si="25"/>
        <v>96.882404409160728</v>
      </c>
      <c r="AE281" s="180">
        <f t="shared" si="25"/>
        <v>96.685047796056224</v>
      </c>
      <c r="AF281" s="180">
        <f t="shared" si="25"/>
        <v>96.486851050988989</v>
      </c>
      <c r="AG281" s="180">
        <f t="shared" si="25"/>
        <v>96.287814173959092</v>
      </c>
      <c r="AH281" s="180">
        <f t="shared" si="25"/>
        <v>96.087937164966448</v>
      </c>
      <c r="AI281" s="180">
        <f t="shared" si="25"/>
        <v>95.887220024011128</v>
      </c>
      <c r="AJ281" s="180">
        <f t="shared" si="25"/>
        <v>95.685662751093119</v>
      </c>
      <c r="AK281" s="180">
        <f t="shared" si="25"/>
        <v>95.483265346212363</v>
      </c>
      <c r="AL281" s="180">
        <f t="shared" si="25"/>
        <v>95.280027809368931</v>
      </c>
      <c r="AM281" s="180">
        <f t="shared" si="25"/>
        <v>95.075950140562838</v>
      </c>
      <c r="AN281" s="180">
        <f t="shared" si="25"/>
        <v>94.871032339793999</v>
      </c>
      <c r="AO281" s="180">
        <f t="shared" si="25"/>
        <v>94.665274407062469</v>
      </c>
      <c r="AP281" s="180">
        <f t="shared" si="25"/>
        <v>94.458676342368264</v>
      </c>
      <c r="AQ281" s="180">
        <f t="shared" si="25"/>
        <v>94.251238145711341</v>
      </c>
      <c r="AR281" s="180">
        <f t="shared" si="25"/>
        <v>94.042959817091742</v>
      </c>
    </row>
    <row r="282" spans="7:44" ht="14.25" customHeight="1" thickTop="1" x14ac:dyDescent="0.25">
      <c r="G282" s="62"/>
      <c r="H282" s="409"/>
      <c r="J282" s="442"/>
      <c r="K282" s="164" t="s">
        <v>283</v>
      </c>
      <c r="L282" s="181">
        <f t="shared" si="25"/>
        <v>142.83309872328155</v>
      </c>
      <c r="M282" s="181">
        <f t="shared" si="25"/>
        <v>138.90799734680414</v>
      </c>
      <c r="N282" s="181">
        <f t="shared" si="25"/>
        <v>134.70311700218798</v>
      </c>
      <c r="O282" s="181">
        <f t="shared" si="25"/>
        <v>130.21845768943328</v>
      </c>
      <c r="P282" s="181">
        <f t="shared" si="25"/>
        <v>125.45401940853995</v>
      </c>
      <c r="Q282" s="181">
        <f t="shared" si="25"/>
        <v>120.40980215950798</v>
      </c>
      <c r="R282" s="181">
        <f t="shared" si="25"/>
        <v>115.08580594233742</v>
      </c>
      <c r="S282" s="181">
        <f t="shared" si="25"/>
        <v>109.48203075702818</v>
      </c>
      <c r="T282" s="181">
        <f t="shared" si="25"/>
        <v>103.59847660358035</v>
      </c>
      <c r="U282" s="181">
        <f t="shared" si="25"/>
        <v>97.435143481993947</v>
      </c>
      <c r="V282" s="181">
        <f t="shared" si="25"/>
        <v>90.992031392268871</v>
      </c>
      <c r="W282" s="181">
        <f t="shared" si="25"/>
        <v>84.269140334405179</v>
      </c>
      <c r="X282" s="181">
        <f t="shared" si="25"/>
        <v>77.266470308402859</v>
      </c>
      <c r="Y282" s="181">
        <f t="shared" si="25"/>
        <v>76.430174447966223</v>
      </c>
      <c r="Z282" s="181">
        <f t="shared" si="25"/>
        <v>75.578102289842448</v>
      </c>
      <c r="AA282" s="181">
        <f t="shared" si="25"/>
        <v>74.710253834031562</v>
      </c>
      <c r="AB282" s="181">
        <f t="shared" si="25"/>
        <v>73.82662908053355</v>
      </c>
      <c r="AC282" s="181">
        <f t="shared" si="25"/>
        <v>72.927228029348413</v>
      </c>
      <c r="AD282" s="181">
        <f t="shared" si="25"/>
        <v>72.012050680476165</v>
      </c>
      <c r="AE282" s="181">
        <f t="shared" si="25"/>
        <v>71.081097033916805</v>
      </c>
      <c r="AF282" s="181">
        <f t="shared" si="25"/>
        <v>70.134367089670292</v>
      </c>
      <c r="AG282" s="181">
        <f t="shared" si="25"/>
        <v>69.171860847736667</v>
      </c>
      <c r="AH282" s="181">
        <f t="shared" si="25"/>
        <v>68.193578308115946</v>
      </c>
      <c r="AI282" s="181">
        <f t="shared" si="25"/>
        <v>67.199519470808085</v>
      </c>
      <c r="AJ282" s="181">
        <f t="shared" si="25"/>
        <v>66.189684335813098</v>
      </c>
      <c r="AK282" s="181">
        <f t="shared" si="25"/>
        <v>65.164072903131</v>
      </c>
      <c r="AL282" s="181">
        <f t="shared" si="25"/>
        <v>64.122685172761763</v>
      </c>
      <c r="AM282" s="181">
        <f t="shared" si="25"/>
        <v>63.065521144705443</v>
      </c>
      <c r="AN282" s="181">
        <f t="shared" si="25"/>
        <v>61.99258081896199</v>
      </c>
      <c r="AO282" s="181">
        <f t="shared" si="25"/>
        <v>60.903864195531391</v>
      </c>
      <c r="AP282" s="181">
        <f t="shared" si="25"/>
        <v>59.799371274413694</v>
      </c>
      <c r="AQ282" s="181">
        <f t="shared" si="25"/>
        <v>58.679102055608894</v>
      </c>
      <c r="AR282" s="181">
        <f t="shared" si="25"/>
        <v>57.543056539116932</v>
      </c>
    </row>
    <row r="283" spans="7:44" ht="14.25" customHeight="1" x14ac:dyDescent="0.25">
      <c r="G283" s="62"/>
      <c r="H283" s="409"/>
      <c r="J283" s="442"/>
      <c r="K283" s="52" t="s">
        <v>284</v>
      </c>
      <c r="L283" s="179">
        <f t="shared" si="25"/>
        <v>142.83309872328155</v>
      </c>
      <c r="M283" s="179">
        <f t="shared" si="25"/>
        <v>141.3869121943265</v>
      </c>
      <c r="N283" s="179">
        <f t="shared" si="25"/>
        <v>139.85447254228421</v>
      </c>
      <c r="O283" s="179">
        <f t="shared" si="25"/>
        <v>138.23577976715467</v>
      </c>
      <c r="P283" s="179">
        <f t="shared" si="25"/>
        <v>136.53083386893792</v>
      </c>
      <c r="Q283" s="179">
        <f t="shared" si="25"/>
        <v>134.73963484763391</v>
      </c>
      <c r="R283" s="179">
        <f t="shared" si="25"/>
        <v>132.86218270324264</v>
      </c>
      <c r="S283" s="179">
        <f t="shared" si="25"/>
        <v>130.89847743576414</v>
      </c>
      <c r="T283" s="179">
        <f t="shared" si="25"/>
        <v>128.84851904519843</v>
      </c>
      <c r="U283" s="179">
        <f t="shared" si="25"/>
        <v>126.71230753154543</v>
      </c>
      <c r="V283" s="179">
        <f t="shared" si="25"/>
        <v>124.48984289480514</v>
      </c>
      <c r="W283" s="179">
        <f t="shared" si="25"/>
        <v>122.18112513497766</v>
      </c>
      <c r="X283" s="179">
        <f t="shared" si="25"/>
        <v>119.78615425206297</v>
      </c>
      <c r="Y283" s="179">
        <f t="shared" si="25"/>
        <v>118.41576246255477</v>
      </c>
      <c r="Z283" s="179">
        <f t="shared" si="25"/>
        <v>117.03654059275821</v>
      </c>
      <c r="AA283" s="179">
        <f t="shared" si="25"/>
        <v>115.64848864267316</v>
      </c>
      <c r="AB283" s="179">
        <f t="shared" si="25"/>
        <v>114.25160661229975</v>
      </c>
      <c r="AC283" s="179">
        <f t="shared" si="25"/>
        <v>112.845894501638</v>
      </c>
      <c r="AD283" s="179">
        <f t="shared" si="25"/>
        <v>111.43135231068783</v>
      </c>
      <c r="AE283" s="179">
        <f t="shared" si="25"/>
        <v>110.00798003944931</v>
      </c>
      <c r="AF283" s="179">
        <f t="shared" si="25"/>
        <v>108.57577768792228</v>
      </c>
      <c r="AG283" s="179">
        <f t="shared" si="25"/>
        <v>107.1347452561069</v>
      </c>
      <c r="AH283" s="179">
        <f t="shared" si="25"/>
        <v>105.68488274400315</v>
      </c>
      <c r="AI283" s="179">
        <f t="shared" si="25"/>
        <v>104.22619015161098</v>
      </c>
      <c r="AJ283" s="179">
        <f t="shared" si="25"/>
        <v>102.75866747893041</v>
      </c>
      <c r="AK283" s="179">
        <f t="shared" si="25"/>
        <v>101.28231472596148</v>
      </c>
      <c r="AL283" s="179">
        <f t="shared" si="25"/>
        <v>99.797131892704144</v>
      </c>
      <c r="AM283" s="179">
        <f t="shared" si="25"/>
        <v>98.303118979158384</v>
      </c>
      <c r="AN283" s="179">
        <f t="shared" si="25"/>
        <v>96.800275985324291</v>
      </c>
      <c r="AO283" s="179">
        <f t="shared" si="25"/>
        <v>95.28860291120175</v>
      </c>
      <c r="AP283" s="179">
        <f t="shared" si="25"/>
        <v>93.768099756790818</v>
      </c>
      <c r="AQ283" s="179">
        <f t="shared" si="25"/>
        <v>92.23876652209151</v>
      </c>
      <c r="AR283" s="179">
        <f t="shared" si="25"/>
        <v>90.700603207103768</v>
      </c>
    </row>
    <row r="284" spans="7:44" ht="14.25" customHeight="1" thickBot="1" x14ac:dyDescent="0.3">
      <c r="G284" s="62"/>
      <c r="H284" s="409"/>
      <c r="J284" s="442"/>
      <c r="K284" s="167" t="s">
        <v>285</v>
      </c>
      <c r="L284" s="180">
        <f t="shared" si="25"/>
        <v>142.83309872328155</v>
      </c>
      <c r="M284" s="180">
        <f t="shared" si="25"/>
        <v>141.90309338557927</v>
      </c>
      <c r="N284" s="180">
        <f t="shared" si="25"/>
        <v>140.95555522340581</v>
      </c>
      <c r="O284" s="180">
        <f t="shared" si="25"/>
        <v>139.99048423676126</v>
      </c>
      <c r="P284" s="180">
        <f t="shared" si="25"/>
        <v>139.00788042564554</v>
      </c>
      <c r="Q284" s="180">
        <f t="shared" si="25"/>
        <v>138.00774379005864</v>
      </c>
      <c r="R284" s="180">
        <f t="shared" si="25"/>
        <v>136.99007433000057</v>
      </c>
      <c r="S284" s="180">
        <f t="shared" si="25"/>
        <v>135.95487204547138</v>
      </c>
      <c r="T284" s="180">
        <f t="shared" si="25"/>
        <v>134.90213693647101</v>
      </c>
      <c r="U284" s="180">
        <f t="shared" si="25"/>
        <v>133.83186900299955</v>
      </c>
      <c r="V284" s="180">
        <f t="shared" si="25"/>
        <v>132.74406824505695</v>
      </c>
      <c r="W284" s="180">
        <f t="shared" si="25"/>
        <v>131.63873466264315</v>
      </c>
      <c r="X284" s="180">
        <f t="shared" si="25"/>
        <v>130.51586825575816</v>
      </c>
      <c r="Y284" s="180">
        <f t="shared" si="25"/>
        <v>129.44080995022551</v>
      </c>
      <c r="Z284" s="180">
        <f t="shared" si="25"/>
        <v>128.3627025962349</v>
      </c>
      <c r="AA284" s="180">
        <f t="shared" si="25"/>
        <v>127.2815461937865</v>
      </c>
      <c r="AB284" s="180">
        <f t="shared" si="25"/>
        <v>126.1973407428802</v>
      </c>
      <c r="AC284" s="180">
        <f t="shared" si="25"/>
        <v>125.11008624351598</v>
      </c>
      <c r="AD284" s="180">
        <f t="shared" si="25"/>
        <v>124.01978269569392</v>
      </c>
      <c r="AE284" s="180">
        <f t="shared" si="25"/>
        <v>122.92643009941399</v>
      </c>
      <c r="AF284" s="180">
        <f t="shared" si="25"/>
        <v>121.83002845467617</v>
      </c>
      <c r="AG284" s="180">
        <f t="shared" si="25"/>
        <v>120.73057776148049</v>
      </c>
      <c r="AH284" s="180">
        <f t="shared" si="25"/>
        <v>119.6280780198269</v>
      </c>
      <c r="AI284" s="180">
        <f t="shared" si="25"/>
        <v>118.52252922971543</v>
      </c>
      <c r="AJ284" s="180">
        <f t="shared" ref="AJ284:AR284" si="26">(AJ316+AJ477)*($S$42-1)</f>
        <v>117.41393139114614</v>
      </c>
      <c r="AK284" s="180">
        <f t="shared" si="26"/>
        <v>116.30228450411893</v>
      </c>
      <c r="AL284" s="180">
        <f t="shared" si="26"/>
        <v>115.18758856863388</v>
      </c>
      <c r="AM284" s="180">
        <f t="shared" si="26"/>
        <v>114.06984358469091</v>
      </c>
      <c r="AN284" s="180">
        <f t="shared" si="26"/>
        <v>112.94904955229009</v>
      </c>
      <c r="AO284" s="180">
        <f t="shared" si="26"/>
        <v>111.82520647143139</v>
      </c>
      <c r="AP284" s="180">
        <f t="shared" si="26"/>
        <v>110.6983143421148</v>
      </c>
      <c r="AQ284" s="180">
        <f t="shared" si="26"/>
        <v>109.56837316434036</v>
      </c>
      <c r="AR284" s="180">
        <f t="shared" si="26"/>
        <v>108.43538293810805</v>
      </c>
    </row>
    <row r="285" spans="7:44" ht="14.25" customHeight="1" thickTop="1" x14ac:dyDescent="0.25">
      <c r="G285" s="62"/>
      <c r="H285" s="409"/>
      <c r="J285" s="442"/>
      <c r="K285" s="164" t="s">
        <v>286</v>
      </c>
      <c r="L285" s="181">
        <f t="shared" ref="L285:AR290" si="27">(L317+L478)*($S$42-1)</f>
        <v>173.92592346125181</v>
      </c>
      <c r="M285" s="181">
        <f t="shared" si="27"/>
        <v>168.083342124577</v>
      </c>
      <c r="N285" s="181">
        <f t="shared" si="27"/>
        <v>161.83851113467861</v>
      </c>
      <c r="O285" s="181">
        <f t="shared" si="27"/>
        <v>155.19143049155676</v>
      </c>
      <c r="P285" s="181">
        <f t="shared" si="27"/>
        <v>148.14210019521147</v>
      </c>
      <c r="Q285" s="181">
        <f t="shared" si="27"/>
        <v>140.69052024564263</v>
      </c>
      <c r="R285" s="181">
        <f t="shared" si="27"/>
        <v>132.83669064285024</v>
      </c>
      <c r="S285" s="181">
        <f t="shared" si="27"/>
        <v>124.58061138683442</v>
      </c>
      <c r="T285" s="181">
        <f t="shared" si="27"/>
        <v>115.92228247759515</v>
      </c>
      <c r="U285" s="181">
        <f t="shared" si="27"/>
        <v>106.8617039151323</v>
      </c>
      <c r="V285" s="181">
        <f t="shared" si="27"/>
        <v>97.398875699446037</v>
      </c>
      <c r="W285" s="181">
        <f t="shared" si="27"/>
        <v>87.533797830536173</v>
      </c>
      <c r="X285" s="181">
        <f t="shared" si="27"/>
        <v>77.266470308402859</v>
      </c>
      <c r="Y285" s="181">
        <f t="shared" si="27"/>
        <v>76.784665481201372</v>
      </c>
      <c r="Z285" s="181">
        <f t="shared" si="27"/>
        <v>76.288335853525112</v>
      </c>
      <c r="AA285" s="181">
        <f t="shared" si="27"/>
        <v>75.777481425373935</v>
      </c>
      <c r="AB285" s="181">
        <f t="shared" si="27"/>
        <v>75.252102196747927</v>
      </c>
      <c r="AC285" s="181">
        <f t="shared" si="27"/>
        <v>74.712198167647017</v>
      </c>
      <c r="AD285" s="181">
        <f t="shared" si="27"/>
        <v>74.157769338071304</v>
      </c>
      <c r="AE285" s="181">
        <f t="shared" si="27"/>
        <v>73.588815708020704</v>
      </c>
      <c r="AF285" s="181">
        <f t="shared" si="27"/>
        <v>73.0053372774953</v>
      </c>
      <c r="AG285" s="181">
        <f t="shared" si="27"/>
        <v>72.407334046494967</v>
      </c>
      <c r="AH285" s="181">
        <f t="shared" si="27"/>
        <v>71.794806015019859</v>
      </c>
      <c r="AI285" s="181">
        <f t="shared" si="27"/>
        <v>71.167753183069863</v>
      </c>
      <c r="AJ285" s="181">
        <f t="shared" si="27"/>
        <v>70.526175550645021</v>
      </c>
      <c r="AK285" s="181">
        <f t="shared" si="27"/>
        <v>69.870073117745306</v>
      </c>
      <c r="AL285" s="181">
        <f t="shared" si="27"/>
        <v>69.19944588437076</v>
      </c>
      <c r="AM285" s="181">
        <f t="shared" si="27"/>
        <v>68.514293850521369</v>
      </c>
      <c r="AN285" s="181">
        <f t="shared" si="27"/>
        <v>67.81461701619709</v>
      </c>
      <c r="AO285" s="181">
        <f t="shared" si="27"/>
        <v>67.10041538139798</v>
      </c>
      <c r="AP285" s="181">
        <f t="shared" si="27"/>
        <v>66.371688946124038</v>
      </c>
      <c r="AQ285" s="181">
        <f t="shared" si="27"/>
        <v>65.628437710375209</v>
      </c>
      <c r="AR285" s="181">
        <f t="shared" si="27"/>
        <v>64.870661674151549</v>
      </c>
    </row>
    <row r="286" spans="7:44" ht="14.25" customHeight="1" x14ac:dyDescent="0.25">
      <c r="G286" s="62"/>
      <c r="H286" s="409"/>
      <c r="J286" s="442"/>
      <c r="K286" s="52" t="s">
        <v>287</v>
      </c>
      <c r="L286" s="179">
        <f t="shared" si="27"/>
        <v>173.92592346125181</v>
      </c>
      <c r="M286" s="179">
        <f t="shared" si="27"/>
        <v>170.26555077160768</v>
      </c>
      <c r="N286" s="179">
        <f t="shared" si="27"/>
        <v>166.450400855699</v>
      </c>
      <c r="O286" s="179">
        <f t="shared" si="27"/>
        <v>162.48047371352575</v>
      </c>
      <c r="P286" s="179">
        <f t="shared" si="27"/>
        <v>158.35576934508805</v>
      </c>
      <c r="Q286" s="179">
        <f t="shared" si="27"/>
        <v>154.07628775038577</v>
      </c>
      <c r="R286" s="179">
        <f t="shared" si="27"/>
        <v>149.64202892941896</v>
      </c>
      <c r="S286" s="179">
        <f t="shared" si="27"/>
        <v>145.05299288218757</v>
      </c>
      <c r="T286" s="179">
        <f t="shared" si="27"/>
        <v>140.30917960869175</v>
      </c>
      <c r="U286" s="179">
        <f t="shared" si="27"/>
        <v>135.41058910893136</v>
      </c>
      <c r="V286" s="179">
        <f t="shared" si="27"/>
        <v>130.35722138290643</v>
      </c>
      <c r="W286" s="179">
        <f t="shared" si="27"/>
        <v>125.1490764306169</v>
      </c>
      <c r="X286" s="179">
        <f t="shared" si="27"/>
        <v>119.78615425206297</v>
      </c>
      <c r="Y286" s="179">
        <f t="shared" si="27"/>
        <v>119.31425476560274</v>
      </c>
      <c r="Z286" s="179">
        <f t="shared" si="27"/>
        <v>118.83683663872843</v>
      </c>
      <c r="AA286" s="179">
        <f t="shared" si="27"/>
        <v>118.35389987144006</v>
      </c>
      <c r="AB286" s="179">
        <f t="shared" si="27"/>
        <v>117.86544446373767</v>
      </c>
      <c r="AC286" s="179">
        <f t="shared" si="27"/>
        <v>117.37147041562112</v>
      </c>
      <c r="AD286" s="179">
        <f t="shared" si="27"/>
        <v>116.8719777270906</v>
      </c>
      <c r="AE286" s="179">
        <f t="shared" si="27"/>
        <v>116.36696639814596</v>
      </c>
      <c r="AF286" s="179">
        <f t="shared" si="27"/>
        <v>115.85643642878726</v>
      </c>
      <c r="AG286" s="179">
        <f t="shared" si="27"/>
        <v>115.34038781901448</v>
      </c>
      <c r="AH286" s="179">
        <f t="shared" si="27"/>
        <v>114.81882056882768</v>
      </c>
      <c r="AI286" s="179">
        <f t="shared" si="27"/>
        <v>114.29173467822676</v>
      </c>
      <c r="AJ286" s="179">
        <f t="shared" si="27"/>
        <v>113.75913014721182</v>
      </c>
      <c r="AK286" s="179">
        <f t="shared" si="27"/>
        <v>113.22100697578277</v>
      </c>
      <c r="AL286" s="179">
        <f t="shared" si="27"/>
        <v>112.67736516393968</v>
      </c>
      <c r="AM286" s="179">
        <f t="shared" si="27"/>
        <v>112.12820471168257</v>
      </c>
      <c r="AN286" s="179">
        <f t="shared" si="27"/>
        <v>111.57352561901135</v>
      </c>
      <c r="AO286" s="179">
        <f t="shared" si="27"/>
        <v>111.01332788592602</v>
      </c>
      <c r="AP286" s="179">
        <f t="shared" si="27"/>
        <v>110.44761151242669</v>
      </c>
      <c r="AQ286" s="179">
        <f t="shared" si="27"/>
        <v>109.87637649851327</v>
      </c>
      <c r="AR286" s="179">
        <f t="shared" si="27"/>
        <v>109.29962284418575</v>
      </c>
    </row>
    <row r="287" spans="7:44" ht="14.25" customHeight="1" thickBot="1" x14ac:dyDescent="0.3">
      <c r="G287" s="62"/>
      <c r="H287" s="409"/>
      <c r="J287" s="442"/>
      <c r="K287" s="167" t="s">
        <v>288</v>
      </c>
      <c r="L287" s="180">
        <f t="shared" si="27"/>
        <v>173.92592346125181</v>
      </c>
      <c r="M287" s="180">
        <f t="shared" si="27"/>
        <v>170.5648923900244</v>
      </c>
      <c r="N287" s="180">
        <f t="shared" si="27"/>
        <v>167.15722976802775</v>
      </c>
      <c r="O287" s="180">
        <f t="shared" si="27"/>
        <v>163.70293559526195</v>
      </c>
      <c r="P287" s="180">
        <f t="shared" si="27"/>
        <v>160.20200987172703</v>
      </c>
      <c r="Q287" s="180">
        <f t="shared" si="27"/>
        <v>156.65445259742293</v>
      </c>
      <c r="R287" s="180">
        <f t="shared" si="27"/>
        <v>153.0602637723496</v>
      </c>
      <c r="S287" s="180">
        <f t="shared" si="27"/>
        <v>149.41944339650726</v>
      </c>
      <c r="T287" s="180">
        <f t="shared" si="27"/>
        <v>145.73199146989577</v>
      </c>
      <c r="U287" s="180">
        <f t="shared" si="27"/>
        <v>141.99790799251511</v>
      </c>
      <c r="V287" s="180">
        <f t="shared" si="27"/>
        <v>138.21719296436527</v>
      </c>
      <c r="W287" s="180">
        <f t="shared" si="27"/>
        <v>134.38984638544633</v>
      </c>
      <c r="X287" s="180">
        <f t="shared" si="27"/>
        <v>130.51586825575816</v>
      </c>
      <c r="Y287" s="180">
        <f t="shared" si="27"/>
        <v>130.52336151007756</v>
      </c>
      <c r="Z287" s="180">
        <f t="shared" si="27"/>
        <v>130.53011801711608</v>
      </c>
      <c r="AA287" s="180">
        <f t="shared" si="27"/>
        <v>130.53613777687357</v>
      </c>
      <c r="AB287" s="180">
        <f t="shared" si="27"/>
        <v>130.54142078935013</v>
      </c>
      <c r="AC287" s="180">
        <f t="shared" si="27"/>
        <v>130.54596705454571</v>
      </c>
      <c r="AD287" s="180">
        <f t="shared" si="27"/>
        <v>130.54977657246042</v>
      </c>
      <c r="AE287" s="180">
        <f t="shared" si="27"/>
        <v>130.5528493430941</v>
      </c>
      <c r="AF287" s="180">
        <f t="shared" si="27"/>
        <v>130.55518536644689</v>
      </c>
      <c r="AG287" s="180">
        <f t="shared" si="27"/>
        <v>130.55678464251869</v>
      </c>
      <c r="AH287" s="180">
        <f t="shared" si="27"/>
        <v>130.55764717130953</v>
      </c>
      <c r="AI287" s="180">
        <f t="shared" si="27"/>
        <v>130.55777295281945</v>
      </c>
      <c r="AJ287" s="180">
        <f t="shared" si="27"/>
        <v>130.55716198704832</v>
      </c>
      <c r="AK287" s="180">
        <f t="shared" si="27"/>
        <v>130.55581427399642</v>
      </c>
      <c r="AL287" s="180">
        <f t="shared" si="27"/>
        <v>130.55372981366347</v>
      </c>
      <c r="AM287" s="180">
        <f t="shared" si="27"/>
        <v>130.55090860604955</v>
      </c>
      <c r="AN287" s="180">
        <f t="shared" si="27"/>
        <v>130.54735065115463</v>
      </c>
      <c r="AO287" s="180">
        <f t="shared" si="27"/>
        <v>130.54305594897889</v>
      </c>
      <c r="AP287" s="180">
        <f t="shared" si="27"/>
        <v>130.53802449952209</v>
      </c>
      <c r="AQ287" s="180">
        <f t="shared" si="27"/>
        <v>130.53225630278439</v>
      </c>
      <c r="AR287" s="180">
        <f t="shared" si="27"/>
        <v>130.52575135876575</v>
      </c>
    </row>
    <row r="288" spans="7:44" ht="14.25" customHeight="1" thickTop="1" x14ac:dyDescent="0.25">
      <c r="G288" s="62"/>
      <c r="H288" s="409"/>
      <c r="J288" s="442"/>
      <c r="K288" s="164" t="s">
        <v>289</v>
      </c>
      <c r="L288" s="181">
        <f t="shared" si="27"/>
        <v>182.32941026847075</v>
      </c>
      <c r="M288" s="181">
        <f t="shared" si="27"/>
        <v>175.27595911170687</v>
      </c>
      <c r="N288" s="181">
        <f t="shared" si="27"/>
        <v>167.73611123106579</v>
      </c>
      <c r="O288" s="181">
        <f t="shared" si="27"/>
        <v>159.70986662654749</v>
      </c>
      <c r="P288" s="181">
        <f t="shared" si="27"/>
        <v>151.19722529815203</v>
      </c>
      <c r="Q288" s="181">
        <f t="shared" si="27"/>
        <v>142.19818724587944</v>
      </c>
      <c r="R288" s="181">
        <f t="shared" si="27"/>
        <v>132.71275246972962</v>
      </c>
      <c r="S288" s="181">
        <f t="shared" si="27"/>
        <v>122.74092096970267</v>
      </c>
      <c r="T288" s="181">
        <f t="shared" si="27"/>
        <v>112.28269274579843</v>
      </c>
      <c r="U288" s="181">
        <f t="shared" si="27"/>
        <v>101.33806779801709</v>
      </c>
      <c r="V288" s="181">
        <f t="shared" si="27"/>
        <v>89.907046126358566</v>
      </c>
      <c r="W288" s="181">
        <f t="shared" si="27"/>
        <v>77.989627730822832</v>
      </c>
      <c r="X288" s="181">
        <f t="shared" si="27"/>
        <v>65.585812611409921</v>
      </c>
      <c r="Y288" s="181">
        <f t="shared" si="27"/>
        <v>65.117587639295849</v>
      </c>
      <c r="Z288" s="181">
        <f t="shared" si="27"/>
        <v>64.633660264631786</v>
      </c>
      <c r="AA288" s="181">
        <f t="shared" si="27"/>
        <v>64.134030487417789</v>
      </c>
      <c r="AB288" s="181">
        <f t="shared" si="27"/>
        <v>63.618698307653801</v>
      </c>
      <c r="AC288" s="181">
        <f t="shared" si="27"/>
        <v>63.08766372533988</v>
      </c>
      <c r="AD288" s="181">
        <f t="shared" si="27"/>
        <v>62.540926740475982</v>
      </c>
      <c r="AE288" s="181">
        <f t="shared" si="27"/>
        <v>61.978487353062107</v>
      </c>
      <c r="AF288" s="181">
        <f t="shared" si="27"/>
        <v>61.400345563098291</v>
      </c>
      <c r="AG288" s="181">
        <f t="shared" si="27"/>
        <v>60.806501370584542</v>
      </c>
      <c r="AH288" s="181">
        <f t="shared" si="27"/>
        <v>60.196954775520787</v>
      </c>
      <c r="AI288" s="181">
        <f t="shared" si="27"/>
        <v>59.571705777907091</v>
      </c>
      <c r="AJ288" s="181">
        <f t="shared" si="27"/>
        <v>58.930754377743447</v>
      </c>
      <c r="AK288" s="181">
        <f t="shared" si="27"/>
        <v>58.274100575029792</v>
      </c>
      <c r="AL288" s="181">
        <f t="shared" si="27"/>
        <v>57.601744369766237</v>
      </c>
      <c r="AM288" s="181">
        <f t="shared" si="27"/>
        <v>56.913685761952692</v>
      </c>
      <c r="AN288" s="181">
        <f t="shared" si="27"/>
        <v>56.20992475158917</v>
      </c>
      <c r="AO288" s="181">
        <f t="shared" si="27"/>
        <v>55.490461338675694</v>
      </c>
      <c r="AP288" s="181">
        <f t="shared" si="27"/>
        <v>54.755295523212254</v>
      </c>
      <c r="AQ288" s="181">
        <f t="shared" si="27"/>
        <v>54.004427305198902</v>
      </c>
      <c r="AR288" s="181">
        <f t="shared" si="27"/>
        <v>53.237856684635538</v>
      </c>
    </row>
    <row r="289" spans="7:44" ht="14.25" customHeight="1" x14ac:dyDescent="0.25">
      <c r="G289" s="62"/>
      <c r="H289" s="409"/>
      <c r="J289" s="442"/>
      <c r="K289" s="52" t="s">
        <v>290</v>
      </c>
      <c r="L289" s="179">
        <f t="shared" si="27"/>
        <v>182.32941026847075</v>
      </c>
      <c r="M289" s="179">
        <f t="shared" si="27"/>
        <v>178.85727712881646</v>
      </c>
      <c r="N289" s="179">
        <f t="shared" si="27"/>
        <v>175.24013989685608</v>
      </c>
      <c r="O289" s="179">
        <f t="shared" si="27"/>
        <v>171.47799857258934</v>
      </c>
      <c r="P289" s="179">
        <f t="shared" si="27"/>
        <v>167.57085315601643</v>
      </c>
      <c r="Q289" s="179">
        <f t="shared" si="27"/>
        <v>163.51870364713724</v>
      </c>
      <c r="R289" s="179">
        <f t="shared" si="27"/>
        <v>159.32155004595188</v>
      </c>
      <c r="S289" s="179">
        <f t="shared" si="27"/>
        <v>154.9793923524602</v>
      </c>
      <c r="T289" s="179">
        <f t="shared" si="27"/>
        <v>150.49223056666233</v>
      </c>
      <c r="U289" s="179">
        <f t="shared" si="27"/>
        <v>145.86006468855817</v>
      </c>
      <c r="V289" s="179">
        <f t="shared" si="27"/>
        <v>141.08289471814783</v>
      </c>
      <c r="W289" s="179">
        <f t="shared" si="27"/>
        <v>136.16072065543119</v>
      </c>
      <c r="X289" s="179">
        <f t="shared" si="27"/>
        <v>131.09354250040838</v>
      </c>
      <c r="Y289" s="179">
        <f t="shared" si="27"/>
        <v>130.14696572117489</v>
      </c>
      <c r="Z289" s="179">
        <f t="shared" si="27"/>
        <v>129.19133562318359</v>
      </c>
      <c r="AA289" s="179">
        <f t="shared" si="27"/>
        <v>128.22665220643486</v>
      </c>
      <c r="AB289" s="179">
        <f t="shared" si="27"/>
        <v>127.25291547092839</v>
      </c>
      <c r="AC289" s="179">
        <f t="shared" si="27"/>
        <v>126.27012541666434</v>
      </c>
      <c r="AD289" s="179">
        <f t="shared" si="27"/>
        <v>125.27828204364265</v>
      </c>
      <c r="AE289" s="179">
        <f t="shared" si="27"/>
        <v>124.27738535186326</v>
      </c>
      <c r="AF289" s="179">
        <f t="shared" si="27"/>
        <v>123.26743534132628</v>
      </c>
      <c r="AG289" s="179">
        <f t="shared" si="27"/>
        <v>122.24843201203169</v>
      </c>
      <c r="AH289" s="179">
        <f t="shared" si="27"/>
        <v>121.22037536397936</v>
      </c>
      <c r="AI289" s="179">
        <f t="shared" si="27"/>
        <v>120.18326539716949</v>
      </c>
      <c r="AJ289" s="179">
        <f t="shared" si="27"/>
        <v>119.13710211160198</v>
      </c>
      <c r="AK289" s="179">
        <f t="shared" si="27"/>
        <v>118.08188550727677</v>
      </c>
      <c r="AL289" s="179">
        <f t="shared" si="27"/>
        <v>117.01761558419396</v>
      </c>
      <c r="AM289" s="179">
        <f t="shared" si="27"/>
        <v>115.94429234235353</v>
      </c>
      <c r="AN289" s="179">
        <f t="shared" si="27"/>
        <v>114.86191578175543</v>
      </c>
      <c r="AO289" s="179">
        <f t="shared" si="27"/>
        <v>113.77048590239971</v>
      </c>
      <c r="AP289" s="179">
        <f t="shared" si="27"/>
        <v>112.67000270428638</v>
      </c>
      <c r="AQ289" s="179">
        <f t="shared" si="27"/>
        <v>111.5604661874154</v>
      </c>
      <c r="AR289" s="179">
        <f t="shared" si="27"/>
        <v>110.4418763517867</v>
      </c>
    </row>
    <row r="290" spans="7:44" ht="14.25" customHeight="1" x14ac:dyDescent="0.25">
      <c r="G290" s="62"/>
      <c r="H290" s="409"/>
      <c r="J290" s="449"/>
      <c r="K290" s="167" t="s">
        <v>291</v>
      </c>
      <c r="L290" s="183">
        <f t="shared" si="27"/>
        <v>182.32941026847075</v>
      </c>
      <c r="M290" s="183">
        <f t="shared" si="27"/>
        <v>179.20220813515965</v>
      </c>
      <c r="N290" s="183">
        <f t="shared" si="27"/>
        <v>176.03956698545045</v>
      </c>
      <c r="O290" s="183">
        <f t="shared" si="27"/>
        <v>172.84148681934317</v>
      </c>
      <c r="P290" s="183">
        <f t="shared" si="27"/>
        <v>169.60796763683786</v>
      </c>
      <c r="Q290" s="183">
        <f t="shared" si="27"/>
        <v>166.33900943793444</v>
      </c>
      <c r="R290" s="183">
        <f t="shared" si="27"/>
        <v>163.034612222633</v>
      </c>
      <c r="S290" s="183">
        <f t="shared" si="27"/>
        <v>159.69477599093355</v>
      </c>
      <c r="T290" s="183">
        <f t="shared" si="27"/>
        <v>156.31950074283597</v>
      </c>
      <c r="U290" s="183">
        <f t="shared" si="27"/>
        <v>152.90878647834029</v>
      </c>
      <c r="V290" s="183">
        <f t="shared" si="27"/>
        <v>149.46263319744662</v>
      </c>
      <c r="W290" s="183">
        <f t="shared" si="27"/>
        <v>145.98104090015485</v>
      </c>
      <c r="X290" s="183">
        <f t="shared" si="27"/>
        <v>142.46400958646504</v>
      </c>
      <c r="Y290" s="183">
        <f t="shared" si="27"/>
        <v>141.91808760534897</v>
      </c>
      <c r="Z290" s="183">
        <f t="shared" si="27"/>
        <v>141.36973281889405</v>
      </c>
      <c r="AA290" s="183">
        <f t="shared" si="27"/>
        <v>140.81894522710041</v>
      </c>
      <c r="AB290" s="183">
        <f t="shared" si="27"/>
        <v>140.26572482996806</v>
      </c>
      <c r="AC290" s="183">
        <f t="shared" si="27"/>
        <v>139.71007162749697</v>
      </c>
      <c r="AD290" s="183">
        <f t="shared" si="27"/>
        <v>139.15198561968714</v>
      </c>
      <c r="AE290" s="183">
        <f t="shared" si="27"/>
        <v>138.59146680653856</v>
      </c>
      <c r="AF290" s="183">
        <f t="shared" si="27"/>
        <v>138.02851518805119</v>
      </c>
      <c r="AG290" s="183">
        <f t="shared" si="27"/>
        <v>137.46313076422518</v>
      </c>
      <c r="AH290" s="183">
        <f t="shared" si="27"/>
        <v>136.89531353506027</v>
      </c>
      <c r="AI290" s="183">
        <f t="shared" si="27"/>
        <v>136.32506350055672</v>
      </c>
      <c r="AJ290" s="183">
        <f t="shared" si="27"/>
        <v>135.75238066071441</v>
      </c>
      <c r="AK290" s="183">
        <f t="shared" si="27"/>
        <v>135.17726501553338</v>
      </c>
      <c r="AL290" s="183">
        <f t="shared" si="27"/>
        <v>134.59971656501361</v>
      </c>
      <c r="AM290" s="183">
        <f t="shared" si="27"/>
        <v>134.01973530915501</v>
      </c>
      <c r="AN290" s="183">
        <f t="shared" si="27"/>
        <v>133.4373212479577</v>
      </c>
      <c r="AO290" s="183">
        <f t="shared" si="27"/>
        <v>132.8524743814217</v>
      </c>
      <c r="AP290" s="183">
        <f t="shared" si="27"/>
        <v>132.26519470954693</v>
      </c>
      <c r="AQ290" s="183">
        <f t="shared" si="27"/>
        <v>131.67548223233334</v>
      </c>
      <c r="AR290" s="183">
        <f t="shared" si="27"/>
        <v>131.08333694978111</v>
      </c>
    </row>
    <row r="291" spans="7:44" ht="14.25" customHeight="1" x14ac:dyDescent="0.25">
      <c r="G291" s="62"/>
      <c r="H291" s="409"/>
      <c r="J291" s="169"/>
      <c r="K291" s="52"/>
      <c r="L291" s="131"/>
      <c r="M291" s="131"/>
      <c r="N291" s="131"/>
      <c r="O291" s="131"/>
      <c r="P291" s="131"/>
      <c r="Q291" s="131"/>
      <c r="R291" s="131"/>
      <c r="S291" s="131"/>
      <c r="T291" s="131"/>
      <c r="U291" s="131"/>
      <c r="V291" s="131"/>
      <c r="W291" s="131"/>
      <c r="X291" s="131"/>
      <c r="Y291" s="131"/>
      <c r="Z291" s="131"/>
      <c r="AA291" s="131"/>
      <c r="AB291" s="131"/>
      <c r="AC291" s="131"/>
      <c r="AD291" s="131"/>
      <c r="AE291" s="131"/>
      <c r="AF291" s="131"/>
      <c r="AG291" s="131"/>
      <c r="AH291" s="131"/>
      <c r="AI291" s="131"/>
      <c r="AJ291" s="131"/>
      <c r="AK291" s="131"/>
      <c r="AL291" s="131"/>
      <c r="AM291" s="131"/>
      <c r="AN291" s="131"/>
      <c r="AO291" s="131"/>
      <c r="AP291" s="131"/>
      <c r="AQ291" s="131"/>
      <c r="AR291" s="131"/>
    </row>
    <row r="292" spans="7:44" ht="14.25" customHeight="1" x14ac:dyDescent="0.25">
      <c r="G292" s="62"/>
      <c r="H292" s="409"/>
      <c r="J292" s="169"/>
      <c r="K292" s="52"/>
      <c r="L292" s="162">
        <v>2018</v>
      </c>
      <c r="M292" s="162">
        <v>2019</v>
      </c>
      <c r="N292" s="162">
        <v>2020</v>
      </c>
      <c r="O292" s="162">
        <v>2021</v>
      </c>
      <c r="P292" s="162">
        <v>2022</v>
      </c>
      <c r="Q292" s="162">
        <v>2023</v>
      </c>
      <c r="R292" s="162">
        <v>2024</v>
      </c>
      <c r="S292" s="162">
        <v>2025</v>
      </c>
      <c r="T292" s="162">
        <v>2026</v>
      </c>
      <c r="U292" s="162">
        <v>2027</v>
      </c>
      <c r="V292" s="162">
        <v>2028</v>
      </c>
      <c r="W292" s="162">
        <v>2029</v>
      </c>
      <c r="X292" s="162">
        <v>2030</v>
      </c>
      <c r="Y292" s="162">
        <v>2031</v>
      </c>
      <c r="Z292" s="162">
        <v>2032</v>
      </c>
      <c r="AA292" s="162">
        <v>2033</v>
      </c>
      <c r="AB292" s="162">
        <v>2034</v>
      </c>
      <c r="AC292" s="162">
        <v>2035</v>
      </c>
      <c r="AD292" s="162">
        <v>2036</v>
      </c>
      <c r="AE292" s="162">
        <v>2037</v>
      </c>
      <c r="AF292" s="162">
        <v>2038</v>
      </c>
      <c r="AG292" s="162">
        <v>2039</v>
      </c>
      <c r="AH292" s="162">
        <v>2040</v>
      </c>
      <c r="AI292" s="162">
        <v>2041</v>
      </c>
      <c r="AJ292" s="162">
        <v>2042</v>
      </c>
      <c r="AK292" s="162">
        <v>2043</v>
      </c>
      <c r="AL292" s="162">
        <v>2044</v>
      </c>
      <c r="AM292" s="162">
        <v>2045</v>
      </c>
      <c r="AN292" s="162">
        <v>2046</v>
      </c>
      <c r="AO292" s="162">
        <v>2047</v>
      </c>
      <c r="AP292" s="162">
        <v>2048</v>
      </c>
      <c r="AQ292" s="162">
        <v>2049</v>
      </c>
      <c r="AR292" s="162">
        <v>2050</v>
      </c>
    </row>
    <row r="293" spans="7:44" ht="14.25" customHeight="1" x14ac:dyDescent="0.25">
      <c r="G293" s="62"/>
      <c r="H293" s="409"/>
      <c r="J293" s="441" t="s">
        <v>70</v>
      </c>
      <c r="K293" s="164" t="s">
        <v>262</v>
      </c>
      <c r="L293" s="189">
        <v>1677.4769115481388</v>
      </c>
      <c r="M293" s="189">
        <v>1619.7444035714689</v>
      </c>
      <c r="N293" s="189">
        <v>1560.7409448838121</v>
      </c>
      <c r="O293" s="189">
        <v>1500.466535485165</v>
      </c>
      <c r="P293" s="189">
        <v>1438.9211753755287</v>
      </c>
      <c r="Q293" s="189">
        <v>1376.1048645549045</v>
      </c>
      <c r="R293" s="189">
        <v>1312.0176030232903</v>
      </c>
      <c r="S293" s="189">
        <v>1246.6593907806887</v>
      </c>
      <c r="T293" s="189">
        <v>1180.0302278270974</v>
      </c>
      <c r="U293" s="189">
        <v>1112.1301141625177</v>
      </c>
      <c r="V293" s="189">
        <v>1042.9590497869488</v>
      </c>
      <c r="W293" s="189">
        <v>972.51703470039081</v>
      </c>
      <c r="X293" s="189">
        <v>900.80406890284451</v>
      </c>
      <c r="Y293" s="189">
        <v>888.61724750083749</v>
      </c>
      <c r="Z293" s="189">
        <v>876.3900634704587</v>
      </c>
      <c r="AA293" s="189">
        <v>864.12251681170869</v>
      </c>
      <c r="AB293" s="189">
        <v>851.81460752458656</v>
      </c>
      <c r="AC293" s="189">
        <v>839.46633560909288</v>
      </c>
      <c r="AD293" s="189">
        <v>827.07770106522776</v>
      </c>
      <c r="AE293" s="189">
        <v>814.64870389299085</v>
      </c>
      <c r="AF293" s="189">
        <v>802.17934409238205</v>
      </c>
      <c r="AG293" s="189">
        <v>789.66962166340227</v>
      </c>
      <c r="AH293" s="189">
        <v>777.11953660605036</v>
      </c>
      <c r="AI293" s="189">
        <v>764.52908892032679</v>
      </c>
      <c r="AJ293" s="189">
        <v>751.89827860623166</v>
      </c>
      <c r="AK293" s="189">
        <v>739.22710566376486</v>
      </c>
      <c r="AL293" s="189">
        <v>726.51557009292685</v>
      </c>
      <c r="AM293" s="189">
        <v>713.76367189371626</v>
      </c>
      <c r="AN293" s="189">
        <v>700.97141106613492</v>
      </c>
      <c r="AO293" s="189">
        <v>688.13878761018145</v>
      </c>
      <c r="AP293" s="189">
        <v>675.26580152585655</v>
      </c>
      <c r="AQ293" s="189">
        <v>662.3524528131602</v>
      </c>
      <c r="AR293" s="189">
        <v>649.39874147209161</v>
      </c>
    </row>
    <row r="294" spans="7:44" ht="14.25" customHeight="1" x14ac:dyDescent="0.25">
      <c r="G294" s="62"/>
      <c r="H294" s="409"/>
      <c r="J294" s="442"/>
      <c r="K294" s="52" t="s">
        <v>263</v>
      </c>
      <c r="L294" s="190">
        <v>1677.4769115481388</v>
      </c>
      <c r="M294" s="190">
        <v>1643.0640045429275</v>
      </c>
      <c r="N294" s="190">
        <v>1608.3346439003742</v>
      </c>
      <c r="O294" s="190">
        <v>1573.2888296204799</v>
      </c>
      <c r="P294" s="190">
        <v>1537.9265617032413</v>
      </c>
      <c r="Q294" s="190">
        <v>1502.247840148661</v>
      </c>
      <c r="R294" s="190">
        <v>1466.2526649567383</v>
      </c>
      <c r="S294" s="190">
        <v>1429.9410361274734</v>
      </c>
      <c r="T294" s="190">
        <v>1393.3129536608649</v>
      </c>
      <c r="U294" s="190">
        <v>1356.3684175569151</v>
      </c>
      <c r="V294" s="190">
        <v>1319.1074278156223</v>
      </c>
      <c r="W294" s="190">
        <v>1281.529984436987</v>
      </c>
      <c r="X294" s="190">
        <v>1243.6360874210097</v>
      </c>
      <c r="Y294" s="190">
        <v>1230.8053716735712</v>
      </c>
      <c r="Z294" s="190">
        <v>1217.9571823845274</v>
      </c>
      <c r="AA294" s="190">
        <v>1205.0915195538801</v>
      </c>
      <c r="AB294" s="190">
        <v>1192.2083831816262</v>
      </c>
      <c r="AC294" s="190">
        <v>1179.3077732677687</v>
      </c>
      <c r="AD294" s="190">
        <v>1166.3896898123055</v>
      </c>
      <c r="AE294" s="190">
        <v>1153.4541328152377</v>
      </c>
      <c r="AF294" s="190">
        <v>1140.5011022765655</v>
      </c>
      <c r="AG294" s="190">
        <v>1127.5305981962877</v>
      </c>
      <c r="AH294" s="190">
        <v>1114.542620574405</v>
      </c>
      <c r="AI294" s="190">
        <v>1101.5371694109174</v>
      </c>
      <c r="AJ294" s="190">
        <v>1088.5142447058251</v>
      </c>
      <c r="AK294" s="190">
        <v>1075.4738464591283</v>
      </c>
      <c r="AL294" s="190">
        <v>1062.4159746708262</v>
      </c>
      <c r="AM294" s="190">
        <v>1049.3406293409196</v>
      </c>
      <c r="AN294" s="190">
        <v>1036.2478104694071</v>
      </c>
      <c r="AO294" s="190">
        <v>1023.1375180562907</v>
      </c>
      <c r="AP294" s="190">
        <v>1010.0097521015692</v>
      </c>
      <c r="AQ294" s="190">
        <v>996.86451260524245</v>
      </c>
      <c r="AR294" s="190">
        <v>983.70179956731067</v>
      </c>
    </row>
    <row r="295" spans="7:44" ht="14.25" customHeight="1" thickBot="1" x14ac:dyDescent="0.3">
      <c r="G295" s="62"/>
      <c r="H295" s="409"/>
      <c r="J295" s="442"/>
      <c r="K295" s="167" t="s">
        <v>264</v>
      </c>
      <c r="L295" s="191">
        <v>1677.4769115481388</v>
      </c>
      <c r="M295" s="191">
        <v>1650.1244386876206</v>
      </c>
      <c r="N295" s="191">
        <v>1622.860882069119</v>
      </c>
      <c r="O295" s="191">
        <v>1595.6862416926319</v>
      </c>
      <c r="P295" s="191">
        <v>1568.6005175581595</v>
      </c>
      <c r="Q295" s="191">
        <v>1541.6037096657033</v>
      </c>
      <c r="R295" s="191">
        <v>1514.6958180152617</v>
      </c>
      <c r="S295" s="191">
        <v>1487.8768426068366</v>
      </c>
      <c r="T295" s="191">
        <v>1461.1467834404264</v>
      </c>
      <c r="U295" s="191">
        <v>1434.5056405160308</v>
      </c>
      <c r="V295" s="191">
        <v>1407.9534138336512</v>
      </c>
      <c r="W295" s="191">
        <v>1381.4901033932865</v>
      </c>
      <c r="X295" s="191">
        <v>1355.1157091949374</v>
      </c>
      <c r="Y295" s="191">
        <v>1347.6229308448962</v>
      </c>
      <c r="Z295" s="191">
        <v>1340.1254695229122</v>
      </c>
      <c r="AA295" s="191">
        <v>1332.6233252289849</v>
      </c>
      <c r="AB295" s="191">
        <v>1325.1164979631142</v>
      </c>
      <c r="AC295" s="191">
        <v>1317.6049877252995</v>
      </c>
      <c r="AD295" s="191">
        <v>1310.0887945155405</v>
      </c>
      <c r="AE295" s="191">
        <v>1302.5679183338391</v>
      </c>
      <c r="AF295" s="191">
        <v>1295.0423591801939</v>
      </c>
      <c r="AG295" s="191">
        <v>1287.5121170546047</v>
      </c>
      <c r="AH295" s="191">
        <v>1279.9771919570726</v>
      </c>
      <c r="AI295" s="191">
        <v>1272.4375838875967</v>
      </c>
      <c r="AJ295" s="191">
        <v>1264.8932928461772</v>
      </c>
      <c r="AK295" s="191">
        <v>1257.3443188328147</v>
      </c>
      <c r="AL295" s="191">
        <v>1249.7906618475081</v>
      </c>
      <c r="AM295" s="191">
        <v>1242.2323218902582</v>
      </c>
      <c r="AN295" s="191">
        <v>1234.6692989610644</v>
      </c>
      <c r="AO295" s="191">
        <v>1227.1015930599272</v>
      </c>
      <c r="AP295" s="191">
        <v>1219.5292041868461</v>
      </c>
      <c r="AQ295" s="191">
        <v>1211.9521323418223</v>
      </c>
      <c r="AR295" s="191">
        <v>1204.370377524855</v>
      </c>
    </row>
    <row r="296" spans="7:44" ht="14.25" customHeight="1" thickTop="1" x14ac:dyDescent="0.25">
      <c r="G296" s="62"/>
      <c r="H296" s="409"/>
      <c r="J296" s="442"/>
      <c r="K296" s="164" t="s">
        <v>265</v>
      </c>
      <c r="L296" s="309">
        <v>1546.0683453759802</v>
      </c>
      <c r="M296" s="309">
        <v>1495.0824775423664</v>
      </c>
      <c r="N296" s="309">
        <v>1442.4129655249205</v>
      </c>
      <c r="O296" s="309">
        <v>1388.0598093236435</v>
      </c>
      <c r="P296" s="309">
        <v>1332.0230089385352</v>
      </c>
      <c r="Q296" s="309">
        <v>1274.3025643695958</v>
      </c>
      <c r="R296" s="309">
        <v>1214.8984756168252</v>
      </c>
      <c r="S296" s="309">
        <v>1153.8107426802239</v>
      </c>
      <c r="T296" s="309">
        <v>1091.0393655597913</v>
      </c>
      <c r="U296" s="309">
        <v>1026.5843442555279</v>
      </c>
      <c r="V296" s="309">
        <v>960.44567876743258</v>
      </c>
      <c r="W296" s="309">
        <v>892.6233690955064</v>
      </c>
      <c r="X296" s="309">
        <v>823.11741523974899</v>
      </c>
      <c r="Y296" s="309">
        <v>813.06023015681819</v>
      </c>
      <c r="Z296" s="309">
        <v>802.94724465549518</v>
      </c>
      <c r="AA296" s="309">
        <v>792.77845873577951</v>
      </c>
      <c r="AB296" s="309">
        <v>782.55387239767185</v>
      </c>
      <c r="AC296" s="309">
        <v>772.27348564117199</v>
      </c>
      <c r="AD296" s="309">
        <v>761.93729846627969</v>
      </c>
      <c r="AE296" s="309">
        <v>751.54531087299461</v>
      </c>
      <c r="AF296" s="309">
        <v>741.09752286131754</v>
      </c>
      <c r="AG296" s="309">
        <v>730.59393443124861</v>
      </c>
      <c r="AH296" s="309">
        <v>720.03454558278679</v>
      </c>
      <c r="AI296" s="309">
        <v>709.41935631593321</v>
      </c>
      <c r="AJ296" s="309">
        <v>698.74836663068675</v>
      </c>
      <c r="AK296" s="309">
        <v>688.02157652704852</v>
      </c>
      <c r="AL296" s="309">
        <v>677.23898600501764</v>
      </c>
      <c r="AM296" s="309">
        <v>666.40059506459431</v>
      </c>
      <c r="AN296" s="309">
        <v>655.50640370577889</v>
      </c>
      <c r="AO296" s="309">
        <v>644.55641192857115</v>
      </c>
      <c r="AP296" s="309">
        <v>633.5506197329712</v>
      </c>
      <c r="AQ296" s="309">
        <v>622.48902711897881</v>
      </c>
      <c r="AR296" s="309">
        <v>611.37163408659433</v>
      </c>
    </row>
    <row r="297" spans="7:44" ht="14.25" customHeight="1" x14ac:dyDescent="0.25">
      <c r="G297" s="62"/>
      <c r="H297" s="409"/>
      <c r="J297" s="442"/>
      <c r="K297" s="52" t="s">
        <v>266</v>
      </c>
      <c r="L297" s="190">
        <v>1546.0683453759802</v>
      </c>
      <c r="M297" s="190">
        <v>1517.8707986220934</v>
      </c>
      <c r="N297" s="190">
        <v>1489.1834553581971</v>
      </c>
      <c r="O297" s="190">
        <v>1460.0063155842925</v>
      </c>
      <c r="P297" s="190">
        <v>1430.3393793003756</v>
      </c>
      <c r="Q297" s="190">
        <v>1400.1826465064512</v>
      </c>
      <c r="R297" s="190">
        <v>1369.5361172025171</v>
      </c>
      <c r="S297" s="190">
        <v>1338.3997913885728</v>
      </c>
      <c r="T297" s="190">
        <v>1306.7736690646186</v>
      </c>
      <c r="U297" s="190">
        <v>1274.657750230655</v>
      </c>
      <c r="V297" s="190">
        <v>1242.0520348866823</v>
      </c>
      <c r="W297" s="190">
        <v>1208.9565230326991</v>
      </c>
      <c r="X297" s="190">
        <v>1175.3712146687069</v>
      </c>
      <c r="Y297" s="190">
        <v>1163.4404934448016</v>
      </c>
      <c r="Z297" s="190">
        <v>1151.4843394098975</v>
      </c>
      <c r="AA297" s="190">
        <v>1139.5027525639955</v>
      </c>
      <c r="AB297" s="190">
        <v>1127.4957329070951</v>
      </c>
      <c r="AC297" s="190">
        <v>1115.4632804391968</v>
      </c>
      <c r="AD297" s="190">
        <v>1103.4053951602993</v>
      </c>
      <c r="AE297" s="190">
        <v>1091.322077070404</v>
      </c>
      <c r="AF297" s="190">
        <v>1079.2133261695103</v>
      </c>
      <c r="AG297" s="190">
        <v>1067.0791424576182</v>
      </c>
      <c r="AH297" s="190">
        <v>1054.9195259347277</v>
      </c>
      <c r="AI297" s="190">
        <v>1042.7344766008391</v>
      </c>
      <c r="AJ297" s="190">
        <v>1030.5239944559521</v>
      </c>
      <c r="AK297" s="190">
        <v>1018.2880795000661</v>
      </c>
      <c r="AL297" s="190">
        <v>1006.0267317331828</v>
      </c>
      <c r="AM297" s="190">
        <v>993.73995115530079</v>
      </c>
      <c r="AN297" s="190">
        <v>981.42773776642014</v>
      </c>
      <c r="AO297" s="190">
        <v>969.09009156654167</v>
      </c>
      <c r="AP297" s="190">
        <v>956.72701255566437</v>
      </c>
      <c r="AQ297" s="190">
        <v>944.33850073378881</v>
      </c>
      <c r="AR297" s="190">
        <v>931.92455610091542</v>
      </c>
    </row>
    <row r="298" spans="7:44" ht="14.25" customHeight="1" thickBot="1" x14ac:dyDescent="0.3">
      <c r="G298" s="62"/>
      <c r="H298" s="409"/>
      <c r="J298" s="442"/>
      <c r="K298" s="167" t="s">
        <v>267</v>
      </c>
      <c r="L298" s="191">
        <v>1546.0683453759802</v>
      </c>
      <c r="M298" s="191">
        <v>1523.4866289401282</v>
      </c>
      <c r="N298" s="191">
        <v>1500.9107345325967</v>
      </c>
      <c r="O298" s="191">
        <v>1478.3406621533834</v>
      </c>
      <c r="P298" s="191">
        <v>1455.7764118024902</v>
      </c>
      <c r="Q298" s="191">
        <v>1433.2179834799163</v>
      </c>
      <c r="R298" s="191">
        <v>1410.6653771856622</v>
      </c>
      <c r="S298" s="191">
        <v>1388.1185929197272</v>
      </c>
      <c r="T298" s="191">
        <v>1365.5776306821119</v>
      </c>
      <c r="U298" s="191">
        <v>1343.0424904728168</v>
      </c>
      <c r="V298" s="191">
        <v>1320.5131722918404</v>
      </c>
      <c r="W298" s="191">
        <v>1297.9896761391838</v>
      </c>
      <c r="X298" s="191">
        <v>1275.4720020148461</v>
      </c>
      <c r="Y298" s="191">
        <v>1268.4256090229685</v>
      </c>
      <c r="Z298" s="191">
        <v>1261.3723701425251</v>
      </c>
      <c r="AA298" s="191">
        <v>1254.3122853735151</v>
      </c>
      <c r="AB298" s="191">
        <v>1247.2453547159396</v>
      </c>
      <c r="AC298" s="191">
        <v>1240.171578169799</v>
      </c>
      <c r="AD298" s="191">
        <v>1233.0909557350919</v>
      </c>
      <c r="AE298" s="191">
        <v>1226.0034874118192</v>
      </c>
      <c r="AF298" s="191">
        <v>1218.9091731999806</v>
      </c>
      <c r="AG298" s="191">
        <v>1211.8080130995754</v>
      </c>
      <c r="AH298" s="191">
        <v>1204.7000071106054</v>
      </c>
      <c r="AI298" s="191">
        <v>1197.5851552330691</v>
      </c>
      <c r="AJ298" s="191">
        <v>1190.4634574669674</v>
      </c>
      <c r="AK298" s="191">
        <v>1183.334913812299</v>
      </c>
      <c r="AL298" s="191">
        <v>1176.1995242690655</v>
      </c>
      <c r="AM298" s="191">
        <v>1169.0572888372656</v>
      </c>
      <c r="AN298" s="191">
        <v>1161.9082075169003</v>
      </c>
      <c r="AO298" s="191">
        <v>1154.7522803079689</v>
      </c>
      <c r="AP298" s="191">
        <v>1147.589507210472</v>
      </c>
      <c r="AQ298" s="191">
        <v>1140.4198882244089</v>
      </c>
      <c r="AR298" s="191">
        <v>1133.24342334978</v>
      </c>
    </row>
    <row r="299" spans="7:44" ht="14.25" customHeight="1" thickTop="1" x14ac:dyDescent="0.25">
      <c r="G299" s="62"/>
      <c r="H299" s="409"/>
      <c r="J299" s="442"/>
      <c r="K299" s="164" t="s">
        <v>268</v>
      </c>
      <c r="L299" s="309">
        <v>1503.8609912090196</v>
      </c>
      <c r="M299" s="309">
        <v>1457.8646920525096</v>
      </c>
      <c r="N299" s="309">
        <v>1409.9170597734046</v>
      </c>
      <c r="O299" s="309">
        <v>1360.018094371708</v>
      </c>
      <c r="P299" s="309">
        <v>1308.1677958474181</v>
      </c>
      <c r="Q299" s="309">
        <v>1254.3661642005352</v>
      </c>
      <c r="R299" s="309">
        <v>1198.613199431059</v>
      </c>
      <c r="S299" s="309">
        <v>1140.90890153899</v>
      </c>
      <c r="T299" s="309">
        <v>1081.2532705243277</v>
      </c>
      <c r="U299" s="309">
        <v>1019.6463063870729</v>
      </c>
      <c r="V299" s="309">
        <v>956.08800912722427</v>
      </c>
      <c r="W299" s="309">
        <v>890.57837874478332</v>
      </c>
      <c r="X299" s="309">
        <v>823.11741523974899</v>
      </c>
      <c r="Y299" s="309">
        <v>813.21533493355298</v>
      </c>
      <c r="Z299" s="309">
        <v>803.23697996850501</v>
      </c>
      <c r="AA299" s="309">
        <v>793.18235034460395</v>
      </c>
      <c r="AB299" s="309">
        <v>783.05144606185024</v>
      </c>
      <c r="AC299" s="309">
        <v>772.8442671202439</v>
      </c>
      <c r="AD299" s="309">
        <v>762.56081351978469</v>
      </c>
      <c r="AE299" s="309">
        <v>752.20108526047363</v>
      </c>
      <c r="AF299" s="309">
        <v>741.76508234230903</v>
      </c>
      <c r="AG299" s="309">
        <v>731.25280476529213</v>
      </c>
      <c r="AH299" s="309">
        <v>720.66425252942304</v>
      </c>
      <c r="AI299" s="309">
        <v>709.99942563470029</v>
      </c>
      <c r="AJ299" s="309">
        <v>699.25832408112547</v>
      </c>
      <c r="AK299" s="309">
        <v>688.440947868698</v>
      </c>
      <c r="AL299" s="309">
        <v>677.54729699741767</v>
      </c>
      <c r="AM299" s="309">
        <v>666.57737146728482</v>
      </c>
      <c r="AN299" s="309">
        <v>655.53117127829921</v>
      </c>
      <c r="AO299" s="309">
        <v>644.40869643046085</v>
      </c>
      <c r="AP299" s="309">
        <v>633.20994692376996</v>
      </c>
      <c r="AQ299" s="309">
        <v>621.93492275822678</v>
      </c>
      <c r="AR299" s="309">
        <v>610.58362393383015</v>
      </c>
    </row>
    <row r="300" spans="7:44" ht="14.25" customHeight="1" x14ac:dyDescent="0.25">
      <c r="G300" s="62"/>
      <c r="H300" s="409"/>
      <c r="J300" s="442"/>
      <c r="K300" s="52" t="s">
        <v>269</v>
      </c>
      <c r="L300" s="190">
        <v>1503.8609912090196</v>
      </c>
      <c r="M300" s="190">
        <v>1479.9120712514018</v>
      </c>
      <c r="N300" s="190">
        <v>1455.3403825506193</v>
      </c>
      <c r="O300" s="190">
        <v>1430.1459251066717</v>
      </c>
      <c r="P300" s="190">
        <v>1404.3286989195587</v>
      </c>
      <c r="Q300" s="190">
        <v>1377.8887039892807</v>
      </c>
      <c r="R300" s="190">
        <v>1350.825940315837</v>
      </c>
      <c r="S300" s="190">
        <v>1323.1404078992286</v>
      </c>
      <c r="T300" s="190">
        <v>1294.8321067394545</v>
      </c>
      <c r="U300" s="190">
        <v>1265.9010368365157</v>
      </c>
      <c r="V300" s="190">
        <v>1236.3471981904113</v>
      </c>
      <c r="W300" s="190">
        <v>1206.1705908011415</v>
      </c>
      <c r="X300" s="190">
        <v>1175.3712146687069</v>
      </c>
      <c r="Y300" s="190">
        <v>1163.5398805858715</v>
      </c>
      <c r="Z300" s="190">
        <v>1151.6740044272756</v>
      </c>
      <c r="AA300" s="190">
        <v>1139.7735861929173</v>
      </c>
      <c r="AB300" s="190">
        <v>1127.8386258827977</v>
      </c>
      <c r="AC300" s="190">
        <v>1115.8691234969165</v>
      </c>
      <c r="AD300" s="190">
        <v>1103.8650790352747</v>
      </c>
      <c r="AE300" s="190">
        <v>1091.8264924978707</v>
      </c>
      <c r="AF300" s="190">
        <v>1079.7533638847053</v>
      </c>
      <c r="AG300" s="190">
        <v>1067.6456931957789</v>
      </c>
      <c r="AH300" s="190">
        <v>1055.5034804310912</v>
      </c>
      <c r="AI300" s="190">
        <v>1043.3267255906417</v>
      </c>
      <c r="AJ300" s="190">
        <v>1031.1154286744306</v>
      </c>
      <c r="AK300" s="190">
        <v>1018.8695896824587</v>
      </c>
      <c r="AL300" s="190">
        <v>1006.5892086147252</v>
      </c>
      <c r="AM300" s="190">
        <v>994.27428547123054</v>
      </c>
      <c r="AN300" s="190">
        <v>981.92482025197398</v>
      </c>
      <c r="AO300" s="190">
        <v>969.54081295695642</v>
      </c>
      <c r="AP300" s="190">
        <v>957.12226358617693</v>
      </c>
      <c r="AQ300" s="190">
        <v>944.66917213963643</v>
      </c>
      <c r="AR300" s="190">
        <v>932.18153861733424</v>
      </c>
    </row>
    <row r="301" spans="7:44" ht="14.25" customHeight="1" thickBot="1" x14ac:dyDescent="0.3">
      <c r="G301" s="62"/>
      <c r="H301" s="409"/>
      <c r="J301" s="442"/>
      <c r="K301" s="167" t="s">
        <v>270</v>
      </c>
      <c r="L301" s="191">
        <v>1503.8609912090196</v>
      </c>
      <c r="M301" s="191">
        <v>1485.1531924685421</v>
      </c>
      <c r="N301" s="191">
        <v>1466.3863724506643</v>
      </c>
      <c r="O301" s="191">
        <v>1447.5605311553854</v>
      </c>
      <c r="P301" s="191">
        <v>1428.6756685827063</v>
      </c>
      <c r="Q301" s="191">
        <v>1409.7317847326253</v>
      </c>
      <c r="R301" s="191">
        <v>1390.7288796051448</v>
      </c>
      <c r="S301" s="191">
        <v>1371.6669532002627</v>
      </c>
      <c r="T301" s="191">
        <v>1352.5460055179813</v>
      </c>
      <c r="U301" s="191">
        <v>1333.3660365582987</v>
      </c>
      <c r="V301" s="191">
        <v>1314.1270463212154</v>
      </c>
      <c r="W301" s="191">
        <v>1294.8290348067312</v>
      </c>
      <c r="X301" s="191">
        <v>1275.4720020148461</v>
      </c>
      <c r="Y301" s="191">
        <v>1268.2163233793065</v>
      </c>
      <c r="Z301" s="191">
        <v>1260.9510796810112</v>
      </c>
      <c r="AA301" s="191">
        <v>1253.6762709199611</v>
      </c>
      <c r="AB301" s="191">
        <v>1246.3918970961561</v>
      </c>
      <c r="AC301" s="191">
        <v>1239.0979582095954</v>
      </c>
      <c r="AD301" s="191">
        <v>1231.7944542602804</v>
      </c>
      <c r="AE301" s="191">
        <v>1224.4813852482107</v>
      </c>
      <c r="AF301" s="191">
        <v>1217.1587511733844</v>
      </c>
      <c r="AG301" s="191">
        <v>1209.826552035805</v>
      </c>
      <c r="AH301" s="191">
        <v>1202.4847878354697</v>
      </c>
      <c r="AI301" s="191">
        <v>1195.1334585723787</v>
      </c>
      <c r="AJ301" s="191">
        <v>1187.7725642465336</v>
      </c>
      <c r="AK301" s="191">
        <v>1180.4021048579336</v>
      </c>
      <c r="AL301" s="191">
        <v>1173.0220804065777</v>
      </c>
      <c r="AM301" s="191">
        <v>1165.6324908924678</v>
      </c>
      <c r="AN301" s="191">
        <v>1158.2333363156019</v>
      </c>
      <c r="AO301" s="191">
        <v>1150.8246166759818</v>
      </c>
      <c r="AP301" s="191">
        <v>1143.4063319736067</v>
      </c>
      <c r="AQ301" s="191">
        <v>1135.9784822084757</v>
      </c>
      <c r="AR301" s="191">
        <v>1128.5410673805904</v>
      </c>
    </row>
    <row r="302" spans="7:44" ht="14.25" customHeight="1" thickTop="1" x14ac:dyDescent="0.25">
      <c r="G302" s="62"/>
      <c r="H302" s="409"/>
      <c r="J302" s="442"/>
      <c r="K302" s="164" t="s">
        <v>271</v>
      </c>
      <c r="L302" s="309">
        <v>1490.7593468533566</v>
      </c>
      <c r="M302" s="309">
        <v>1446.8901123181927</v>
      </c>
      <c r="N302" s="309">
        <v>1400.8813154013385</v>
      </c>
      <c r="O302" s="309">
        <v>1352.7329561027916</v>
      </c>
      <c r="P302" s="309">
        <v>1302.4450344225529</v>
      </c>
      <c r="Q302" s="309">
        <v>1250.0175503606233</v>
      </c>
      <c r="R302" s="309">
        <v>1195.4505039170015</v>
      </c>
      <c r="S302" s="309">
        <v>1138.7438950916883</v>
      </c>
      <c r="T302" s="309">
        <v>1079.8977238846837</v>
      </c>
      <c r="U302" s="309">
        <v>1018.9119902959872</v>
      </c>
      <c r="V302" s="309">
        <v>955.78669432559968</v>
      </c>
      <c r="W302" s="309">
        <v>890.52183597352018</v>
      </c>
      <c r="X302" s="309">
        <v>823.11741523974899</v>
      </c>
      <c r="Y302" s="309">
        <v>813.53754143147864</v>
      </c>
      <c r="Z302" s="309">
        <v>803.86081743522493</v>
      </c>
      <c r="AA302" s="309">
        <v>794.08724325098751</v>
      </c>
      <c r="AB302" s="309">
        <v>784.2168188787665</v>
      </c>
      <c r="AC302" s="309">
        <v>774.24954431856224</v>
      </c>
      <c r="AD302" s="309">
        <v>764.18541957037417</v>
      </c>
      <c r="AE302" s="309">
        <v>754.02444463420272</v>
      </c>
      <c r="AF302" s="309">
        <v>743.76661951004814</v>
      </c>
      <c r="AG302" s="309">
        <v>733.41194419790941</v>
      </c>
      <c r="AH302" s="309">
        <v>722.96041869778742</v>
      </c>
      <c r="AI302" s="309">
        <v>712.41204300968184</v>
      </c>
      <c r="AJ302" s="309">
        <v>701.76681713359278</v>
      </c>
      <c r="AK302" s="309">
        <v>691.02474106952025</v>
      </c>
      <c r="AL302" s="309">
        <v>680.18581481746423</v>
      </c>
      <c r="AM302" s="309">
        <v>669.25003837742418</v>
      </c>
      <c r="AN302" s="309">
        <v>658.21741174940155</v>
      </c>
      <c r="AO302" s="309">
        <v>647.08793493339465</v>
      </c>
      <c r="AP302" s="309">
        <v>635.86160792940461</v>
      </c>
      <c r="AQ302" s="309">
        <v>624.53843073743087</v>
      </c>
      <c r="AR302" s="309">
        <v>613.11840335747354</v>
      </c>
    </row>
    <row r="303" spans="7:44" ht="14.25" customHeight="1" x14ac:dyDescent="0.25">
      <c r="G303" s="62"/>
      <c r="H303" s="409"/>
      <c r="J303" s="442"/>
      <c r="K303" s="52" t="s">
        <v>272</v>
      </c>
      <c r="L303" s="190">
        <v>1490.7593468533566</v>
      </c>
      <c r="M303" s="190">
        <v>1468.3794635832551</v>
      </c>
      <c r="N303" s="190">
        <v>1445.2900419352229</v>
      </c>
      <c r="O303" s="190">
        <v>1421.4910819092606</v>
      </c>
      <c r="P303" s="190">
        <v>1396.9825835053668</v>
      </c>
      <c r="Q303" s="190">
        <v>1371.7645467235423</v>
      </c>
      <c r="R303" s="190">
        <v>1345.8369715637871</v>
      </c>
      <c r="S303" s="190">
        <v>1319.1998580261002</v>
      </c>
      <c r="T303" s="190">
        <v>1291.8532061104838</v>
      </c>
      <c r="U303" s="190">
        <v>1263.7970158169358</v>
      </c>
      <c r="V303" s="190">
        <v>1235.0312871454564</v>
      </c>
      <c r="W303" s="190">
        <v>1205.5560200960472</v>
      </c>
      <c r="X303" s="190">
        <v>1175.3712146687069</v>
      </c>
      <c r="Y303" s="190">
        <v>1163.9690926746009</v>
      </c>
      <c r="Z303" s="190">
        <v>1152.5238274366707</v>
      </c>
      <c r="AA303" s="190">
        <v>1141.0354189549155</v>
      </c>
      <c r="AB303" s="190">
        <v>1129.5038672293356</v>
      </c>
      <c r="AC303" s="190">
        <v>1117.9291722599316</v>
      </c>
      <c r="AD303" s="190">
        <v>1106.3113340467023</v>
      </c>
      <c r="AE303" s="190">
        <v>1094.6503525896478</v>
      </c>
      <c r="AF303" s="190">
        <v>1082.9462278887697</v>
      </c>
      <c r="AG303" s="190">
        <v>1071.1989599440658</v>
      </c>
      <c r="AH303" s="190">
        <v>1059.408548755538</v>
      </c>
      <c r="AI303" s="190">
        <v>1047.5749943231858</v>
      </c>
      <c r="AJ303" s="190">
        <v>1035.6982966470086</v>
      </c>
      <c r="AK303" s="190">
        <v>1023.7784557270061</v>
      </c>
      <c r="AL303" s="190">
        <v>1011.8154715631795</v>
      </c>
      <c r="AM303" s="190">
        <v>999.80934415552792</v>
      </c>
      <c r="AN303" s="190">
        <v>987.760073504052</v>
      </c>
      <c r="AO303" s="190">
        <v>975.66765960875136</v>
      </c>
      <c r="AP303" s="190">
        <v>963.5321024696259</v>
      </c>
      <c r="AQ303" s="190">
        <v>951.35340208667526</v>
      </c>
      <c r="AR303" s="190">
        <v>939.1315584599007</v>
      </c>
    </row>
    <row r="304" spans="7:44" ht="14.25" customHeight="1" thickBot="1" x14ac:dyDescent="0.3">
      <c r="G304" s="62"/>
      <c r="H304" s="409"/>
      <c r="J304" s="442"/>
      <c r="K304" s="167" t="s">
        <v>273</v>
      </c>
      <c r="L304" s="191">
        <v>1490.7593468533566</v>
      </c>
      <c r="M304" s="191">
        <v>1473.3555980139124</v>
      </c>
      <c r="N304" s="191">
        <v>1455.8542376780256</v>
      </c>
      <c r="O304" s="191">
        <v>1438.2552658456966</v>
      </c>
      <c r="P304" s="191">
        <v>1420.5586825169262</v>
      </c>
      <c r="Q304" s="191">
        <v>1402.7644876917132</v>
      </c>
      <c r="R304" s="191">
        <v>1384.8726813700584</v>
      </c>
      <c r="S304" s="191">
        <v>1366.8832635519616</v>
      </c>
      <c r="T304" s="191">
        <v>1348.7962342374228</v>
      </c>
      <c r="U304" s="191">
        <v>1330.6115934264417</v>
      </c>
      <c r="V304" s="191">
        <v>1312.3293411190184</v>
      </c>
      <c r="W304" s="191">
        <v>1293.9494773151537</v>
      </c>
      <c r="X304" s="191">
        <v>1275.4720020148461</v>
      </c>
      <c r="Y304" s="191">
        <v>1268.4478170838086</v>
      </c>
      <c r="Z304" s="191">
        <v>1261.4116800767438</v>
      </c>
      <c r="AA304" s="191">
        <v>1254.3635909936534</v>
      </c>
      <c r="AB304" s="191">
        <v>1247.3035498345357</v>
      </c>
      <c r="AC304" s="191">
        <v>1240.2315565993908</v>
      </c>
      <c r="AD304" s="191">
        <v>1233.1476112882206</v>
      </c>
      <c r="AE304" s="191">
        <v>1226.0517139010244</v>
      </c>
      <c r="AF304" s="191">
        <v>1218.9438644378001</v>
      </c>
      <c r="AG304" s="191">
        <v>1211.8240628985504</v>
      </c>
      <c r="AH304" s="191">
        <v>1204.6923092832735</v>
      </c>
      <c r="AI304" s="191">
        <v>1197.548603591971</v>
      </c>
      <c r="AJ304" s="191">
        <v>1190.3929458246412</v>
      </c>
      <c r="AK304" s="191">
        <v>1183.2253359812848</v>
      </c>
      <c r="AL304" s="191">
        <v>1176.0457740619024</v>
      </c>
      <c r="AM304" s="191">
        <v>1168.8542600664935</v>
      </c>
      <c r="AN304" s="191">
        <v>1161.6507939950575</v>
      </c>
      <c r="AO304" s="191">
        <v>1154.435375847595</v>
      </c>
      <c r="AP304" s="191">
        <v>1147.2080056241066</v>
      </c>
      <c r="AQ304" s="191">
        <v>1139.9686833245912</v>
      </c>
      <c r="AR304" s="191">
        <v>1132.7174089490497</v>
      </c>
    </row>
    <row r="305" spans="7:44" ht="14.25" customHeight="1" thickTop="1" x14ac:dyDescent="0.25">
      <c r="G305" s="62"/>
      <c r="H305" s="409"/>
      <c r="J305" s="442"/>
      <c r="K305" s="164" t="s">
        <v>274</v>
      </c>
      <c r="L305" s="309">
        <v>1537.7103620970288</v>
      </c>
      <c r="M305" s="309">
        <v>1491.5941761336046</v>
      </c>
      <c r="N305" s="309">
        <v>1443.0355853929655</v>
      </c>
      <c r="O305" s="309">
        <v>1392.0345898751104</v>
      </c>
      <c r="P305" s="309">
        <v>1338.5911895800409</v>
      </c>
      <c r="Q305" s="309">
        <v>1282.7053845077573</v>
      </c>
      <c r="R305" s="309">
        <v>1224.3771746582581</v>
      </c>
      <c r="S305" s="309">
        <v>1163.6065600315435</v>
      </c>
      <c r="T305" s="309">
        <v>1100.3935406276148</v>
      </c>
      <c r="U305" s="309">
        <v>1034.7381164464703</v>
      </c>
      <c r="V305" s="309">
        <v>966.64028748811188</v>
      </c>
      <c r="W305" s="309">
        <v>896.10005375253763</v>
      </c>
      <c r="X305" s="309">
        <v>823.11741523974899</v>
      </c>
      <c r="Y305" s="309">
        <v>814.50757987142345</v>
      </c>
      <c r="Z305" s="309">
        <v>805.78359320860056</v>
      </c>
      <c r="AA305" s="309">
        <v>796.94545525128069</v>
      </c>
      <c r="AB305" s="309">
        <v>787.99316599946371</v>
      </c>
      <c r="AC305" s="309">
        <v>778.92672545314929</v>
      </c>
      <c r="AD305" s="309">
        <v>769.74613361233742</v>
      </c>
      <c r="AE305" s="309">
        <v>760.45139047702889</v>
      </c>
      <c r="AF305" s="309">
        <v>751.04249604722293</v>
      </c>
      <c r="AG305" s="309">
        <v>741.51945032291974</v>
      </c>
      <c r="AH305" s="309">
        <v>731.88225330411933</v>
      </c>
      <c r="AI305" s="309">
        <v>722.13090499082159</v>
      </c>
      <c r="AJ305" s="309">
        <v>712.2654053830272</v>
      </c>
      <c r="AK305" s="309">
        <v>702.28575448073548</v>
      </c>
      <c r="AL305" s="309">
        <v>692.19195228394653</v>
      </c>
      <c r="AM305" s="309">
        <v>681.98399879265992</v>
      </c>
      <c r="AN305" s="309">
        <v>671.66189400687654</v>
      </c>
      <c r="AO305" s="309">
        <v>661.22563792659605</v>
      </c>
      <c r="AP305" s="309">
        <v>650.67523055181778</v>
      </c>
      <c r="AQ305" s="309">
        <v>640.01067188254319</v>
      </c>
      <c r="AR305" s="309">
        <v>629.23196191877059</v>
      </c>
    </row>
    <row r="306" spans="7:44" ht="14.25" customHeight="1" x14ac:dyDescent="0.25">
      <c r="G306" s="62"/>
      <c r="H306" s="409"/>
      <c r="J306" s="442"/>
      <c r="K306" s="52" t="s">
        <v>275</v>
      </c>
      <c r="L306" s="190">
        <v>1537.7103620970288</v>
      </c>
      <c r="M306" s="190">
        <v>1512.2855500714643</v>
      </c>
      <c r="N306" s="190">
        <v>1485.9934440592108</v>
      </c>
      <c r="O306" s="190">
        <v>1458.8340440602665</v>
      </c>
      <c r="P306" s="190">
        <v>1430.8073500746318</v>
      </c>
      <c r="Q306" s="190">
        <v>1401.913362102307</v>
      </c>
      <c r="R306" s="190">
        <v>1372.1520801432921</v>
      </c>
      <c r="S306" s="190">
        <v>1341.5235041975866</v>
      </c>
      <c r="T306" s="190">
        <v>1310.027634265191</v>
      </c>
      <c r="U306" s="190">
        <v>1277.6644703461056</v>
      </c>
      <c r="V306" s="190">
        <v>1244.4340124403295</v>
      </c>
      <c r="W306" s="190">
        <v>1210.3362605478633</v>
      </c>
      <c r="X306" s="190">
        <v>1175.3712146687069</v>
      </c>
      <c r="Y306" s="190">
        <v>1165.9641853384971</v>
      </c>
      <c r="Z306" s="190">
        <v>1156.5101159219869</v>
      </c>
      <c r="AA306" s="190">
        <v>1147.009006419177</v>
      </c>
      <c r="AB306" s="190">
        <v>1137.4608568300666</v>
      </c>
      <c r="AC306" s="190">
        <v>1127.8656671546566</v>
      </c>
      <c r="AD306" s="190">
        <v>1118.2234373929466</v>
      </c>
      <c r="AE306" s="190">
        <v>1108.5341675449365</v>
      </c>
      <c r="AF306" s="190">
        <v>1098.7978576106261</v>
      </c>
      <c r="AG306" s="190">
        <v>1089.0145075900157</v>
      </c>
      <c r="AH306" s="190">
        <v>1079.1841174831052</v>
      </c>
      <c r="AI306" s="190">
        <v>1069.3066872898953</v>
      </c>
      <c r="AJ306" s="190">
        <v>1059.3822170103845</v>
      </c>
      <c r="AK306" s="190">
        <v>1049.410706644574</v>
      </c>
      <c r="AL306" s="190">
        <v>1039.3921561924637</v>
      </c>
      <c r="AM306" s="190">
        <v>1029.3265656540532</v>
      </c>
      <c r="AN306" s="190">
        <v>1019.2139350293427</v>
      </c>
      <c r="AO306" s="190">
        <v>1009.0542643183323</v>
      </c>
      <c r="AP306" s="190">
        <v>998.84755352102195</v>
      </c>
      <c r="AQ306" s="190">
        <v>988.59380263741093</v>
      </c>
      <c r="AR306" s="190">
        <v>978.29301166750031</v>
      </c>
    </row>
    <row r="307" spans="7:44" ht="14.25" customHeight="1" thickBot="1" x14ac:dyDescent="0.3">
      <c r="G307" s="62"/>
      <c r="H307" s="409"/>
      <c r="J307" s="442"/>
      <c r="K307" s="167" t="s">
        <v>276</v>
      </c>
      <c r="L307" s="191">
        <v>1537.7103620970288</v>
      </c>
      <c r="M307" s="191">
        <v>1516.7211691191267</v>
      </c>
      <c r="N307" s="191">
        <v>1495.5748845602045</v>
      </c>
      <c r="O307" s="191">
        <v>1474.2715084202607</v>
      </c>
      <c r="P307" s="191">
        <v>1452.8110406992964</v>
      </c>
      <c r="Q307" s="191">
        <v>1431.1934813973126</v>
      </c>
      <c r="R307" s="191">
        <v>1409.4188305143075</v>
      </c>
      <c r="S307" s="191">
        <v>1387.487088050282</v>
      </c>
      <c r="T307" s="191">
        <v>1365.3982540052364</v>
      </c>
      <c r="U307" s="191">
        <v>1343.1523283791698</v>
      </c>
      <c r="V307" s="191">
        <v>1320.7493111720821</v>
      </c>
      <c r="W307" s="191">
        <v>1298.1892023839748</v>
      </c>
      <c r="X307" s="191">
        <v>1275.4720020148461</v>
      </c>
      <c r="Y307" s="191">
        <v>1270.6227005682608</v>
      </c>
      <c r="Z307" s="191">
        <v>1265.7619746320645</v>
      </c>
      <c r="AA307" s="191">
        <v>1260.8898242062569</v>
      </c>
      <c r="AB307" s="191">
        <v>1256.0062492908385</v>
      </c>
      <c r="AC307" s="191">
        <v>1251.1112498858095</v>
      </c>
      <c r="AD307" s="191">
        <v>1246.2048259911692</v>
      </c>
      <c r="AE307" s="191">
        <v>1241.2869776069178</v>
      </c>
      <c r="AF307" s="191">
        <v>1236.3577047330555</v>
      </c>
      <c r="AG307" s="191">
        <v>1231.4170073695825</v>
      </c>
      <c r="AH307" s="191">
        <v>1226.464885516498</v>
      </c>
      <c r="AI307" s="191">
        <v>1221.5013391738032</v>
      </c>
      <c r="AJ307" s="191">
        <v>1216.5263683414969</v>
      </c>
      <c r="AK307" s="191">
        <v>1211.5399730195804</v>
      </c>
      <c r="AL307" s="191">
        <v>1206.5421532080527</v>
      </c>
      <c r="AM307" s="191">
        <v>1201.5329089069139</v>
      </c>
      <c r="AN307" s="191">
        <v>1196.5122401161636</v>
      </c>
      <c r="AO307" s="191">
        <v>1191.4801468358032</v>
      </c>
      <c r="AP307" s="191">
        <v>1186.4366290658313</v>
      </c>
      <c r="AQ307" s="191">
        <v>1181.3816868062486</v>
      </c>
      <c r="AR307" s="191">
        <v>1176.3153200570553</v>
      </c>
    </row>
    <row r="308" spans="7:44" ht="14.25" customHeight="1" thickTop="1" x14ac:dyDescent="0.25">
      <c r="G308" s="62"/>
      <c r="H308" s="409"/>
      <c r="J308" s="442"/>
      <c r="K308" s="164" t="s">
        <v>277</v>
      </c>
      <c r="L308" s="309">
        <v>1640.0847764215684</v>
      </c>
      <c r="M308" s="309">
        <v>1591.9269262973851</v>
      </c>
      <c r="N308" s="309">
        <v>1540.9013344636223</v>
      </c>
      <c r="O308" s="309">
        <v>1487.0080009202804</v>
      </c>
      <c r="P308" s="309">
        <v>1430.2469256673589</v>
      </c>
      <c r="Q308" s="309">
        <v>1370.6181087048581</v>
      </c>
      <c r="R308" s="309">
        <v>1308.1215500327787</v>
      </c>
      <c r="S308" s="309">
        <v>1242.7572496511195</v>
      </c>
      <c r="T308" s="309">
        <v>1174.5252075598805</v>
      </c>
      <c r="U308" s="309">
        <v>1103.4254237590628</v>
      </c>
      <c r="V308" s="309">
        <v>1029.4578982486653</v>
      </c>
      <c r="W308" s="309">
        <v>952.62263102868917</v>
      </c>
      <c r="X308" s="309">
        <v>872.91962209913333</v>
      </c>
      <c r="Y308" s="309">
        <v>863.46184722210614</v>
      </c>
      <c r="Z308" s="309">
        <v>853.85940982347597</v>
      </c>
      <c r="AA308" s="309">
        <v>844.11230990324282</v>
      </c>
      <c r="AB308" s="309">
        <v>834.22054746140611</v>
      </c>
      <c r="AC308" s="309">
        <v>824.184122497967</v>
      </c>
      <c r="AD308" s="309">
        <v>814.00303501292467</v>
      </c>
      <c r="AE308" s="309">
        <v>803.67728500627925</v>
      </c>
      <c r="AF308" s="309">
        <v>793.20687247803107</v>
      </c>
      <c r="AG308" s="309">
        <v>782.59179742817935</v>
      </c>
      <c r="AH308" s="309">
        <v>771.83205985672487</v>
      </c>
      <c r="AI308" s="309">
        <v>760.92765976366763</v>
      </c>
      <c r="AJ308" s="309">
        <v>749.87859714900719</v>
      </c>
      <c r="AK308" s="309">
        <v>738.68487201274365</v>
      </c>
      <c r="AL308" s="309">
        <v>727.34648435487725</v>
      </c>
      <c r="AM308" s="309">
        <v>715.86343417540752</v>
      </c>
      <c r="AN308" s="309">
        <v>704.23572147433504</v>
      </c>
      <c r="AO308" s="309">
        <v>692.46334625165957</v>
      </c>
      <c r="AP308" s="309">
        <v>680.54630850738079</v>
      </c>
      <c r="AQ308" s="309">
        <v>668.4846082414997</v>
      </c>
      <c r="AR308" s="309">
        <v>656.27824545401472</v>
      </c>
    </row>
    <row r="309" spans="7:44" ht="14.25" customHeight="1" x14ac:dyDescent="0.25">
      <c r="G309" s="62"/>
      <c r="H309" s="409"/>
      <c r="J309" s="442"/>
      <c r="K309" s="52" t="s">
        <v>278</v>
      </c>
      <c r="L309" s="190">
        <v>1640.0847764215684</v>
      </c>
      <c r="M309" s="190">
        <v>1626.0790356279272</v>
      </c>
      <c r="N309" s="190">
        <v>1611.161748236771</v>
      </c>
      <c r="O309" s="190">
        <v>1595.332914248102</v>
      </c>
      <c r="P309" s="190">
        <v>1578.592533661918</v>
      </c>
      <c r="Q309" s="190">
        <v>1560.9406064782206</v>
      </c>
      <c r="R309" s="190">
        <v>1542.37713269701</v>
      </c>
      <c r="S309" s="190">
        <v>1522.9021123182852</v>
      </c>
      <c r="T309" s="190">
        <v>1502.5155453420464</v>
      </c>
      <c r="U309" s="190">
        <v>1481.2174317682934</v>
      </c>
      <c r="V309" s="190">
        <v>1459.0077715970272</v>
      </c>
      <c r="W309" s="190">
        <v>1435.8865648282463</v>
      </c>
      <c r="X309" s="190">
        <v>1411.8538114619523</v>
      </c>
      <c r="Y309" s="190">
        <v>1395.2965884680475</v>
      </c>
      <c r="Z309" s="190">
        <v>1378.6566045480729</v>
      </c>
      <c r="AA309" s="190">
        <v>1361.9338597020298</v>
      </c>
      <c r="AB309" s="190">
        <v>1345.1283539299184</v>
      </c>
      <c r="AC309" s="190">
        <v>1328.2400872317382</v>
      </c>
      <c r="AD309" s="190">
        <v>1311.2690596074883</v>
      </c>
      <c r="AE309" s="190">
        <v>1294.2152710571706</v>
      </c>
      <c r="AF309" s="190">
        <v>1277.0787215807827</v>
      </c>
      <c r="AG309" s="190">
        <v>1259.8594111783268</v>
      </c>
      <c r="AH309" s="190">
        <v>1242.557339849802</v>
      </c>
      <c r="AI309" s="190">
        <v>1225.1725075952083</v>
      </c>
      <c r="AJ309" s="190">
        <v>1207.7049144145462</v>
      </c>
      <c r="AK309" s="190">
        <v>1190.1545603078146</v>
      </c>
      <c r="AL309" s="190">
        <v>1172.5214452750145</v>
      </c>
      <c r="AM309" s="190">
        <v>1154.8055693161455</v>
      </c>
      <c r="AN309" s="190">
        <v>1137.0069324312076</v>
      </c>
      <c r="AO309" s="190">
        <v>1119.1255346202008</v>
      </c>
      <c r="AP309" s="190">
        <v>1101.1613758831254</v>
      </c>
      <c r="AQ309" s="190">
        <v>1083.1144562199815</v>
      </c>
      <c r="AR309" s="190">
        <v>1064.9847756307679</v>
      </c>
    </row>
    <row r="310" spans="7:44" ht="14.25" customHeight="1" thickBot="1" x14ac:dyDescent="0.3">
      <c r="G310" s="62"/>
      <c r="H310" s="409"/>
      <c r="J310" s="442"/>
      <c r="K310" s="167" t="s">
        <v>279</v>
      </c>
      <c r="L310" s="191">
        <v>1640.0847764215684</v>
      </c>
      <c r="M310" s="191">
        <v>1627.0993712866257</v>
      </c>
      <c r="N310" s="191">
        <v>1613.9548699864779</v>
      </c>
      <c r="O310" s="191">
        <v>1600.6512725211248</v>
      </c>
      <c r="P310" s="191">
        <v>1587.1885788905668</v>
      </c>
      <c r="Q310" s="191">
        <v>1573.5667890948027</v>
      </c>
      <c r="R310" s="191">
        <v>1559.7859031338339</v>
      </c>
      <c r="S310" s="191">
        <v>1545.845921007661</v>
      </c>
      <c r="T310" s="191">
        <v>1531.7468427162821</v>
      </c>
      <c r="U310" s="191">
        <v>1517.4886682596975</v>
      </c>
      <c r="V310" s="191">
        <v>1503.0713976379086</v>
      </c>
      <c r="W310" s="191">
        <v>1488.4950308509151</v>
      </c>
      <c r="X310" s="191">
        <v>1473.759567898715</v>
      </c>
      <c r="Y310" s="191">
        <v>1463.3188158810681</v>
      </c>
      <c r="Z310" s="191">
        <v>1452.8542562119044</v>
      </c>
      <c r="AA310" s="191">
        <v>1442.3658888912255</v>
      </c>
      <c r="AB310" s="191">
        <v>1431.8537139190305</v>
      </c>
      <c r="AC310" s="191">
        <v>1421.3177312953187</v>
      </c>
      <c r="AD310" s="191">
        <v>1410.7579410200915</v>
      </c>
      <c r="AE310" s="191">
        <v>1400.1743430933479</v>
      </c>
      <c r="AF310" s="191">
        <v>1389.5669375150881</v>
      </c>
      <c r="AG310" s="191">
        <v>1378.9357242853127</v>
      </c>
      <c r="AH310" s="191">
        <v>1368.2807034040213</v>
      </c>
      <c r="AI310" s="191">
        <v>1357.6018748712133</v>
      </c>
      <c r="AJ310" s="191">
        <v>1346.8992386868899</v>
      </c>
      <c r="AK310" s="191">
        <v>1336.1727948510502</v>
      </c>
      <c r="AL310" s="191">
        <v>1325.4225433636939</v>
      </c>
      <c r="AM310" s="191">
        <v>1314.6484842248221</v>
      </c>
      <c r="AN310" s="191">
        <v>1303.8506174344345</v>
      </c>
      <c r="AO310" s="191">
        <v>1293.0289429925303</v>
      </c>
      <c r="AP310" s="191">
        <v>1282.1834608991101</v>
      </c>
      <c r="AQ310" s="191">
        <v>1271.3141711541741</v>
      </c>
      <c r="AR310" s="191">
        <v>1260.4210737577221</v>
      </c>
    </row>
    <row r="311" spans="7:44" ht="14.25" customHeight="1" thickTop="1" x14ac:dyDescent="0.25">
      <c r="G311" s="62"/>
      <c r="H311" s="409"/>
      <c r="J311" s="442"/>
      <c r="K311" s="164" t="s">
        <v>280</v>
      </c>
      <c r="L311" s="309">
        <v>1845.5488815222304</v>
      </c>
      <c r="M311" s="309">
        <v>1784.9012093771269</v>
      </c>
      <c r="N311" s="309">
        <v>1720.5435797519949</v>
      </c>
      <c r="O311" s="309">
        <v>1652.4759926468348</v>
      </c>
      <c r="P311" s="309">
        <v>1580.6984480616472</v>
      </c>
      <c r="Q311" s="309">
        <v>1505.2109459964313</v>
      </c>
      <c r="R311" s="309">
        <v>1426.0134864511872</v>
      </c>
      <c r="S311" s="309">
        <v>1343.1060694259149</v>
      </c>
      <c r="T311" s="309">
        <v>1256.4886949206148</v>
      </c>
      <c r="U311" s="309">
        <v>1166.1613629352867</v>
      </c>
      <c r="V311" s="309">
        <v>1072.12407346993</v>
      </c>
      <c r="W311" s="309">
        <v>974.37682652454612</v>
      </c>
      <c r="X311" s="309">
        <v>872.91962209913333</v>
      </c>
      <c r="Y311" s="309">
        <v>865.92356071245729</v>
      </c>
      <c r="Z311" s="309">
        <v>858.77661916215789</v>
      </c>
      <c r="AA311" s="309">
        <v>851.47879744823661</v>
      </c>
      <c r="AB311" s="309">
        <v>844.03009557069277</v>
      </c>
      <c r="AC311" s="309">
        <v>836.43051352952602</v>
      </c>
      <c r="AD311" s="309">
        <v>828.68005132473729</v>
      </c>
      <c r="AE311" s="309">
        <v>820.77870895632577</v>
      </c>
      <c r="AF311" s="309">
        <v>812.72648642429135</v>
      </c>
      <c r="AG311" s="309">
        <v>804.52338372863517</v>
      </c>
      <c r="AH311" s="309">
        <v>796.16940086935597</v>
      </c>
      <c r="AI311" s="309">
        <v>787.66453784645432</v>
      </c>
      <c r="AJ311" s="309">
        <v>779.00879465993012</v>
      </c>
      <c r="AK311" s="309">
        <v>770.20217130978347</v>
      </c>
      <c r="AL311" s="309">
        <v>761.24466779601482</v>
      </c>
      <c r="AM311" s="309">
        <v>752.1362841186226</v>
      </c>
      <c r="AN311" s="309">
        <v>742.87702027760861</v>
      </c>
      <c r="AO311" s="309">
        <v>733.46687627297194</v>
      </c>
      <c r="AP311" s="309">
        <v>723.90585210471261</v>
      </c>
      <c r="AQ311" s="309">
        <v>714.19394777283071</v>
      </c>
      <c r="AR311" s="309">
        <v>704.33116327732625</v>
      </c>
    </row>
    <row r="312" spans="7:44" ht="14.25" customHeight="1" x14ac:dyDescent="0.25">
      <c r="G312" s="62"/>
      <c r="H312" s="409"/>
      <c r="J312" s="442"/>
      <c r="K312" s="365" t="s">
        <v>281</v>
      </c>
      <c r="L312" s="190">
        <v>1845.5488815222304</v>
      </c>
      <c r="M312" s="190">
        <v>1816.4008314559721</v>
      </c>
      <c r="N312" s="190">
        <v>1785.9812894311506</v>
      </c>
      <c r="O312" s="190">
        <v>1754.2902554477666</v>
      </c>
      <c r="P312" s="190">
        <v>1721.3277295058183</v>
      </c>
      <c r="Q312" s="190">
        <v>1687.0937116053078</v>
      </c>
      <c r="R312" s="190">
        <v>1651.5882017462329</v>
      </c>
      <c r="S312" s="190">
        <v>1614.8111999285943</v>
      </c>
      <c r="T312" s="190">
        <v>1576.7627061523933</v>
      </c>
      <c r="U312" s="190">
        <v>1537.4427204176277</v>
      </c>
      <c r="V312" s="190">
        <v>1496.8512427242995</v>
      </c>
      <c r="W312" s="190">
        <v>1454.988273072408</v>
      </c>
      <c r="X312" s="190">
        <v>1411.8538114619523</v>
      </c>
      <c r="Y312" s="190">
        <v>1400.9929201904351</v>
      </c>
      <c r="Z312" s="190">
        <v>1390.0582967009996</v>
      </c>
      <c r="AA312" s="190">
        <v>1379.0499409936447</v>
      </c>
      <c r="AB312" s="190">
        <v>1367.9678530683721</v>
      </c>
      <c r="AC312" s="190">
        <v>1356.8120329251806</v>
      </c>
      <c r="AD312" s="190">
        <v>1345.5824805640705</v>
      </c>
      <c r="AE312" s="190">
        <v>1334.2791959850426</v>
      </c>
      <c r="AF312" s="190">
        <v>1322.9021791880955</v>
      </c>
      <c r="AG312" s="190">
        <v>1311.4514301732299</v>
      </c>
      <c r="AH312" s="190">
        <v>1299.9269489404455</v>
      </c>
      <c r="AI312" s="190">
        <v>1288.3287354897434</v>
      </c>
      <c r="AJ312" s="190">
        <v>1276.6567898211222</v>
      </c>
      <c r="AK312" s="190">
        <v>1264.9111119345828</v>
      </c>
      <c r="AL312" s="190">
        <v>1253.0917018301245</v>
      </c>
      <c r="AM312" s="190">
        <v>1241.1985595077481</v>
      </c>
      <c r="AN312" s="190">
        <v>1229.2316849674528</v>
      </c>
      <c r="AO312" s="190">
        <v>1217.1910782092391</v>
      </c>
      <c r="AP312" s="190">
        <v>1205.0767392331068</v>
      </c>
      <c r="AQ312" s="190">
        <v>1192.8886680390563</v>
      </c>
      <c r="AR312" s="190">
        <v>1180.6268646270873</v>
      </c>
    </row>
    <row r="313" spans="7:44" ht="14.25" customHeight="1" thickBot="1" x14ac:dyDescent="0.3">
      <c r="G313" s="62"/>
      <c r="H313" s="409"/>
      <c r="J313" s="442"/>
      <c r="K313" s="167" t="s">
        <v>282</v>
      </c>
      <c r="L313" s="191">
        <v>1845.5488815222304</v>
      </c>
      <c r="M313" s="191">
        <v>1816.477112889444</v>
      </c>
      <c r="N313" s="191">
        <v>1787.0579489531719</v>
      </c>
      <c r="O313" s="191">
        <v>1757.2913897134129</v>
      </c>
      <c r="P313" s="191">
        <v>1727.1774351701697</v>
      </c>
      <c r="Q313" s="191">
        <v>1696.7160853234386</v>
      </c>
      <c r="R313" s="191">
        <v>1665.9073401732228</v>
      </c>
      <c r="S313" s="191">
        <v>1634.7511997195199</v>
      </c>
      <c r="T313" s="191">
        <v>1603.2476639623314</v>
      </c>
      <c r="U313" s="191">
        <v>1571.3967329016568</v>
      </c>
      <c r="V313" s="191">
        <v>1539.1984065374957</v>
      </c>
      <c r="W313" s="191">
        <v>1506.6526848698488</v>
      </c>
      <c r="X313" s="191">
        <v>1473.759567898715</v>
      </c>
      <c r="Y313" s="191">
        <v>1470.8688952044251</v>
      </c>
      <c r="Z313" s="191">
        <v>1467.965594602003</v>
      </c>
      <c r="AA313" s="191">
        <v>1465.0496660914478</v>
      </c>
      <c r="AB313" s="191">
        <v>1462.1211096727598</v>
      </c>
      <c r="AC313" s="191">
        <v>1459.1799253459403</v>
      </c>
      <c r="AD313" s="191">
        <v>1456.2261131109867</v>
      </c>
      <c r="AE313" s="191">
        <v>1453.2596729679019</v>
      </c>
      <c r="AF313" s="191">
        <v>1450.2806049166838</v>
      </c>
      <c r="AG313" s="191">
        <v>1447.2889089573339</v>
      </c>
      <c r="AH313" s="191">
        <v>1444.2845850898507</v>
      </c>
      <c r="AI313" s="191">
        <v>1441.2676333142351</v>
      </c>
      <c r="AJ313" s="191">
        <v>1438.2380536304872</v>
      </c>
      <c r="AK313" s="191">
        <v>1435.1958460386061</v>
      </c>
      <c r="AL313" s="191">
        <v>1432.1410105385926</v>
      </c>
      <c r="AM313" s="191">
        <v>1429.0735471304472</v>
      </c>
      <c r="AN313" s="191">
        <v>1425.9934558141686</v>
      </c>
      <c r="AO313" s="191">
        <v>1422.9007365897573</v>
      </c>
      <c r="AP313" s="191">
        <v>1419.795389457214</v>
      </c>
      <c r="AQ313" s="191">
        <v>1416.6774144165377</v>
      </c>
      <c r="AR313" s="191">
        <v>1413.5468114677292</v>
      </c>
    </row>
    <row r="314" spans="7:44" ht="14.25" customHeight="1" thickTop="1" x14ac:dyDescent="0.25">
      <c r="G314" s="62"/>
      <c r="H314" s="409"/>
      <c r="J314" s="442"/>
      <c r="K314" s="164" t="s">
        <v>283</v>
      </c>
      <c r="L314" s="309">
        <v>2146.9046876559037</v>
      </c>
      <c r="M314" s="309">
        <v>2087.907028009733</v>
      </c>
      <c r="N314" s="309">
        <v>2024.7040491233195</v>
      </c>
      <c r="O314" s="309">
        <v>1957.2957509966654</v>
      </c>
      <c r="P314" s="309">
        <v>1885.6821336297699</v>
      </c>
      <c r="Q314" s="309">
        <v>1809.8631970226322</v>
      </c>
      <c r="R314" s="309">
        <v>1729.8389411752537</v>
      </c>
      <c r="S314" s="309">
        <v>1645.6093660876327</v>
      </c>
      <c r="T314" s="309">
        <v>1557.1744717597705</v>
      </c>
      <c r="U314" s="309">
        <v>1464.5342581916675</v>
      </c>
      <c r="V314" s="309">
        <v>1367.6887253833222</v>
      </c>
      <c r="W314" s="309">
        <v>1266.6378733347353</v>
      </c>
      <c r="X314" s="309">
        <v>1161.3817020459069</v>
      </c>
      <c r="Y314" s="309">
        <v>1148.8114538395225</v>
      </c>
      <c r="Z314" s="309">
        <v>1136.0040742696019</v>
      </c>
      <c r="AA314" s="309">
        <v>1122.9595633361455</v>
      </c>
      <c r="AB314" s="309">
        <v>1109.6779210391526</v>
      </c>
      <c r="AC314" s="309">
        <v>1096.1591473786239</v>
      </c>
      <c r="AD314" s="309">
        <v>1082.4032423545591</v>
      </c>
      <c r="AE314" s="309">
        <v>1068.4102059669583</v>
      </c>
      <c r="AF314" s="309">
        <v>1054.180038215821</v>
      </c>
      <c r="AG314" s="309">
        <v>1039.7127391011477</v>
      </c>
      <c r="AH314" s="309">
        <v>1025.0083086229388</v>
      </c>
      <c r="AI314" s="309">
        <v>1010.0667467811935</v>
      </c>
      <c r="AJ314" s="309">
        <v>994.88805357591195</v>
      </c>
      <c r="AK314" s="309">
        <v>979.47222900709471</v>
      </c>
      <c r="AL314" s="309">
        <v>963.81927307474098</v>
      </c>
      <c r="AM314" s="309">
        <v>947.92918577885166</v>
      </c>
      <c r="AN314" s="309">
        <v>931.80196711942619</v>
      </c>
      <c r="AO314" s="309">
        <v>915.43761709646424</v>
      </c>
      <c r="AP314" s="309">
        <v>898.83613570996647</v>
      </c>
      <c r="AQ314" s="309">
        <v>881.99752295993301</v>
      </c>
      <c r="AR314" s="309">
        <v>864.92177884636283</v>
      </c>
    </row>
    <row r="315" spans="7:44" ht="14.25" customHeight="1" x14ac:dyDescent="0.25">
      <c r="G315" s="62"/>
      <c r="H315" s="409"/>
      <c r="J315" s="442"/>
      <c r="K315" s="52" t="s">
        <v>284</v>
      </c>
      <c r="L315" s="190">
        <v>2146.9046876559037</v>
      </c>
      <c r="M315" s="190">
        <v>2125.1672565843173</v>
      </c>
      <c r="N315" s="190">
        <v>2102.133366667154</v>
      </c>
      <c r="O315" s="190">
        <v>2077.8030179044135</v>
      </c>
      <c r="P315" s="190">
        <v>2052.176210296097</v>
      </c>
      <c r="Q315" s="190">
        <v>2025.2529438422032</v>
      </c>
      <c r="R315" s="190">
        <v>1997.0332185427317</v>
      </c>
      <c r="S315" s="190">
        <v>1967.5170343976838</v>
      </c>
      <c r="T315" s="190">
        <v>1936.7043914070596</v>
      </c>
      <c r="U315" s="190">
        <v>1904.5952895708579</v>
      </c>
      <c r="V315" s="190">
        <v>1871.189728889078</v>
      </c>
      <c r="W315" s="190">
        <v>1836.4877093617224</v>
      </c>
      <c r="X315" s="190">
        <v>1800.48923098879</v>
      </c>
      <c r="Y315" s="190">
        <v>1779.8910602348235</v>
      </c>
      <c r="Z315" s="190">
        <v>1759.1601657569238</v>
      </c>
      <c r="AA315" s="190">
        <v>1738.2965475550891</v>
      </c>
      <c r="AB315" s="190">
        <v>1717.3002056293212</v>
      </c>
      <c r="AC315" s="190">
        <v>1696.1711399796206</v>
      </c>
      <c r="AD315" s="190">
        <v>1674.909350605986</v>
      </c>
      <c r="AE315" s="190">
        <v>1653.5148375084184</v>
      </c>
      <c r="AF315" s="190">
        <v>1631.9876006869156</v>
      </c>
      <c r="AG315" s="190">
        <v>1610.3276401414796</v>
      </c>
      <c r="AH315" s="190">
        <v>1588.5349558721105</v>
      </c>
      <c r="AI315" s="190">
        <v>1566.6095478788075</v>
      </c>
      <c r="AJ315" s="190">
        <v>1544.5514161615706</v>
      </c>
      <c r="AK315" s="190">
        <v>1522.3605607204008</v>
      </c>
      <c r="AL315" s="190">
        <v>1500.036981555297</v>
      </c>
      <c r="AM315" s="190">
        <v>1477.5806786662592</v>
      </c>
      <c r="AN315" s="190">
        <v>1454.9916520532886</v>
      </c>
      <c r="AO315" s="190">
        <v>1432.2699017163839</v>
      </c>
      <c r="AP315" s="190">
        <v>1409.4154276555453</v>
      </c>
      <c r="AQ315" s="190">
        <v>1386.4282298707735</v>
      </c>
      <c r="AR315" s="190">
        <v>1363.3083083620675</v>
      </c>
    </row>
    <row r="316" spans="7:44" ht="14.25" customHeight="1" thickBot="1" x14ac:dyDescent="0.3">
      <c r="G316" s="62"/>
      <c r="H316" s="409"/>
      <c r="J316" s="442"/>
      <c r="K316" s="167" t="s">
        <v>285</v>
      </c>
      <c r="L316" s="191">
        <v>2146.9046876559037</v>
      </c>
      <c r="M316" s="191">
        <v>2132.9259051684758</v>
      </c>
      <c r="N316" s="191">
        <v>2118.6835892046938</v>
      </c>
      <c r="O316" s="191">
        <v>2104.1777397645583</v>
      </c>
      <c r="P316" s="191">
        <v>2089.4083568480687</v>
      </c>
      <c r="Q316" s="191">
        <v>2074.3754404552251</v>
      </c>
      <c r="R316" s="191">
        <v>2059.0789905860265</v>
      </c>
      <c r="S316" s="191">
        <v>2043.5190072404748</v>
      </c>
      <c r="T316" s="191">
        <v>2027.6954904185689</v>
      </c>
      <c r="U316" s="191">
        <v>2011.6084401203093</v>
      </c>
      <c r="V316" s="191">
        <v>1995.2578563456959</v>
      </c>
      <c r="W316" s="191">
        <v>1978.6437390947281</v>
      </c>
      <c r="X316" s="191">
        <v>1961.7660883674057</v>
      </c>
      <c r="Y316" s="191">
        <v>1945.60703464469</v>
      </c>
      <c r="Z316" s="191">
        <v>1929.4021510934135</v>
      </c>
      <c r="AA316" s="191">
        <v>1913.1514377135788</v>
      </c>
      <c r="AB316" s="191">
        <v>1896.8548945051846</v>
      </c>
      <c r="AC316" s="191">
        <v>1880.51252146823</v>
      </c>
      <c r="AD316" s="191">
        <v>1864.1243186027166</v>
      </c>
      <c r="AE316" s="191">
        <v>1847.690285908644</v>
      </c>
      <c r="AF316" s="191">
        <v>1831.2104233860114</v>
      </c>
      <c r="AG316" s="191">
        <v>1814.6847310348198</v>
      </c>
      <c r="AH316" s="191">
        <v>1798.1132088550683</v>
      </c>
      <c r="AI316" s="191">
        <v>1781.4958568467571</v>
      </c>
      <c r="AJ316" s="191">
        <v>1764.8326750098872</v>
      </c>
      <c r="AK316" s="191">
        <v>1748.1236633444573</v>
      </c>
      <c r="AL316" s="191">
        <v>1731.3688218504685</v>
      </c>
      <c r="AM316" s="191">
        <v>1714.5681505279197</v>
      </c>
      <c r="AN316" s="191">
        <v>1697.7216493768117</v>
      </c>
      <c r="AO316" s="191">
        <v>1680.8293183971441</v>
      </c>
      <c r="AP316" s="191">
        <v>1663.8911575889169</v>
      </c>
      <c r="AQ316" s="191">
        <v>1646.9071669521306</v>
      </c>
      <c r="AR316" s="191">
        <v>1629.8773464867852</v>
      </c>
    </row>
    <row r="317" spans="7:44" ht="14.25" customHeight="1" thickTop="1" x14ac:dyDescent="0.25">
      <c r="G317" s="62"/>
      <c r="H317" s="409"/>
      <c r="J317" s="442"/>
      <c r="K317" s="164" t="s">
        <v>286</v>
      </c>
      <c r="L317" s="309">
        <v>2614.2566654473867</v>
      </c>
      <c r="M317" s="309">
        <v>2526.4376279005</v>
      </c>
      <c r="N317" s="309">
        <v>2432.5724310681749</v>
      </c>
      <c r="O317" s="309">
        <v>2332.6610749504139</v>
      </c>
      <c r="P317" s="309">
        <v>2226.7035595472166</v>
      </c>
      <c r="Q317" s="309">
        <v>2114.6998848585818</v>
      </c>
      <c r="R317" s="309">
        <v>1996.6500508845095</v>
      </c>
      <c r="S317" s="309">
        <v>1872.5540576250012</v>
      </c>
      <c r="T317" s="309">
        <v>1742.4119050800566</v>
      </c>
      <c r="U317" s="309">
        <v>1606.2235932496742</v>
      </c>
      <c r="V317" s="309">
        <v>1463.9891221338562</v>
      </c>
      <c r="W317" s="309">
        <v>1315.7084917325997</v>
      </c>
      <c r="X317" s="309">
        <v>1161.3817020459069</v>
      </c>
      <c r="Y317" s="309">
        <v>1154.1397598679382</v>
      </c>
      <c r="Z317" s="309">
        <v>1146.679497409129</v>
      </c>
      <c r="AA317" s="309">
        <v>1139.0009146694774</v>
      </c>
      <c r="AB317" s="309">
        <v>1131.1040116489846</v>
      </c>
      <c r="AC317" s="309">
        <v>1122.9887883476497</v>
      </c>
      <c r="AD317" s="309">
        <v>1114.655244765474</v>
      </c>
      <c r="AE317" s="309">
        <v>1106.1033809024564</v>
      </c>
      <c r="AF317" s="309">
        <v>1097.3331967585978</v>
      </c>
      <c r="AG317" s="309">
        <v>1088.3446923338965</v>
      </c>
      <c r="AH317" s="309">
        <v>1079.1378676283553</v>
      </c>
      <c r="AI317" s="309">
        <v>1069.7127226419716</v>
      </c>
      <c r="AJ317" s="309">
        <v>1060.0692573747467</v>
      </c>
      <c r="AK317" s="309">
        <v>1050.2074718266801</v>
      </c>
      <c r="AL317" s="309">
        <v>1040.1273659977721</v>
      </c>
      <c r="AM317" s="309">
        <v>1029.8289398880229</v>
      </c>
      <c r="AN317" s="309">
        <v>1019.3121934974317</v>
      </c>
      <c r="AO317" s="309">
        <v>1008.5771268259992</v>
      </c>
      <c r="AP317" s="309">
        <v>997.62373987372564</v>
      </c>
      <c r="AQ317" s="309">
        <v>986.45203264061001</v>
      </c>
      <c r="AR317" s="309">
        <v>975.06200512665316</v>
      </c>
    </row>
    <row r="318" spans="7:44" ht="14.25" customHeight="1" x14ac:dyDescent="0.25">
      <c r="G318" s="62"/>
      <c r="H318" s="409"/>
      <c r="J318" s="442"/>
      <c r="K318" s="52" t="s">
        <v>287</v>
      </c>
      <c r="L318" s="190">
        <v>2614.2566654473867</v>
      </c>
      <c r="M318" s="190">
        <v>2559.2381063304324</v>
      </c>
      <c r="N318" s="190">
        <v>2501.8931119853696</v>
      </c>
      <c r="O318" s="190">
        <v>2442.2216824121979</v>
      </c>
      <c r="P318" s="190">
        <v>2380.2238176109195</v>
      </c>
      <c r="Q318" s="190">
        <v>2315.8995175815321</v>
      </c>
      <c r="R318" s="190">
        <v>2249.2487823240363</v>
      </c>
      <c r="S318" s="190">
        <v>2180.2716118384315</v>
      </c>
      <c r="T318" s="190">
        <v>2108.9680061247204</v>
      </c>
      <c r="U318" s="190">
        <v>2035.3379651829</v>
      </c>
      <c r="V318" s="190">
        <v>1959.3814890129715</v>
      </c>
      <c r="W318" s="190">
        <v>1881.0985776149339</v>
      </c>
      <c r="X318" s="190">
        <v>1800.48923098879</v>
      </c>
      <c r="Y318" s="190">
        <v>1793.3961746269263</v>
      </c>
      <c r="Z318" s="190">
        <v>1786.2201683390274</v>
      </c>
      <c r="AA318" s="190">
        <v>1778.9612121250937</v>
      </c>
      <c r="AB318" s="190">
        <v>1771.6193059851255</v>
      </c>
      <c r="AC318" s="190">
        <v>1764.1944499191209</v>
      </c>
      <c r="AD318" s="190">
        <v>1756.6866439270827</v>
      </c>
      <c r="AE318" s="190">
        <v>1749.0958880090088</v>
      </c>
      <c r="AF318" s="190">
        <v>1741.4221821649001</v>
      </c>
      <c r="AG318" s="190">
        <v>1733.6655263947559</v>
      </c>
      <c r="AH318" s="190">
        <v>1725.8259206985776</v>
      </c>
      <c r="AI318" s="190">
        <v>1717.9033650763636</v>
      </c>
      <c r="AJ318" s="190">
        <v>1709.8978595281151</v>
      </c>
      <c r="AK318" s="190">
        <v>1701.809404053831</v>
      </c>
      <c r="AL318" s="190">
        <v>1693.6379986535123</v>
      </c>
      <c r="AM318" s="190">
        <v>1685.3836433271592</v>
      </c>
      <c r="AN318" s="190">
        <v>1677.0463380747706</v>
      </c>
      <c r="AO318" s="190">
        <v>1668.6260828963461</v>
      </c>
      <c r="AP318" s="190">
        <v>1660.122877791888</v>
      </c>
      <c r="AQ318" s="190">
        <v>1651.5367227613942</v>
      </c>
      <c r="AR318" s="190">
        <v>1642.8676178048649</v>
      </c>
    </row>
    <row r="319" spans="7:44" ht="14.25" customHeight="1" thickBot="1" x14ac:dyDescent="0.3">
      <c r="G319" s="62"/>
      <c r="H319" s="409"/>
      <c r="J319" s="442"/>
      <c r="K319" s="167" t="s">
        <v>288</v>
      </c>
      <c r="L319" s="191">
        <v>2614.2566654473867</v>
      </c>
      <c r="M319" s="191">
        <v>2563.7374690799193</v>
      </c>
      <c r="N319" s="191">
        <v>2512.5173602780515</v>
      </c>
      <c r="O319" s="191">
        <v>2460.5963390417842</v>
      </c>
      <c r="P319" s="191">
        <v>2407.9744053711179</v>
      </c>
      <c r="Q319" s="191">
        <v>2354.6515592660517</v>
      </c>
      <c r="R319" s="191">
        <v>2300.6278007265851</v>
      </c>
      <c r="S319" s="191">
        <v>2245.9031297527208</v>
      </c>
      <c r="T319" s="191">
        <v>2190.4775463444571</v>
      </c>
      <c r="U319" s="191">
        <v>2134.3510505017935</v>
      </c>
      <c r="V319" s="191">
        <v>2077.5236422247303</v>
      </c>
      <c r="W319" s="191">
        <v>2019.9953215132682</v>
      </c>
      <c r="X319" s="191">
        <v>1961.7660883674057</v>
      </c>
      <c r="Y319" s="191">
        <v>1961.8787184438229</v>
      </c>
      <c r="Z319" s="191">
        <v>1961.9802745730594</v>
      </c>
      <c r="AA319" s="191">
        <v>1962.0707567551126</v>
      </c>
      <c r="AB319" s="191">
        <v>1962.1501649899842</v>
      </c>
      <c r="AC319" s="191">
        <v>1962.2184992776736</v>
      </c>
      <c r="AD319" s="191">
        <v>1962.2757596181821</v>
      </c>
      <c r="AE319" s="191">
        <v>1962.3219460115079</v>
      </c>
      <c r="AF319" s="191">
        <v>1962.3570584576523</v>
      </c>
      <c r="AG319" s="191">
        <v>1962.3810969566146</v>
      </c>
      <c r="AH319" s="191">
        <v>1962.3940615083941</v>
      </c>
      <c r="AI319" s="191">
        <v>1962.395952112993</v>
      </c>
      <c r="AJ319" s="191">
        <v>1962.386768770408</v>
      </c>
      <c r="AK319" s="191">
        <v>1962.3665114806438</v>
      </c>
      <c r="AL319" s="191">
        <v>1962.3351802436962</v>
      </c>
      <c r="AM319" s="191">
        <v>1962.2927750595666</v>
      </c>
      <c r="AN319" s="191">
        <v>1962.2392959282545</v>
      </c>
      <c r="AO319" s="191">
        <v>1962.174742849762</v>
      </c>
      <c r="AP319" s="191">
        <v>1962.0991158240863</v>
      </c>
      <c r="AQ319" s="191">
        <v>1962.0124148512293</v>
      </c>
      <c r="AR319" s="191">
        <v>1961.9146399311905</v>
      </c>
    </row>
    <row r="320" spans="7:44" ht="14.25" customHeight="1" thickTop="1" x14ac:dyDescent="0.25">
      <c r="G320" s="62"/>
      <c r="H320" s="409"/>
      <c r="J320" s="442"/>
      <c r="K320" s="164" t="s">
        <v>289</v>
      </c>
      <c r="L320" s="189">
        <v>2740.5683213614379</v>
      </c>
      <c r="M320" s="189">
        <v>2634.5488658713216</v>
      </c>
      <c r="N320" s="189">
        <v>2521.2184480350375</v>
      </c>
      <c r="O320" s="189">
        <v>2400.5770678525846</v>
      </c>
      <c r="P320" s="189">
        <v>2272.624725323964</v>
      </c>
      <c r="Q320" s="189">
        <v>2137.3614204491764</v>
      </c>
      <c r="R320" s="189">
        <v>1994.7871532282199</v>
      </c>
      <c r="S320" s="189">
        <v>1844.9019236610966</v>
      </c>
      <c r="T320" s="189">
        <v>1687.7057317478036</v>
      </c>
      <c r="U320" s="189">
        <v>1523.198577488344</v>
      </c>
      <c r="V320" s="189">
        <v>1351.3804608827163</v>
      </c>
      <c r="W320" s="189">
        <v>1172.2513819309204</v>
      </c>
      <c r="X320" s="189">
        <v>985.81134063295667</v>
      </c>
      <c r="Y320" s="189">
        <v>978.77351539150641</v>
      </c>
      <c r="Z320" s="189">
        <v>971.49966949417637</v>
      </c>
      <c r="AA320" s="189">
        <v>963.98980294096702</v>
      </c>
      <c r="AB320" s="189">
        <v>956.24391573187791</v>
      </c>
      <c r="AC320" s="189">
        <v>948.26200786690958</v>
      </c>
      <c r="AD320" s="189">
        <v>940.04407934606161</v>
      </c>
      <c r="AE320" s="189">
        <v>931.59013016933386</v>
      </c>
      <c r="AF320" s="189">
        <v>922.9001603367268</v>
      </c>
      <c r="AG320" s="189">
        <v>913.97416984824076</v>
      </c>
      <c r="AH320" s="189">
        <v>904.8121587038745</v>
      </c>
      <c r="AI320" s="189">
        <v>895.41412690362904</v>
      </c>
      <c r="AJ320" s="189">
        <v>885.78007444750426</v>
      </c>
      <c r="AK320" s="189">
        <v>875.91000133549926</v>
      </c>
      <c r="AL320" s="189">
        <v>865.80390756761562</v>
      </c>
      <c r="AM320" s="189">
        <v>855.46179314385211</v>
      </c>
      <c r="AN320" s="189">
        <v>844.88365806420882</v>
      </c>
      <c r="AO320" s="189">
        <v>834.0695023286861</v>
      </c>
      <c r="AP320" s="189">
        <v>823.01932593728384</v>
      </c>
      <c r="AQ320" s="189">
        <v>811.73312889000283</v>
      </c>
      <c r="AR320" s="189">
        <v>800.21091118684149</v>
      </c>
    </row>
    <row r="321" spans="7:44" ht="14.25" customHeight="1" x14ac:dyDescent="0.25">
      <c r="G321" s="62"/>
      <c r="H321" s="409"/>
      <c r="J321" s="442"/>
      <c r="K321" s="52" t="s">
        <v>290</v>
      </c>
      <c r="L321" s="190">
        <v>2740.5683213614379</v>
      </c>
      <c r="M321" s="190">
        <v>2688.3791650641929</v>
      </c>
      <c r="N321" s="190">
        <v>2634.0104721729513</v>
      </c>
      <c r="O321" s="190">
        <v>2577.4622426877104</v>
      </c>
      <c r="P321" s="190">
        <v>2518.7344766084716</v>
      </c>
      <c r="Q321" s="190">
        <v>2457.8271739352344</v>
      </c>
      <c r="R321" s="190">
        <v>2394.7403346679998</v>
      </c>
      <c r="S321" s="190">
        <v>2329.4739588067659</v>
      </c>
      <c r="T321" s="190">
        <v>2262.0280463515342</v>
      </c>
      <c r="U321" s="190">
        <v>2192.402597302304</v>
      </c>
      <c r="V321" s="190">
        <v>2120.5976116590759</v>
      </c>
      <c r="W321" s="190">
        <v>2046.6130894218493</v>
      </c>
      <c r="X321" s="190">
        <v>1970.4490305906249</v>
      </c>
      <c r="Y321" s="190">
        <v>1956.2211650417598</v>
      </c>
      <c r="Z321" s="190">
        <v>1941.8572203021913</v>
      </c>
      <c r="AA321" s="190">
        <v>1927.3571963719241</v>
      </c>
      <c r="AB321" s="190">
        <v>1912.7210932509545</v>
      </c>
      <c r="AC321" s="190">
        <v>1897.9489109392844</v>
      </c>
      <c r="AD321" s="190">
        <v>1883.0406494369131</v>
      </c>
      <c r="AE321" s="190">
        <v>1867.9963087438396</v>
      </c>
      <c r="AF321" s="190">
        <v>1852.8158888600653</v>
      </c>
      <c r="AG321" s="190">
        <v>1837.4993897855904</v>
      </c>
      <c r="AH321" s="190">
        <v>1822.0468115204128</v>
      </c>
      <c r="AI321" s="190">
        <v>1806.4581540645354</v>
      </c>
      <c r="AJ321" s="190">
        <v>1790.7334174179564</v>
      </c>
      <c r="AK321" s="190">
        <v>1774.8726015806756</v>
      </c>
      <c r="AL321" s="190">
        <v>1758.8757065526938</v>
      </c>
      <c r="AM321" s="190">
        <v>1742.7427323340114</v>
      </c>
      <c r="AN321" s="190">
        <v>1726.4736789246269</v>
      </c>
      <c r="AO321" s="190">
        <v>1710.0685463245416</v>
      </c>
      <c r="AP321" s="190">
        <v>1693.5273345337553</v>
      </c>
      <c r="AQ321" s="190">
        <v>1676.8500435522678</v>
      </c>
      <c r="AR321" s="190">
        <v>1660.0366733800779</v>
      </c>
    </row>
    <row r="322" spans="7:44" ht="14.25" customHeight="1" thickBot="1" x14ac:dyDescent="0.3">
      <c r="G322" s="62"/>
      <c r="H322" s="409"/>
      <c r="J322" s="449"/>
      <c r="K322" s="167" t="s">
        <v>291</v>
      </c>
      <c r="L322" s="191">
        <v>2740.5683213614379</v>
      </c>
      <c r="M322" s="191">
        <v>2693.5637756415404</v>
      </c>
      <c r="N322" s="191">
        <v>2646.0265509339915</v>
      </c>
      <c r="O322" s="191">
        <v>2597.9566472387919</v>
      </c>
      <c r="P322" s="191">
        <v>2549.3540645559419</v>
      </c>
      <c r="Q322" s="191">
        <v>2500.2188028854412</v>
      </c>
      <c r="R322" s="191">
        <v>2450.5508622272901</v>
      </c>
      <c r="S322" s="191">
        <v>2400.3502425814891</v>
      </c>
      <c r="T322" s="191">
        <v>2349.6169439480368</v>
      </c>
      <c r="U322" s="191">
        <v>2298.3509663269333</v>
      </c>
      <c r="V322" s="191">
        <v>2246.5523097181799</v>
      </c>
      <c r="W322" s="191">
        <v>2194.2209741217757</v>
      </c>
      <c r="X322" s="191">
        <v>2141.3569595377212</v>
      </c>
      <c r="Y322" s="191">
        <v>2133.1512812262599</v>
      </c>
      <c r="Z322" s="191">
        <v>2124.9090357519149</v>
      </c>
      <c r="AA322" s="191">
        <v>2116.6302231146888</v>
      </c>
      <c r="AB322" s="191">
        <v>2108.3148433145816</v>
      </c>
      <c r="AC322" s="191">
        <v>2099.9628963515925</v>
      </c>
      <c r="AD322" s="191">
        <v>2091.5743822257223</v>
      </c>
      <c r="AE322" s="191">
        <v>2083.1493009369701</v>
      </c>
      <c r="AF322" s="191">
        <v>2074.6876524853355</v>
      </c>
      <c r="AG322" s="191">
        <v>2066.1894368708208</v>
      </c>
      <c r="AH322" s="191">
        <v>2057.6546540934223</v>
      </c>
      <c r="AI322" s="191">
        <v>2049.0833041531437</v>
      </c>
      <c r="AJ322" s="191">
        <v>2040.4753870499833</v>
      </c>
      <c r="AK322" s="191">
        <v>2031.8309027839414</v>
      </c>
      <c r="AL322" s="191">
        <v>2023.149851355018</v>
      </c>
      <c r="AM322" s="191">
        <v>2014.4322327632119</v>
      </c>
      <c r="AN322" s="191">
        <v>2005.6780470085243</v>
      </c>
      <c r="AO322" s="191">
        <v>1996.8872940909562</v>
      </c>
      <c r="AP322" s="191">
        <v>1988.0599740105058</v>
      </c>
      <c r="AQ322" s="191">
        <v>1979.1960867671723</v>
      </c>
      <c r="AR322" s="191">
        <v>1970.2956323609594</v>
      </c>
    </row>
    <row r="323" spans="7:44" ht="14.25" customHeight="1" thickTop="1" x14ac:dyDescent="0.25">
      <c r="G323" s="62"/>
      <c r="H323" s="409"/>
      <c r="J323" s="169"/>
      <c r="K323" s="52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B323" s="194"/>
      <c r="AC323" s="194"/>
      <c r="AD323" s="194"/>
      <c r="AE323" s="194"/>
      <c r="AF323" s="194"/>
      <c r="AG323" s="194"/>
      <c r="AH323" s="194"/>
      <c r="AI323" s="194"/>
      <c r="AJ323" s="194"/>
      <c r="AK323" s="194"/>
      <c r="AL323" s="194"/>
      <c r="AM323" s="194"/>
      <c r="AN323" s="194"/>
      <c r="AO323" s="194"/>
      <c r="AP323" s="194"/>
      <c r="AQ323" s="194"/>
      <c r="AR323" s="194"/>
    </row>
    <row r="324" spans="7:44" ht="14.25" customHeight="1" x14ac:dyDescent="0.25">
      <c r="G324" s="62"/>
      <c r="H324" s="409"/>
      <c r="J324" s="169"/>
      <c r="K324" s="52"/>
      <c r="L324" s="162">
        <v>2018</v>
      </c>
      <c r="M324" s="162">
        <v>2019</v>
      </c>
      <c r="N324" s="162">
        <v>2020</v>
      </c>
      <c r="O324" s="162">
        <v>2021</v>
      </c>
      <c r="P324" s="162">
        <v>2022</v>
      </c>
      <c r="Q324" s="162">
        <v>2023</v>
      </c>
      <c r="R324" s="162">
        <v>2024</v>
      </c>
      <c r="S324" s="162">
        <v>2025</v>
      </c>
      <c r="T324" s="162">
        <v>2026</v>
      </c>
      <c r="U324" s="162">
        <v>2027</v>
      </c>
      <c r="V324" s="162">
        <v>2028</v>
      </c>
      <c r="W324" s="162">
        <v>2029</v>
      </c>
      <c r="X324" s="162">
        <v>2030</v>
      </c>
      <c r="Y324" s="162">
        <v>2031</v>
      </c>
      <c r="Z324" s="162">
        <v>2032</v>
      </c>
      <c r="AA324" s="162">
        <v>2033</v>
      </c>
      <c r="AB324" s="162">
        <v>2034</v>
      </c>
      <c r="AC324" s="162">
        <v>2035</v>
      </c>
      <c r="AD324" s="162">
        <v>2036</v>
      </c>
      <c r="AE324" s="162">
        <v>2037</v>
      </c>
      <c r="AF324" s="162">
        <v>2038</v>
      </c>
      <c r="AG324" s="162">
        <v>2039</v>
      </c>
      <c r="AH324" s="162">
        <v>2040</v>
      </c>
      <c r="AI324" s="162">
        <v>2041</v>
      </c>
      <c r="AJ324" s="162">
        <v>2042</v>
      </c>
      <c r="AK324" s="162">
        <v>2043</v>
      </c>
      <c r="AL324" s="162">
        <v>2044</v>
      </c>
      <c r="AM324" s="162">
        <v>2045</v>
      </c>
      <c r="AN324" s="162">
        <v>2046</v>
      </c>
      <c r="AO324" s="162">
        <v>2047</v>
      </c>
      <c r="AP324" s="162">
        <v>2048</v>
      </c>
      <c r="AQ324" s="162">
        <v>2049</v>
      </c>
      <c r="AR324" s="162">
        <v>2050</v>
      </c>
    </row>
    <row r="325" spans="7:44" ht="14.25" customHeight="1" x14ac:dyDescent="0.25">
      <c r="G325" s="62"/>
      <c r="H325" s="409"/>
      <c r="J325" s="441" t="s">
        <v>77</v>
      </c>
      <c r="K325" s="164" t="s">
        <v>262</v>
      </c>
      <c r="L325" s="189">
        <v>43.205384615384602</v>
      </c>
      <c r="M325" s="189">
        <v>42.469935897435882</v>
      </c>
      <c r="N325" s="189">
        <v>41.734487179487168</v>
      </c>
      <c r="O325" s="189">
        <v>40.999038461538454</v>
      </c>
      <c r="P325" s="189">
        <v>40.263589743589733</v>
      </c>
      <c r="Q325" s="189">
        <v>39.52814102564102</v>
      </c>
      <c r="R325" s="189">
        <v>38.792692307692299</v>
      </c>
      <c r="S325" s="189">
        <v>38.057243589743585</v>
      </c>
      <c r="T325" s="189">
        <v>37.321794871794872</v>
      </c>
      <c r="U325" s="189">
        <v>36.586346153846151</v>
      </c>
      <c r="V325" s="189">
        <v>35.85089743589743</v>
      </c>
      <c r="W325" s="189">
        <v>35.115448717948716</v>
      </c>
      <c r="X325" s="189">
        <v>34.380000000000003</v>
      </c>
      <c r="Y325" s="189">
        <v>33.8643</v>
      </c>
      <c r="Z325" s="189">
        <v>33.348599999999998</v>
      </c>
      <c r="AA325" s="189">
        <v>32.832900000000002</v>
      </c>
      <c r="AB325" s="189">
        <v>32.3172</v>
      </c>
      <c r="AC325" s="189">
        <v>31.801500000000004</v>
      </c>
      <c r="AD325" s="189">
        <v>31.285800000000002</v>
      </c>
      <c r="AE325" s="189">
        <v>30.770100000000003</v>
      </c>
      <c r="AF325" s="189">
        <v>30.254400000000004</v>
      </c>
      <c r="AG325" s="189">
        <v>29.738700000000001</v>
      </c>
      <c r="AH325" s="189">
        <v>29.223000000000003</v>
      </c>
      <c r="AI325" s="189">
        <v>28.707299999999996</v>
      </c>
      <c r="AJ325" s="189">
        <v>28.191600000000001</v>
      </c>
      <c r="AK325" s="189">
        <v>27.675900000000002</v>
      </c>
      <c r="AL325" s="189">
        <v>27.160199999999996</v>
      </c>
      <c r="AM325" s="189">
        <v>26.644500000000001</v>
      </c>
      <c r="AN325" s="189">
        <v>26.128800000000002</v>
      </c>
      <c r="AO325" s="189">
        <v>25.613099999999996</v>
      </c>
      <c r="AP325" s="189">
        <v>25.0974</v>
      </c>
      <c r="AQ325" s="189">
        <v>24.581699999999998</v>
      </c>
      <c r="AR325" s="189">
        <v>24.065999999999999</v>
      </c>
    </row>
    <row r="326" spans="7:44" ht="14.25" customHeight="1" x14ac:dyDescent="0.25">
      <c r="G326" s="62"/>
      <c r="H326" s="409"/>
      <c r="J326" s="442"/>
      <c r="K326" s="52" t="s">
        <v>263</v>
      </c>
      <c r="L326" s="190">
        <v>43.205384615384602</v>
      </c>
      <c r="M326" s="190">
        <v>42.850769230769224</v>
      </c>
      <c r="N326" s="190">
        <v>42.496153846153838</v>
      </c>
      <c r="O326" s="190">
        <v>42.141538461538453</v>
      </c>
      <c r="P326" s="190">
        <v>41.786923076923067</v>
      </c>
      <c r="Q326" s="190">
        <v>41.432307692307681</v>
      </c>
      <c r="R326" s="190">
        <v>41.077692307692303</v>
      </c>
      <c r="S326" s="190">
        <v>40.723076923076924</v>
      </c>
      <c r="T326" s="190">
        <v>40.368461538461538</v>
      </c>
      <c r="U326" s="190">
        <v>40.013846153846153</v>
      </c>
      <c r="V326" s="190">
        <v>39.659230769230767</v>
      </c>
      <c r="W326" s="190">
        <v>39.304615384615389</v>
      </c>
      <c r="X326" s="190">
        <v>38.950000000000003</v>
      </c>
      <c r="Y326" s="190">
        <v>38.657875000000004</v>
      </c>
      <c r="Z326" s="190">
        <v>38.365750000000006</v>
      </c>
      <c r="AA326" s="190">
        <v>38.073625000000007</v>
      </c>
      <c r="AB326" s="190">
        <v>37.781500000000008</v>
      </c>
      <c r="AC326" s="190">
        <v>37.489375000000003</v>
      </c>
      <c r="AD326" s="190">
        <v>37.197250000000004</v>
      </c>
      <c r="AE326" s="190">
        <v>36.905124999999998</v>
      </c>
      <c r="AF326" s="190">
        <v>36.613</v>
      </c>
      <c r="AG326" s="190">
        <v>36.320875000000001</v>
      </c>
      <c r="AH326" s="190">
        <v>36.028750000000002</v>
      </c>
      <c r="AI326" s="190">
        <v>35.736625000000004</v>
      </c>
      <c r="AJ326" s="190">
        <v>35.444500000000005</v>
      </c>
      <c r="AK326" s="190">
        <v>35.152375000000006</v>
      </c>
      <c r="AL326" s="190">
        <v>34.860250000000001</v>
      </c>
      <c r="AM326" s="190">
        <v>34.568124999999995</v>
      </c>
      <c r="AN326" s="190">
        <v>34.275999999999996</v>
      </c>
      <c r="AO326" s="190">
        <v>33.983874999999998</v>
      </c>
      <c r="AP326" s="190">
        <v>33.691749999999999</v>
      </c>
      <c r="AQ326" s="190">
        <v>33.399625</v>
      </c>
      <c r="AR326" s="190">
        <v>33.107500000000002</v>
      </c>
    </row>
    <row r="327" spans="7:44" ht="14.25" customHeight="1" thickBot="1" x14ac:dyDescent="0.3">
      <c r="G327" s="62"/>
      <c r="H327" s="409"/>
      <c r="J327" s="442"/>
      <c r="K327" s="167" t="s">
        <v>264</v>
      </c>
      <c r="L327" s="191">
        <v>43.205384615384602</v>
      </c>
      <c r="M327" s="191">
        <v>43.205769230769221</v>
      </c>
      <c r="N327" s="191">
        <v>43.206153846153832</v>
      </c>
      <c r="O327" s="191">
        <v>43.206538461538457</v>
      </c>
      <c r="P327" s="191">
        <v>43.206923076923069</v>
      </c>
      <c r="Q327" s="191">
        <v>43.207307692307687</v>
      </c>
      <c r="R327" s="191">
        <v>43.207692307692298</v>
      </c>
      <c r="S327" s="191">
        <v>43.208076923076923</v>
      </c>
      <c r="T327" s="191">
        <v>43.208461538461535</v>
      </c>
      <c r="U327" s="191">
        <v>43.208846153846146</v>
      </c>
      <c r="V327" s="191">
        <v>43.209230769230771</v>
      </c>
      <c r="W327" s="191">
        <v>43.209615384615383</v>
      </c>
      <c r="X327" s="191">
        <v>43.21</v>
      </c>
      <c r="Y327" s="191">
        <v>43.101974999999996</v>
      </c>
      <c r="Z327" s="191">
        <v>42.993949999999998</v>
      </c>
      <c r="AA327" s="191">
        <v>42.885925</v>
      </c>
      <c r="AB327" s="191">
        <v>42.777900000000002</v>
      </c>
      <c r="AC327" s="191">
        <v>42.669875000000005</v>
      </c>
      <c r="AD327" s="191">
        <v>42.561850000000007</v>
      </c>
      <c r="AE327" s="191">
        <v>42.453825000000002</v>
      </c>
      <c r="AF327" s="191">
        <v>42.345799999999997</v>
      </c>
      <c r="AG327" s="191">
        <v>42.237774999999999</v>
      </c>
      <c r="AH327" s="191">
        <v>42.129750000000001</v>
      </c>
      <c r="AI327" s="191">
        <v>42.021725000000004</v>
      </c>
      <c r="AJ327" s="191">
        <v>41.913700000000006</v>
      </c>
      <c r="AK327" s="191">
        <v>41.805675000000001</v>
      </c>
      <c r="AL327" s="191">
        <v>41.697649999999996</v>
      </c>
      <c r="AM327" s="191">
        <v>41.589624999999998</v>
      </c>
      <c r="AN327" s="191">
        <v>41.4816</v>
      </c>
      <c r="AO327" s="191">
        <v>41.373575000000002</v>
      </c>
      <c r="AP327" s="191">
        <v>41.265550000000005</v>
      </c>
      <c r="AQ327" s="191">
        <v>41.157525000000007</v>
      </c>
      <c r="AR327" s="191">
        <v>41.049500000000002</v>
      </c>
    </row>
    <row r="328" spans="7:44" ht="14.25" customHeight="1" thickTop="1" x14ac:dyDescent="0.25">
      <c r="G328" s="62"/>
      <c r="H328" s="409"/>
      <c r="J328" s="442"/>
      <c r="K328" s="164" t="s">
        <v>265</v>
      </c>
      <c r="L328" s="309">
        <v>43.205384615384602</v>
      </c>
      <c r="M328" s="309">
        <v>42.469935897435882</v>
      </c>
      <c r="N328" s="309">
        <v>41.734487179487168</v>
      </c>
      <c r="O328" s="309">
        <v>40.999038461538454</v>
      </c>
      <c r="P328" s="309">
        <v>40.263589743589733</v>
      </c>
      <c r="Q328" s="309">
        <v>39.52814102564102</v>
      </c>
      <c r="R328" s="309">
        <v>38.792692307692299</v>
      </c>
      <c r="S328" s="309">
        <v>38.057243589743585</v>
      </c>
      <c r="T328" s="309">
        <v>37.321794871794872</v>
      </c>
      <c r="U328" s="309">
        <v>36.586346153846151</v>
      </c>
      <c r="V328" s="309">
        <v>35.85089743589743</v>
      </c>
      <c r="W328" s="309">
        <v>35.115448717948716</v>
      </c>
      <c r="X328" s="309">
        <v>34.380000000000003</v>
      </c>
      <c r="Y328" s="309">
        <v>33.8643</v>
      </c>
      <c r="Z328" s="309">
        <v>33.348599999999998</v>
      </c>
      <c r="AA328" s="309">
        <v>32.832900000000002</v>
      </c>
      <c r="AB328" s="309">
        <v>32.3172</v>
      </c>
      <c r="AC328" s="309">
        <v>31.801500000000004</v>
      </c>
      <c r="AD328" s="309">
        <v>31.285800000000002</v>
      </c>
      <c r="AE328" s="309">
        <v>30.770100000000003</v>
      </c>
      <c r="AF328" s="309">
        <v>30.254400000000004</v>
      </c>
      <c r="AG328" s="309">
        <v>29.738700000000001</v>
      </c>
      <c r="AH328" s="309">
        <v>29.223000000000003</v>
      </c>
      <c r="AI328" s="309">
        <v>28.707299999999996</v>
      </c>
      <c r="AJ328" s="309">
        <v>28.191600000000001</v>
      </c>
      <c r="AK328" s="309">
        <v>27.675900000000002</v>
      </c>
      <c r="AL328" s="309">
        <v>27.160199999999996</v>
      </c>
      <c r="AM328" s="309">
        <v>26.644500000000001</v>
      </c>
      <c r="AN328" s="309">
        <v>26.128800000000002</v>
      </c>
      <c r="AO328" s="309">
        <v>25.613099999999996</v>
      </c>
      <c r="AP328" s="309">
        <v>25.0974</v>
      </c>
      <c r="AQ328" s="309">
        <v>24.581699999999998</v>
      </c>
      <c r="AR328" s="309">
        <v>24.065999999999999</v>
      </c>
    </row>
    <row r="329" spans="7:44" ht="14.25" customHeight="1" x14ac:dyDescent="0.25">
      <c r="G329" s="62"/>
      <c r="H329" s="409"/>
      <c r="J329" s="442"/>
      <c r="K329" s="52" t="s">
        <v>266</v>
      </c>
      <c r="L329" s="190">
        <v>43.205384615384602</v>
      </c>
      <c r="M329" s="190">
        <v>42.850769230769224</v>
      </c>
      <c r="N329" s="190">
        <v>42.496153846153838</v>
      </c>
      <c r="O329" s="190">
        <v>42.141538461538453</v>
      </c>
      <c r="P329" s="190">
        <v>41.786923076923067</v>
      </c>
      <c r="Q329" s="190">
        <v>41.432307692307681</v>
      </c>
      <c r="R329" s="190">
        <v>41.077692307692303</v>
      </c>
      <c r="S329" s="190">
        <v>40.723076923076924</v>
      </c>
      <c r="T329" s="190">
        <v>40.368461538461538</v>
      </c>
      <c r="U329" s="190">
        <v>40.013846153846153</v>
      </c>
      <c r="V329" s="190">
        <v>39.659230769230767</v>
      </c>
      <c r="W329" s="190">
        <v>39.304615384615389</v>
      </c>
      <c r="X329" s="190">
        <v>38.950000000000003</v>
      </c>
      <c r="Y329" s="190">
        <v>38.657875000000004</v>
      </c>
      <c r="Z329" s="190">
        <v>38.365750000000006</v>
      </c>
      <c r="AA329" s="190">
        <v>38.073625000000007</v>
      </c>
      <c r="AB329" s="190">
        <v>37.781500000000008</v>
      </c>
      <c r="AC329" s="190">
        <v>37.489375000000003</v>
      </c>
      <c r="AD329" s="190">
        <v>37.197250000000004</v>
      </c>
      <c r="AE329" s="190">
        <v>36.905124999999998</v>
      </c>
      <c r="AF329" s="190">
        <v>36.613</v>
      </c>
      <c r="AG329" s="190">
        <v>36.320875000000001</v>
      </c>
      <c r="AH329" s="190">
        <v>36.028750000000002</v>
      </c>
      <c r="AI329" s="190">
        <v>35.736625000000004</v>
      </c>
      <c r="AJ329" s="190">
        <v>35.444500000000005</v>
      </c>
      <c r="AK329" s="190">
        <v>35.152375000000006</v>
      </c>
      <c r="AL329" s="190">
        <v>34.860250000000001</v>
      </c>
      <c r="AM329" s="190">
        <v>34.568124999999995</v>
      </c>
      <c r="AN329" s="190">
        <v>34.275999999999996</v>
      </c>
      <c r="AO329" s="190">
        <v>33.983874999999998</v>
      </c>
      <c r="AP329" s="190">
        <v>33.691749999999999</v>
      </c>
      <c r="AQ329" s="190">
        <v>33.399625</v>
      </c>
      <c r="AR329" s="190">
        <v>33.107500000000002</v>
      </c>
    </row>
    <row r="330" spans="7:44" ht="14.25" customHeight="1" thickBot="1" x14ac:dyDescent="0.3">
      <c r="G330" s="62"/>
      <c r="H330" s="409"/>
      <c r="J330" s="442"/>
      <c r="K330" s="167" t="s">
        <v>267</v>
      </c>
      <c r="L330" s="191">
        <v>43.205384615384602</v>
      </c>
      <c r="M330" s="191">
        <v>43.205769230769221</v>
      </c>
      <c r="N330" s="191">
        <v>43.206153846153832</v>
      </c>
      <c r="O330" s="191">
        <v>43.206538461538457</v>
      </c>
      <c r="P330" s="191">
        <v>43.206923076923069</v>
      </c>
      <c r="Q330" s="191">
        <v>43.207307692307687</v>
      </c>
      <c r="R330" s="191">
        <v>43.207692307692298</v>
      </c>
      <c r="S330" s="191">
        <v>43.208076923076923</v>
      </c>
      <c r="T330" s="191">
        <v>43.208461538461535</v>
      </c>
      <c r="U330" s="191">
        <v>43.208846153846146</v>
      </c>
      <c r="V330" s="191">
        <v>43.209230769230771</v>
      </c>
      <c r="W330" s="191">
        <v>43.209615384615383</v>
      </c>
      <c r="X330" s="191">
        <v>43.21</v>
      </c>
      <c r="Y330" s="191">
        <v>43.101974999999996</v>
      </c>
      <c r="Z330" s="191">
        <v>42.993949999999998</v>
      </c>
      <c r="AA330" s="191">
        <v>42.885925</v>
      </c>
      <c r="AB330" s="191">
        <v>42.777900000000002</v>
      </c>
      <c r="AC330" s="191">
        <v>42.669875000000005</v>
      </c>
      <c r="AD330" s="191">
        <v>42.561850000000007</v>
      </c>
      <c r="AE330" s="191">
        <v>42.453825000000002</v>
      </c>
      <c r="AF330" s="191">
        <v>42.345799999999997</v>
      </c>
      <c r="AG330" s="191">
        <v>42.237774999999999</v>
      </c>
      <c r="AH330" s="191">
        <v>42.129750000000001</v>
      </c>
      <c r="AI330" s="191">
        <v>42.021725000000004</v>
      </c>
      <c r="AJ330" s="191">
        <v>41.913700000000006</v>
      </c>
      <c r="AK330" s="191">
        <v>41.805675000000001</v>
      </c>
      <c r="AL330" s="191">
        <v>41.697649999999996</v>
      </c>
      <c r="AM330" s="191">
        <v>41.589624999999998</v>
      </c>
      <c r="AN330" s="191">
        <v>41.4816</v>
      </c>
      <c r="AO330" s="191">
        <v>41.373575000000002</v>
      </c>
      <c r="AP330" s="191">
        <v>41.265550000000005</v>
      </c>
      <c r="AQ330" s="191">
        <v>41.157525000000007</v>
      </c>
      <c r="AR330" s="191">
        <v>41.049500000000002</v>
      </c>
    </row>
    <row r="331" spans="7:44" ht="14.25" customHeight="1" thickTop="1" x14ac:dyDescent="0.25">
      <c r="G331" s="62"/>
      <c r="H331" s="409"/>
      <c r="J331" s="442"/>
      <c r="K331" s="164" t="s">
        <v>268</v>
      </c>
      <c r="L331" s="309">
        <v>43.205384615384602</v>
      </c>
      <c r="M331" s="309">
        <v>42.469935897435882</v>
      </c>
      <c r="N331" s="309">
        <v>41.734487179487168</v>
      </c>
      <c r="O331" s="309">
        <v>40.999038461538454</v>
      </c>
      <c r="P331" s="309">
        <v>40.263589743589733</v>
      </c>
      <c r="Q331" s="309">
        <v>39.52814102564102</v>
      </c>
      <c r="R331" s="309">
        <v>38.792692307692299</v>
      </c>
      <c r="S331" s="309">
        <v>38.057243589743585</v>
      </c>
      <c r="T331" s="309">
        <v>37.321794871794872</v>
      </c>
      <c r="U331" s="309">
        <v>36.586346153846151</v>
      </c>
      <c r="V331" s="309">
        <v>35.85089743589743</v>
      </c>
      <c r="W331" s="309">
        <v>35.115448717948716</v>
      </c>
      <c r="X331" s="309">
        <v>34.380000000000003</v>
      </c>
      <c r="Y331" s="309">
        <v>33.8643</v>
      </c>
      <c r="Z331" s="309">
        <v>33.348599999999998</v>
      </c>
      <c r="AA331" s="309">
        <v>32.832900000000002</v>
      </c>
      <c r="AB331" s="309">
        <v>32.3172</v>
      </c>
      <c r="AC331" s="309">
        <v>31.801500000000004</v>
      </c>
      <c r="AD331" s="309">
        <v>31.285800000000002</v>
      </c>
      <c r="AE331" s="309">
        <v>30.770100000000003</v>
      </c>
      <c r="AF331" s="309">
        <v>30.254400000000004</v>
      </c>
      <c r="AG331" s="309">
        <v>29.738700000000001</v>
      </c>
      <c r="AH331" s="309">
        <v>29.223000000000003</v>
      </c>
      <c r="AI331" s="309">
        <v>28.707299999999996</v>
      </c>
      <c r="AJ331" s="309">
        <v>28.191600000000001</v>
      </c>
      <c r="AK331" s="309">
        <v>27.675900000000002</v>
      </c>
      <c r="AL331" s="309">
        <v>27.160199999999996</v>
      </c>
      <c r="AM331" s="309">
        <v>26.644500000000001</v>
      </c>
      <c r="AN331" s="309">
        <v>26.128800000000002</v>
      </c>
      <c r="AO331" s="309">
        <v>25.613099999999996</v>
      </c>
      <c r="AP331" s="309">
        <v>25.0974</v>
      </c>
      <c r="AQ331" s="309">
        <v>24.581699999999998</v>
      </c>
      <c r="AR331" s="309">
        <v>24.065999999999999</v>
      </c>
    </row>
    <row r="332" spans="7:44" ht="14.25" customHeight="1" x14ac:dyDescent="0.25">
      <c r="G332" s="62"/>
      <c r="H332" s="409"/>
      <c r="J332" s="442"/>
      <c r="K332" s="52" t="s">
        <v>269</v>
      </c>
      <c r="L332" s="190">
        <v>43.205384615384602</v>
      </c>
      <c r="M332" s="190">
        <v>42.850769230769224</v>
      </c>
      <c r="N332" s="190">
        <v>42.496153846153838</v>
      </c>
      <c r="O332" s="190">
        <v>42.141538461538453</v>
      </c>
      <c r="P332" s="190">
        <v>41.786923076923067</v>
      </c>
      <c r="Q332" s="190">
        <v>41.432307692307681</v>
      </c>
      <c r="R332" s="190">
        <v>41.077692307692303</v>
      </c>
      <c r="S332" s="190">
        <v>40.723076923076924</v>
      </c>
      <c r="T332" s="190">
        <v>40.368461538461538</v>
      </c>
      <c r="U332" s="190">
        <v>40.013846153846153</v>
      </c>
      <c r="V332" s="190">
        <v>39.659230769230767</v>
      </c>
      <c r="W332" s="190">
        <v>39.304615384615389</v>
      </c>
      <c r="X332" s="190">
        <v>38.950000000000003</v>
      </c>
      <c r="Y332" s="190">
        <v>38.657875000000004</v>
      </c>
      <c r="Z332" s="190">
        <v>38.365750000000006</v>
      </c>
      <c r="AA332" s="190">
        <v>38.073625000000007</v>
      </c>
      <c r="AB332" s="190">
        <v>37.781500000000008</v>
      </c>
      <c r="AC332" s="190">
        <v>37.489375000000003</v>
      </c>
      <c r="AD332" s="190">
        <v>37.197250000000004</v>
      </c>
      <c r="AE332" s="190">
        <v>36.905124999999998</v>
      </c>
      <c r="AF332" s="190">
        <v>36.613</v>
      </c>
      <c r="AG332" s="190">
        <v>36.320875000000001</v>
      </c>
      <c r="AH332" s="190">
        <v>36.028750000000002</v>
      </c>
      <c r="AI332" s="190">
        <v>35.736625000000004</v>
      </c>
      <c r="AJ332" s="190">
        <v>35.444500000000005</v>
      </c>
      <c r="AK332" s="190">
        <v>35.152375000000006</v>
      </c>
      <c r="AL332" s="190">
        <v>34.860250000000001</v>
      </c>
      <c r="AM332" s="190">
        <v>34.568124999999995</v>
      </c>
      <c r="AN332" s="190">
        <v>34.275999999999996</v>
      </c>
      <c r="AO332" s="190">
        <v>33.983874999999998</v>
      </c>
      <c r="AP332" s="190">
        <v>33.691749999999999</v>
      </c>
      <c r="AQ332" s="190">
        <v>33.399625</v>
      </c>
      <c r="AR332" s="190">
        <v>33.107500000000002</v>
      </c>
    </row>
    <row r="333" spans="7:44" ht="14.25" customHeight="1" thickBot="1" x14ac:dyDescent="0.3">
      <c r="G333" s="62"/>
      <c r="H333" s="409"/>
      <c r="J333" s="442"/>
      <c r="K333" s="167" t="s">
        <v>270</v>
      </c>
      <c r="L333" s="191">
        <v>43.205384615384602</v>
      </c>
      <c r="M333" s="191">
        <v>43.205769230769221</v>
      </c>
      <c r="N333" s="191">
        <v>43.206153846153832</v>
      </c>
      <c r="O333" s="191">
        <v>43.206538461538457</v>
      </c>
      <c r="P333" s="191">
        <v>43.206923076923069</v>
      </c>
      <c r="Q333" s="191">
        <v>43.207307692307687</v>
      </c>
      <c r="R333" s="191">
        <v>43.207692307692298</v>
      </c>
      <c r="S333" s="191">
        <v>43.208076923076923</v>
      </c>
      <c r="T333" s="191">
        <v>43.208461538461535</v>
      </c>
      <c r="U333" s="191">
        <v>43.208846153846146</v>
      </c>
      <c r="V333" s="191">
        <v>43.209230769230771</v>
      </c>
      <c r="W333" s="191">
        <v>43.209615384615383</v>
      </c>
      <c r="X333" s="191">
        <v>43.21</v>
      </c>
      <c r="Y333" s="191">
        <v>43.101974999999996</v>
      </c>
      <c r="Z333" s="191">
        <v>42.993949999999998</v>
      </c>
      <c r="AA333" s="191">
        <v>42.885925</v>
      </c>
      <c r="AB333" s="191">
        <v>42.777900000000002</v>
      </c>
      <c r="AC333" s="191">
        <v>42.669875000000005</v>
      </c>
      <c r="AD333" s="191">
        <v>42.561850000000007</v>
      </c>
      <c r="AE333" s="191">
        <v>42.453825000000002</v>
      </c>
      <c r="AF333" s="191">
        <v>42.345799999999997</v>
      </c>
      <c r="AG333" s="191">
        <v>42.237774999999999</v>
      </c>
      <c r="AH333" s="191">
        <v>42.129750000000001</v>
      </c>
      <c r="AI333" s="191">
        <v>42.021725000000004</v>
      </c>
      <c r="AJ333" s="191">
        <v>41.913700000000006</v>
      </c>
      <c r="AK333" s="191">
        <v>41.805675000000001</v>
      </c>
      <c r="AL333" s="191">
        <v>41.697649999999996</v>
      </c>
      <c r="AM333" s="191">
        <v>41.589624999999998</v>
      </c>
      <c r="AN333" s="191">
        <v>41.4816</v>
      </c>
      <c r="AO333" s="191">
        <v>41.373575000000002</v>
      </c>
      <c r="AP333" s="191">
        <v>41.265550000000005</v>
      </c>
      <c r="AQ333" s="191">
        <v>41.157525000000007</v>
      </c>
      <c r="AR333" s="191">
        <v>41.049500000000002</v>
      </c>
    </row>
    <row r="334" spans="7:44" ht="14.25" customHeight="1" thickTop="1" x14ac:dyDescent="0.25">
      <c r="G334" s="62"/>
      <c r="H334" s="409"/>
      <c r="J334" s="442"/>
      <c r="K334" s="164" t="s">
        <v>271</v>
      </c>
      <c r="L334" s="309">
        <v>43.205384615384602</v>
      </c>
      <c r="M334" s="309">
        <v>42.469935897435882</v>
      </c>
      <c r="N334" s="309">
        <v>41.734487179487168</v>
      </c>
      <c r="O334" s="309">
        <v>40.999038461538454</v>
      </c>
      <c r="P334" s="309">
        <v>40.263589743589733</v>
      </c>
      <c r="Q334" s="309">
        <v>39.52814102564102</v>
      </c>
      <c r="R334" s="309">
        <v>38.792692307692299</v>
      </c>
      <c r="S334" s="309">
        <v>38.057243589743585</v>
      </c>
      <c r="T334" s="309">
        <v>37.321794871794872</v>
      </c>
      <c r="U334" s="309">
        <v>36.586346153846151</v>
      </c>
      <c r="V334" s="309">
        <v>35.85089743589743</v>
      </c>
      <c r="W334" s="309">
        <v>35.115448717948716</v>
      </c>
      <c r="X334" s="309">
        <v>34.380000000000003</v>
      </c>
      <c r="Y334" s="309">
        <v>33.8643</v>
      </c>
      <c r="Z334" s="309">
        <v>33.348599999999998</v>
      </c>
      <c r="AA334" s="309">
        <v>32.832900000000002</v>
      </c>
      <c r="AB334" s="309">
        <v>32.3172</v>
      </c>
      <c r="AC334" s="309">
        <v>31.801500000000004</v>
      </c>
      <c r="AD334" s="309">
        <v>31.285800000000002</v>
      </c>
      <c r="AE334" s="309">
        <v>30.770100000000003</v>
      </c>
      <c r="AF334" s="309">
        <v>30.254400000000004</v>
      </c>
      <c r="AG334" s="309">
        <v>29.738700000000001</v>
      </c>
      <c r="AH334" s="309">
        <v>29.223000000000003</v>
      </c>
      <c r="AI334" s="309">
        <v>28.707299999999996</v>
      </c>
      <c r="AJ334" s="309">
        <v>28.191600000000001</v>
      </c>
      <c r="AK334" s="309">
        <v>27.675900000000002</v>
      </c>
      <c r="AL334" s="309">
        <v>27.160199999999996</v>
      </c>
      <c r="AM334" s="309">
        <v>26.644500000000001</v>
      </c>
      <c r="AN334" s="309">
        <v>26.128800000000002</v>
      </c>
      <c r="AO334" s="309">
        <v>25.613099999999996</v>
      </c>
      <c r="AP334" s="309">
        <v>25.0974</v>
      </c>
      <c r="AQ334" s="309">
        <v>24.581699999999998</v>
      </c>
      <c r="AR334" s="309">
        <v>24.065999999999999</v>
      </c>
    </row>
    <row r="335" spans="7:44" ht="14.25" customHeight="1" x14ac:dyDescent="0.25">
      <c r="G335" s="62"/>
      <c r="H335" s="409"/>
      <c r="J335" s="442"/>
      <c r="K335" s="52" t="s">
        <v>272</v>
      </c>
      <c r="L335" s="190">
        <v>43.205384615384602</v>
      </c>
      <c r="M335" s="190">
        <v>42.850769230769224</v>
      </c>
      <c r="N335" s="190">
        <v>42.496153846153838</v>
      </c>
      <c r="O335" s="190">
        <v>42.141538461538453</v>
      </c>
      <c r="P335" s="190">
        <v>41.786923076923067</v>
      </c>
      <c r="Q335" s="190">
        <v>41.432307692307681</v>
      </c>
      <c r="R335" s="190">
        <v>41.077692307692303</v>
      </c>
      <c r="S335" s="190">
        <v>40.723076923076924</v>
      </c>
      <c r="T335" s="190">
        <v>40.368461538461538</v>
      </c>
      <c r="U335" s="190">
        <v>40.013846153846153</v>
      </c>
      <c r="V335" s="190">
        <v>39.659230769230767</v>
      </c>
      <c r="W335" s="190">
        <v>39.304615384615389</v>
      </c>
      <c r="X335" s="190">
        <v>38.950000000000003</v>
      </c>
      <c r="Y335" s="190">
        <v>38.657875000000004</v>
      </c>
      <c r="Z335" s="190">
        <v>38.365750000000006</v>
      </c>
      <c r="AA335" s="190">
        <v>38.073625000000007</v>
      </c>
      <c r="AB335" s="190">
        <v>37.781500000000008</v>
      </c>
      <c r="AC335" s="190">
        <v>37.489375000000003</v>
      </c>
      <c r="AD335" s="190">
        <v>37.197250000000004</v>
      </c>
      <c r="AE335" s="190">
        <v>36.905124999999998</v>
      </c>
      <c r="AF335" s="190">
        <v>36.613</v>
      </c>
      <c r="AG335" s="190">
        <v>36.320875000000001</v>
      </c>
      <c r="AH335" s="190">
        <v>36.028750000000002</v>
      </c>
      <c r="AI335" s="190">
        <v>35.736625000000004</v>
      </c>
      <c r="AJ335" s="190">
        <v>35.444500000000005</v>
      </c>
      <c r="AK335" s="190">
        <v>35.152375000000006</v>
      </c>
      <c r="AL335" s="190">
        <v>34.860250000000001</v>
      </c>
      <c r="AM335" s="190">
        <v>34.568124999999995</v>
      </c>
      <c r="AN335" s="190">
        <v>34.275999999999996</v>
      </c>
      <c r="AO335" s="190">
        <v>33.983874999999998</v>
      </c>
      <c r="AP335" s="190">
        <v>33.691749999999999</v>
      </c>
      <c r="AQ335" s="190">
        <v>33.399625</v>
      </c>
      <c r="AR335" s="190">
        <v>33.107500000000002</v>
      </c>
    </row>
    <row r="336" spans="7:44" ht="14.25" customHeight="1" thickBot="1" x14ac:dyDescent="0.3">
      <c r="G336" s="62"/>
      <c r="H336" s="409"/>
      <c r="J336" s="442"/>
      <c r="K336" s="167" t="s">
        <v>273</v>
      </c>
      <c r="L336" s="191">
        <v>43.205384615384602</v>
      </c>
      <c r="M336" s="191">
        <v>43.205769230769221</v>
      </c>
      <c r="N336" s="191">
        <v>43.206153846153832</v>
      </c>
      <c r="O336" s="191">
        <v>43.206538461538457</v>
      </c>
      <c r="P336" s="191">
        <v>43.206923076923069</v>
      </c>
      <c r="Q336" s="191">
        <v>43.207307692307687</v>
      </c>
      <c r="R336" s="191">
        <v>43.207692307692298</v>
      </c>
      <c r="S336" s="191">
        <v>43.208076923076923</v>
      </c>
      <c r="T336" s="191">
        <v>43.208461538461535</v>
      </c>
      <c r="U336" s="191">
        <v>43.208846153846146</v>
      </c>
      <c r="V336" s="191">
        <v>43.209230769230771</v>
      </c>
      <c r="W336" s="191">
        <v>43.209615384615383</v>
      </c>
      <c r="X336" s="191">
        <v>43.21</v>
      </c>
      <c r="Y336" s="191">
        <v>43.101974999999996</v>
      </c>
      <c r="Z336" s="191">
        <v>42.993949999999998</v>
      </c>
      <c r="AA336" s="191">
        <v>42.885925</v>
      </c>
      <c r="AB336" s="191">
        <v>42.777900000000002</v>
      </c>
      <c r="AC336" s="191">
        <v>42.669875000000005</v>
      </c>
      <c r="AD336" s="191">
        <v>42.561850000000007</v>
      </c>
      <c r="AE336" s="191">
        <v>42.453825000000002</v>
      </c>
      <c r="AF336" s="191">
        <v>42.345799999999997</v>
      </c>
      <c r="AG336" s="191">
        <v>42.237774999999999</v>
      </c>
      <c r="AH336" s="191">
        <v>42.129750000000001</v>
      </c>
      <c r="AI336" s="191">
        <v>42.021725000000004</v>
      </c>
      <c r="AJ336" s="191">
        <v>41.913700000000006</v>
      </c>
      <c r="AK336" s="191">
        <v>41.805675000000001</v>
      </c>
      <c r="AL336" s="191">
        <v>41.697649999999996</v>
      </c>
      <c r="AM336" s="191">
        <v>41.589624999999998</v>
      </c>
      <c r="AN336" s="191">
        <v>41.4816</v>
      </c>
      <c r="AO336" s="191">
        <v>41.373575000000002</v>
      </c>
      <c r="AP336" s="191">
        <v>41.265550000000005</v>
      </c>
      <c r="AQ336" s="191">
        <v>41.157525000000007</v>
      </c>
      <c r="AR336" s="191">
        <v>41.049500000000002</v>
      </c>
    </row>
    <row r="337" spans="7:44" ht="14.25" customHeight="1" thickTop="1" x14ac:dyDescent="0.25">
      <c r="G337" s="62"/>
      <c r="H337" s="409"/>
      <c r="J337" s="442"/>
      <c r="K337" s="164" t="s">
        <v>274</v>
      </c>
      <c r="L337" s="309">
        <v>43.205384615384602</v>
      </c>
      <c r="M337" s="309">
        <v>42.469935897435882</v>
      </c>
      <c r="N337" s="309">
        <v>41.734487179487168</v>
      </c>
      <c r="O337" s="309">
        <v>40.999038461538454</v>
      </c>
      <c r="P337" s="309">
        <v>40.263589743589733</v>
      </c>
      <c r="Q337" s="309">
        <v>39.52814102564102</v>
      </c>
      <c r="R337" s="309">
        <v>38.792692307692299</v>
      </c>
      <c r="S337" s="309">
        <v>38.057243589743585</v>
      </c>
      <c r="T337" s="309">
        <v>37.321794871794872</v>
      </c>
      <c r="U337" s="309">
        <v>36.586346153846151</v>
      </c>
      <c r="V337" s="309">
        <v>35.85089743589743</v>
      </c>
      <c r="W337" s="309">
        <v>35.115448717948716</v>
      </c>
      <c r="X337" s="309">
        <v>34.380000000000003</v>
      </c>
      <c r="Y337" s="309">
        <v>33.8643</v>
      </c>
      <c r="Z337" s="309">
        <v>33.348599999999998</v>
      </c>
      <c r="AA337" s="309">
        <v>32.832900000000002</v>
      </c>
      <c r="AB337" s="309">
        <v>32.3172</v>
      </c>
      <c r="AC337" s="309">
        <v>31.801500000000004</v>
      </c>
      <c r="AD337" s="309">
        <v>31.285800000000002</v>
      </c>
      <c r="AE337" s="309">
        <v>30.770100000000003</v>
      </c>
      <c r="AF337" s="309">
        <v>30.254400000000004</v>
      </c>
      <c r="AG337" s="309">
        <v>29.738700000000001</v>
      </c>
      <c r="AH337" s="309">
        <v>29.223000000000003</v>
      </c>
      <c r="AI337" s="309">
        <v>28.707299999999996</v>
      </c>
      <c r="AJ337" s="309">
        <v>28.191600000000001</v>
      </c>
      <c r="AK337" s="309">
        <v>27.675900000000002</v>
      </c>
      <c r="AL337" s="309">
        <v>27.160199999999996</v>
      </c>
      <c r="AM337" s="309">
        <v>26.644500000000001</v>
      </c>
      <c r="AN337" s="309">
        <v>26.128800000000002</v>
      </c>
      <c r="AO337" s="309">
        <v>25.613099999999996</v>
      </c>
      <c r="AP337" s="309">
        <v>25.0974</v>
      </c>
      <c r="AQ337" s="309">
        <v>24.581699999999998</v>
      </c>
      <c r="AR337" s="309">
        <v>24.065999999999999</v>
      </c>
    </row>
    <row r="338" spans="7:44" ht="14.25" customHeight="1" x14ac:dyDescent="0.25">
      <c r="G338" s="62"/>
      <c r="H338" s="409"/>
      <c r="J338" s="442"/>
      <c r="K338" s="52" t="s">
        <v>275</v>
      </c>
      <c r="L338" s="190">
        <v>43.205384615384602</v>
      </c>
      <c r="M338" s="190">
        <v>42.850769230769224</v>
      </c>
      <c r="N338" s="190">
        <v>42.496153846153838</v>
      </c>
      <c r="O338" s="190">
        <v>42.141538461538453</v>
      </c>
      <c r="P338" s="190">
        <v>41.786923076923067</v>
      </c>
      <c r="Q338" s="190">
        <v>41.432307692307681</v>
      </c>
      <c r="R338" s="190">
        <v>41.077692307692303</v>
      </c>
      <c r="S338" s="190">
        <v>40.723076923076924</v>
      </c>
      <c r="T338" s="190">
        <v>40.368461538461538</v>
      </c>
      <c r="U338" s="190">
        <v>40.013846153846153</v>
      </c>
      <c r="V338" s="190">
        <v>39.659230769230767</v>
      </c>
      <c r="W338" s="190">
        <v>39.304615384615389</v>
      </c>
      <c r="X338" s="190">
        <v>38.950000000000003</v>
      </c>
      <c r="Y338" s="190">
        <v>38.657875000000004</v>
      </c>
      <c r="Z338" s="190">
        <v>38.365750000000006</v>
      </c>
      <c r="AA338" s="190">
        <v>38.073625000000007</v>
      </c>
      <c r="AB338" s="190">
        <v>37.781500000000008</v>
      </c>
      <c r="AC338" s="190">
        <v>37.489375000000003</v>
      </c>
      <c r="AD338" s="190">
        <v>37.197250000000004</v>
      </c>
      <c r="AE338" s="190">
        <v>36.905124999999998</v>
      </c>
      <c r="AF338" s="190">
        <v>36.613</v>
      </c>
      <c r="AG338" s="190">
        <v>36.320875000000001</v>
      </c>
      <c r="AH338" s="190">
        <v>36.028750000000002</v>
      </c>
      <c r="AI338" s="190">
        <v>35.736625000000004</v>
      </c>
      <c r="AJ338" s="190">
        <v>35.444500000000005</v>
      </c>
      <c r="AK338" s="190">
        <v>35.152375000000006</v>
      </c>
      <c r="AL338" s="190">
        <v>34.860250000000001</v>
      </c>
      <c r="AM338" s="190">
        <v>34.568124999999995</v>
      </c>
      <c r="AN338" s="190">
        <v>34.275999999999996</v>
      </c>
      <c r="AO338" s="190">
        <v>33.983874999999998</v>
      </c>
      <c r="AP338" s="190">
        <v>33.691749999999999</v>
      </c>
      <c r="AQ338" s="190">
        <v>33.399625</v>
      </c>
      <c r="AR338" s="190">
        <v>33.107500000000002</v>
      </c>
    </row>
    <row r="339" spans="7:44" ht="14.25" customHeight="1" thickBot="1" x14ac:dyDescent="0.3">
      <c r="G339" s="62"/>
      <c r="H339" s="409"/>
      <c r="J339" s="442"/>
      <c r="K339" s="167" t="s">
        <v>276</v>
      </c>
      <c r="L339" s="191">
        <v>43.205384615384602</v>
      </c>
      <c r="M339" s="191">
        <v>43.205769230769221</v>
      </c>
      <c r="N339" s="191">
        <v>43.206153846153832</v>
      </c>
      <c r="O339" s="191">
        <v>43.206538461538457</v>
      </c>
      <c r="P339" s="191">
        <v>43.206923076923069</v>
      </c>
      <c r="Q339" s="191">
        <v>43.207307692307687</v>
      </c>
      <c r="R339" s="191">
        <v>43.207692307692298</v>
      </c>
      <c r="S339" s="191">
        <v>43.208076923076923</v>
      </c>
      <c r="T339" s="191">
        <v>43.208461538461535</v>
      </c>
      <c r="U339" s="191">
        <v>43.208846153846146</v>
      </c>
      <c r="V339" s="191">
        <v>43.209230769230771</v>
      </c>
      <c r="W339" s="191">
        <v>43.209615384615383</v>
      </c>
      <c r="X339" s="191">
        <v>43.21</v>
      </c>
      <c r="Y339" s="191">
        <v>43.101974999999996</v>
      </c>
      <c r="Z339" s="191">
        <v>42.993949999999998</v>
      </c>
      <c r="AA339" s="191">
        <v>42.885925</v>
      </c>
      <c r="AB339" s="191">
        <v>42.777900000000002</v>
      </c>
      <c r="AC339" s="191">
        <v>42.669875000000005</v>
      </c>
      <c r="AD339" s="191">
        <v>42.561850000000007</v>
      </c>
      <c r="AE339" s="191">
        <v>42.453825000000002</v>
      </c>
      <c r="AF339" s="191">
        <v>42.345799999999997</v>
      </c>
      <c r="AG339" s="191">
        <v>42.237774999999999</v>
      </c>
      <c r="AH339" s="191">
        <v>42.129750000000001</v>
      </c>
      <c r="AI339" s="191">
        <v>42.021725000000004</v>
      </c>
      <c r="AJ339" s="191">
        <v>41.913700000000006</v>
      </c>
      <c r="AK339" s="191">
        <v>41.805675000000001</v>
      </c>
      <c r="AL339" s="191">
        <v>41.697649999999996</v>
      </c>
      <c r="AM339" s="191">
        <v>41.589624999999998</v>
      </c>
      <c r="AN339" s="191">
        <v>41.4816</v>
      </c>
      <c r="AO339" s="191">
        <v>41.373575000000002</v>
      </c>
      <c r="AP339" s="191">
        <v>41.265550000000005</v>
      </c>
      <c r="AQ339" s="191">
        <v>41.157525000000007</v>
      </c>
      <c r="AR339" s="191">
        <v>41.049500000000002</v>
      </c>
    </row>
    <row r="340" spans="7:44" ht="14.25" customHeight="1" thickTop="1" x14ac:dyDescent="0.25">
      <c r="G340" s="62"/>
      <c r="H340" s="409"/>
      <c r="J340" s="442"/>
      <c r="K340" s="164" t="s">
        <v>277</v>
      </c>
      <c r="L340" s="309">
        <v>43.205384615384602</v>
      </c>
      <c r="M340" s="309">
        <v>42.469935897435882</v>
      </c>
      <c r="N340" s="309">
        <v>41.734487179487168</v>
      </c>
      <c r="O340" s="309">
        <v>40.999038461538454</v>
      </c>
      <c r="P340" s="309">
        <v>40.263589743589733</v>
      </c>
      <c r="Q340" s="309">
        <v>39.52814102564102</v>
      </c>
      <c r="R340" s="309">
        <v>38.792692307692299</v>
      </c>
      <c r="S340" s="309">
        <v>38.057243589743585</v>
      </c>
      <c r="T340" s="309">
        <v>37.321794871794872</v>
      </c>
      <c r="U340" s="309">
        <v>36.586346153846151</v>
      </c>
      <c r="V340" s="309">
        <v>35.85089743589743</v>
      </c>
      <c r="W340" s="309">
        <v>35.115448717948716</v>
      </c>
      <c r="X340" s="309">
        <v>34.380000000000003</v>
      </c>
      <c r="Y340" s="309">
        <v>33.8643</v>
      </c>
      <c r="Z340" s="309">
        <v>33.348599999999998</v>
      </c>
      <c r="AA340" s="309">
        <v>32.832900000000002</v>
      </c>
      <c r="AB340" s="309">
        <v>32.3172</v>
      </c>
      <c r="AC340" s="309">
        <v>31.801500000000004</v>
      </c>
      <c r="AD340" s="309">
        <v>31.285800000000002</v>
      </c>
      <c r="AE340" s="309">
        <v>30.770100000000003</v>
      </c>
      <c r="AF340" s="309">
        <v>30.254400000000004</v>
      </c>
      <c r="AG340" s="309">
        <v>29.738700000000001</v>
      </c>
      <c r="AH340" s="309">
        <v>29.223000000000003</v>
      </c>
      <c r="AI340" s="309">
        <v>28.707299999999996</v>
      </c>
      <c r="AJ340" s="309">
        <v>28.191600000000001</v>
      </c>
      <c r="AK340" s="309">
        <v>27.675900000000002</v>
      </c>
      <c r="AL340" s="309">
        <v>27.160199999999996</v>
      </c>
      <c r="AM340" s="309">
        <v>26.644500000000001</v>
      </c>
      <c r="AN340" s="309">
        <v>26.128800000000002</v>
      </c>
      <c r="AO340" s="309">
        <v>25.613099999999996</v>
      </c>
      <c r="AP340" s="309">
        <v>25.0974</v>
      </c>
      <c r="AQ340" s="309">
        <v>24.581699999999998</v>
      </c>
      <c r="AR340" s="309">
        <v>24.065999999999999</v>
      </c>
    </row>
    <row r="341" spans="7:44" ht="14.25" customHeight="1" x14ac:dyDescent="0.25">
      <c r="G341" s="62"/>
      <c r="H341" s="409"/>
      <c r="J341" s="442"/>
      <c r="K341" s="52" t="s">
        <v>278</v>
      </c>
      <c r="L341" s="190">
        <v>43.205384615384602</v>
      </c>
      <c r="M341" s="190">
        <v>42.850769230769224</v>
      </c>
      <c r="N341" s="190">
        <v>42.496153846153838</v>
      </c>
      <c r="O341" s="190">
        <v>42.141538461538453</v>
      </c>
      <c r="P341" s="190">
        <v>41.786923076923067</v>
      </c>
      <c r="Q341" s="190">
        <v>41.432307692307681</v>
      </c>
      <c r="R341" s="190">
        <v>41.077692307692303</v>
      </c>
      <c r="S341" s="190">
        <v>40.723076923076924</v>
      </c>
      <c r="T341" s="190">
        <v>40.368461538461538</v>
      </c>
      <c r="U341" s="190">
        <v>40.013846153846153</v>
      </c>
      <c r="V341" s="190">
        <v>39.659230769230767</v>
      </c>
      <c r="W341" s="190">
        <v>39.304615384615389</v>
      </c>
      <c r="X341" s="190">
        <v>38.950000000000003</v>
      </c>
      <c r="Y341" s="190">
        <v>38.657875000000004</v>
      </c>
      <c r="Z341" s="190">
        <v>38.365750000000006</v>
      </c>
      <c r="AA341" s="190">
        <v>38.073625000000007</v>
      </c>
      <c r="AB341" s="190">
        <v>37.781500000000008</v>
      </c>
      <c r="AC341" s="190">
        <v>37.489375000000003</v>
      </c>
      <c r="AD341" s="190">
        <v>37.197250000000004</v>
      </c>
      <c r="AE341" s="190">
        <v>36.905124999999998</v>
      </c>
      <c r="AF341" s="190">
        <v>36.613</v>
      </c>
      <c r="AG341" s="190">
        <v>36.320875000000001</v>
      </c>
      <c r="AH341" s="190">
        <v>36.028750000000002</v>
      </c>
      <c r="AI341" s="190">
        <v>35.736625000000004</v>
      </c>
      <c r="AJ341" s="190">
        <v>35.444500000000005</v>
      </c>
      <c r="AK341" s="190">
        <v>35.152375000000006</v>
      </c>
      <c r="AL341" s="190">
        <v>34.860250000000001</v>
      </c>
      <c r="AM341" s="190">
        <v>34.568124999999995</v>
      </c>
      <c r="AN341" s="190">
        <v>34.275999999999996</v>
      </c>
      <c r="AO341" s="190">
        <v>33.983874999999998</v>
      </c>
      <c r="AP341" s="190">
        <v>33.691749999999999</v>
      </c>
      <c r="AQ341" s="190">
        <v>33.399625</v>
      </c>
      <c r="AR341" s="190">
        <v>33.107500000000002</v>
      </c>
    </row>
    <row r="342" spans="7:44" ht="14.25" customHeight="1" thickBot="1" x14ac:dyDescent="0.3">
      <c r="G342" s="62"/>
      <c r="H342" s="409"/>
      <c r="J342" s="442"/>
      <c r="K342" s="167" t="s">
        <v>279</v>
      </c>
      <c r="L342" s="191">
        <v>43.205384615384602</v>
      </c>
      <c r="M342" s="191">
        <v>43.205769230769221</v>
      </c>
      <c r="N342" s="191">
        <v>43.206153846153832</v>
      </c>
      <c r="O342" s="191">
        <v>43.206538461538457</v>
      </c>
      <c r="P342" s="191">
        <v>43.206923076923069</v>
      </c>
      <c r="Q342" s="191">
        <v>43.207307692307687</v>
      </c>
      <c r="R342" s="191">
        <v>43.207692307692298</v>
      </c>
      <c r="S342" s="191">
        <v>43.208076923076923</v>
      </c>
      <c r="T342" s="191">
        <v>43.208461538461535</v>
      </c>
      <c r="U342" s="191">
        <v>43.208846153846146</v>
      </c>
      <c r="V342" s="191">
        <v>43.209230769230771</v>
      </c>
      <c r="W342" s="191">
        <v>43.209615384615383</v>
      </c>
      <c r="X342" s="191">
        <v>43.21</v>
      </c>
      <c r="Y342" s="191">
        <v>43.101974999999996</v>
      </c>
      <c r="Z342" s="191">
        <v>42.993949999999998</v>
      </c>
      <c r="AA342" s="191">
        <v>42.885925</v>
      </c>
      <c r="AB342" s="191">
        <v>42.777900000000002</v>
      </c>
      <c r="AC342" s="191">
        <v>42.669875000000005</v>
      </c>
      <c r="AD342" s="191">
        <v>42.561850000000007</v>
      </c>
      <c r="AE342" s="191">
        <v>42.453825000000002</v>
      </c>
      <c r="AF342" s="191">
        <v>42.345799999999997</v>
      </c>
      <c r="AG342" s="191">
        <v>42.237774999999999</v>
      </c>
      <c r="AH342" s="191">
        <v>42.129750000000001</v>
      </c>
      <c r="AI342" s="191">
        <v>42.021725000000004</v>
      </c>
      <c r="AJ342" s="191">
        <v>41.913700000000006</v>
      </c>
      <c r="AK342" s="191">
        <v>41.805675000000001</v>
      </c>
      <c r="AL342" s="191">
        <v>41.697649999999996</v>
      </c>
      <c r="AM342" s="191">
        <v>41.589624999999998</v>
      </c>
      <c r="AN342" s="191">
        <v>41.4816</v>
      </c>
      <c r="AO342" s="191">
        <v>41.373575000000002</v>
      </c>
      <c r="AP342" s="191">
        <v>41.265550000000005</v>
      </c>
      <c r="AQ342" s="191">
        <v>41.157525000000007</v>
      </c>
      <c r="AR342" s="191">
        <v>41.049500000000002</v>
      </c>
    </row>
    <row r="343" spans="7:44" ht="14.25" customHeight="1" thickTop="1" x14ac:dyDescent="0.25">
      <c r="G343" s="62"/>
      <c r="H343" s="409"/>
      <c r="J343" s="442"/>
      <c r="K343" s="164" t="s">
        <v>280</v>
      </c>
      <c r="L343" s="309">
        <v>43.205384615384602</v>
      </c>
      <c r="M343" s="309">
        <v>42.469935897435882</v>
      </c>
      <c r="N343" s="309">
        <v>41.734487179487168</v>
      </c>
      <c r="O343" s="309">
        <v>40.999038461538454</v>
      </c>
      <c r="P343" s="309">
        <v>40.263589743589733</v>
      </c>
      <c r="Q343" s="309">
        <v>39.52814102564102</v>
      </c>
      <c r="R343" s="309">
        <v>38.792692307692299</v>
      </c>
      <c r="S343" s="309">
        <v>38.057243589743585</v>
      </c>
      <c r="T343" s="309">
        <v>37.321794871794872</v>
      </c>
      <c r="U343" s="309">
        <v>36.586346153846151</v>
      </c>
      <c r="V343" s="309">
        <v>35.85089743589743</v>
      </c>
      <c r="W343" s="309">
        <v>35.115448717948716</v>
      </c>
      <c r="X343" s="309">
        <v>34.380000000000003</v>
      </c>
      <c r="Y343" s="309">
        <v>33.8643</v>
      </c>
      <c r="Z343" s="309">
        <v>33.348599999999998</v>
      </c>
      <c r="AA343" s="309">
        <v>32.832900000000002</v>
      </c>
      <c r="AB343" s="309">
        <v>32.3172</v>
      </c>
      <c r="AC343" s="309">
        <v>31.801500000000004</v>
      </c>
      <c r="AD343" s="309">
        <v>31.285800000000002</v>
      </c>
      <c r="AE343" s="309">
        <v>30.770100000000003</v>
      </c>
      <c r="AF343" s="309">
        <v>30.254400000000004</v>
      </c>
      <c r="AG343" s="309">
        <v>29.738700000000001</v>
      </c>
      <c r="AH343" s="309">
        <v>29.223000000000003</v>
      </c>
      <c r="AI343" s="309">
        <v>28.707299999999996</v>
      </c>
      <c r="AJ343" s="309">
        <v>28.191600000000001</v>
      </c>
      <c r="AK343" s="309">
        <v>27.675900000000002</v>
      </c>
      <c r="AL343" s="309">
        <v>27.160199999999996</v>
      </c>
      <c r="AM343" s="309">
        <v>26.644500000000001</v>
      </c>
      <c r="AN343" s="309">
        <v>26.128800000000002</v>
      </c>
      <c r="AO343" s="309">
        <v>25.613099999999996</v>
      </c>
      <c r="AP343" s="309">
        <v>25.0974</v>
      </c>
      <c r="AQ343" s="309">
        <v>24.581699999999998</v>
      </c>
      <c r="AR343" s="309">
        <v>24.065999999999999</v>
      </c>
    </row>
    <row r="344" spans="7:44" ht="14.25" customHeight="1" x14ac:dyDescent="0.25">
      <c r="G344" s="62"/>
      <c r="H344" s="409"/>
      <c r="J344" s="442"/>
      <c r="K344" s="52" t="s">
        <v>281</v>
      </c>
      <c r="L344" s="190">
        <v>43.205384615384602</v>
      </c>
      <c r="M344" s="190">
        <v>42.850769230769224</v>
      </c>
      <c r="N344" s="190">
        <v>42.496153846153838</v>
      </c>
      <c r="O344" s="190">
        <v>42.141538461538453</v>
      </c>
      <c r="P344" s="190">
        <v>41.786923076923067</v>
      </c>
      <c r="Q344" s="190">
        <v>41.432307692307681</v>
      </c>
      <c r="R344" s="190">
        <v>41.077692307692303</v>
      </c>
      <c r="S344" s="190">
        <v>40.723076923076924</v>
      </c>
      <c r="T344" s="190">
        <v>40.368461538461538</v>
      </c>
      <c r="U344" s="190">
        <v>40.013846153846153</v>
      </c>
      <c r="V344" s="190">
        <v>39.659230769230767</v>
      </c>
      <c r="W344" s="190">
        <v>39.304615384615389</v>
      </c>
      <c r="X344" s="190">
        <v>38.950000000000003</v>
      </c>
      <c r="Y344" s="190">
        <v>38.657875000000004</v>
      </c>
      <c r="Z344" s="190">
        <v>38.365750000000006</v>
      </c>
      <c r="AA344" s="190">
        <v>38.073625000000007</v>
      </c>
      <c r="AB344" s="190">
        <v>37.781500000000008</v>
      </c>
      <c r="AC344" s="190">
        <v>37.489375000000003</v>
      </c>
      <c r="AD344" s="190">
        <v>37.197250000000004</v>
      </c>
      <c r="AE344" s="190">
        <v>36.905124999999998</v>
      </c>
      <c r="AF344" s="190">
        <v>36.613</v>
      </c>
      <c r="AG344" s="190">
        <v>36.320875000000001</v>
      </c>
      <c r="AH344" s="190">
        <v>36.028750000000002</v>
      </c>
      <c r="AI344" s="190">
        <v>35.736625000000004</v>
      </c>
      <c r="AJ344" s="190">
        <v>35.444500000000005</v>
      </c>
      <c r="AK344" s="190">
        <v>35.152375000000006</v>
      </c>
      <c r="AL344" s="190">
        <v>34.860250000000001</v>
      </c>
      <c r="AM344" s="190">
        <v>34.568124999999995</v>
      </c>
      <c r="AN344" s="190">
        <v>34.275999999999996</v>
      </c>
      <c r="AO344" s="190">
        <v>33.983874999999998</v>
      </c>
      <c r="AP344" s="190">
        <v>33.691749999999999</v>
      </c>
      <c r="AQ344" s="190">
        <v>33.399625</v>
      </c>
      <c r="AR344" s="190">
        <v>33.107500000000002</v>
      </c>
    </row>
    <row r="345" spans="7:44" ht="14.25" customHeight="1" thickBot="1" x14ac:dyDescent="0.3">
      <c r="G345" s="62"/>
      <c r="H345" s="409"/>
      <c r="J345" s="442"/>
      <c r="K345" s="167" t="s">
        <v>282</v>
      </c>
      <c r="L345" s="191">
        <v>43.205384615384602</v>
      </c>
      <c r="M345" s="191">
        <v>43.205769230769221</v>
      </c>
      <c r="N345" s="191">
        <v>43.206153846153832</v>
      </c>
      <c r="O345" s="191">
        <v>43.206538461538457</v>
      </c>
      <c r="P345" s="191">
        <v>43.206923076923069</v>
      </c>
      <c r="Q345" s="191">
        <v>43.207307692307687</v>
      </c>
      <c r="R345" s="191">
        <v>43.207692307692298</v>
      </c>
      <c r="S345" s="191">
        <v>43.208076923076923</v>
      </c>
      <c r="T345" s="191">
        <v>43.208461538461535</v>
      </c>
      <c r="U345" s="191">
        <v>43.208846153846146</v>
      </c>
      <c r="V345" s="191">
        <v>43.209230769230771</v>
      </c>
      <c r="W345" s="191">
        <v>43.209615384615383</v>
      </c>
      <c r="X345" s="191">
        <v>43.21</v>
      </c>
      <c r="Y345" s="191">
        <v>43.101974999999996</v>
      </c>
      <c r="Z345" s="191">
        <v>42.993949999999998</v>
      </c>
      <c r="AA345" s="191">
        <v>42.885925</v>
      </c>
      <c r="AB345" s="191">
        <v>42.777900000000002</v>
      </c>
      <c r="AC345" s="191">
        <v>42.669875000000005</v>
      </c>
      <c r="AD345" s="191">
        <v>42.561850000000007</v>
      </c>
      <c r="AE345" s="191">
        <v>42.453825000000002</v>
      </c>
      <c r="AF345" s="191">
        <v>42.345799999999997</v>
      </c>
      <c r="AG345" s="191">
        <v>42.237774999999999</v>
      </c>
      <c r="AH345" s="191">
        <v>42.129750000000001</v>
      </c>
      <c r="AI345" s="191">
        <v>42.021725000000004</v>
      </c>
      <c r="AJ345" s="191">
        <v>41.913700000000006</v>
      </c>
      <c r="AK345" s="191">
        <v>41.805675000000001</v>
      </c>
      <c r="AL345" s="191">
        <v>41.697649999999996</v>
      </c>
      <c r="AM345" s="191">
        <v>41.589624999999998</v>
      </c>
      <c r="AN345" s="191">
        <v>41.4816</v>
      </c>
      <c r="AO345" s="191">
        <v>41.373575000000002</v>
      </c>
      <c r="AP345" s="191">
        <v>41.265550000000005</v>
      </c>
      <c r="AQ345" s="191">
        <v>41.157525000000007</v>
      </c>
      <c r="AR345" s="191">
        <v>41.049500000000002</v>
      </c>
    </row>
    <row r="346" spans="7:44" ht="14.25" customHeight="1" thickTop="1" x14ac:dyDescent="0.25">
      <c r="G346" s="62"/>
      <c r="H346" s="409"/>
      <c r="J346" s="442"/>
      <c r="K346" s="164" t="s">
        <v>283</v>
      </c>
      <c r="L346" s="309">
        <v>43.205384615384602</v>
      </c>
      <c r="M346" s="309">
        <v>42.469935897435882</v>
      </c>
      <c r="N346" s="309">
        <v>41.734487179487168</v>
      </c>
      <c r="O346" s="309">
        <v>40.999038461538454</v>
      </c>
      <c r="P346" s="309">
        <v>40.263589743589733</v>
      </c>
      <c r="Q346" s="309">
        <v>39.52814102564102</v>
      </c>
      <c r="R346" s="309">
        <v>38.792692307692299</v>
      </c>
      <c r="S346" s="309">
        <v>38.057243589743585</v>
      </c>
      <c r="T346" s="309">
        <v>37.321794871794872</v>
      </c>
      <c r="U346" s="309">
        <v>36.586346153846151</v>
      </c>
      <c r="V346" s="309">
        <v>35.85089743589743</v>
      </c>
      <c r="W346" s="309">
        <v>35.115448717948716</v>
      </c>
      <c r="X346" s="309">
        <v>34.380000000000003</v>
      </c>
      <c r="Y346" s="309">
        <v>33.8643</v>
      </c>
      <c r="Z346" s="309">
        <v>33.348599999999998</v>
      </c>
      <c r="AA346" s="309">
        <v>32.832900000000002</v>
      </c>
      <c r="AB346" s="309">
        <v>32.3172</v>
      </c>
      <c r="AC346" s="309">
        <v>31.801500000000004</v>
      </c>
      <c r="AD346" s="309">
        <v>31.285800000000002</v>
      </c>
      <c r="AE346" s="309">
        <v>30.770100000000003</v>
      </c>
      <c r="AF346" s="309">
        <v>30.254400000000004</v>
      </c>
      <c r="AG346" s="309">
        <v>29.738700000000001</v>
      </c>
      <c r="AH346" s="309">
        <v>29.223000000000003</v>
      </c>
      <c r="AI346" s="309">
        <v>28.707299999999996</v>
      </c>
      <c r="AJ346" s="309">
        <v>28.191600000000001</v>
      </c>
      <c r="AK346" s="309">
        <v>27.675900000000002</v>
      </c>
      <c r="AL346" s="309">
        <v>27.160199999999996</v>
      </c>
      <c r="AM346" s="309">
        <v>26.644500000000001</v>
      </c>
      <c r="AN346" s="309">
        <v>26.128800000000002</v>
      </c>
      <c r="AO346" s="309">
        <v>25.613099999999996</v>
      </c>
      <c r="AP346" s="309">
        <v>25.0974</v>
      </c>
      <c r="AQ346" s="309">
        <v>24.581699999999998</v>
      </c>
      <c r="AR346" s="309">
        <v>24.065999999999999</v>
      </c>
    </row>
    <row r="347" spans="7:44" ht="14.25" customHeight="1" x14ac:dyDescent="0.25">
      <c r="G347" s="62"/>
      <c r="H347" s="409"/>
      <c r="J347" s="442"/>
      <c r="K347" s="52" t="s">
        <v>284</v>
      </c>
      <c r="L347" s="190">
        <v>43.205384615384602</v>
      </c>
      <c r="M347" s="190">
        <v>42.850769230769224</v>
      </c>
      <c r="N347" s="190">
        <v>42.496153846153838</v>
      </c>
      <c r="O347" s="190">
        <v>42.141538461538453</v>
      </c>
      <c r="P347" s="190">
        <v>41.786923076923067</v>
      </c>
      <c r="Q347" s="190">
        <v>41.432307692307681</v>
      </c>
      <c r="R347" s="190">
        <v>41.077692307692303</v>
      </c>
      <c r="S347" s="190">
        <v>40.723076923076924</v>
      </c>
      <c r="T347" s="190">
        <v>40.368461538461538</v>
      </c>
      <c r="U347" s="190">
        <v>40.013846153846153</v>
      </c>
      <c r="V347" s="190">
        <v>39.659230769230767</v>
      </c>
      <c r="W347" s="190">
        <v>39.304615384615389</v>
      </c>
      <c r="X347" s="190">
        <v>38.950000000000003</v>
      </c>
      <c r="Y347" s="190">
        <v>38.657875000000004</v>
      </c>
      <c r="Z347" s="190">
        <v>38.365750000000006</v>
      </c>
      <c r="AA347" s="190">
        <v>38.073625000000007</v>
      </c>
      <c r="AB347" s="190">
        <v>37.781500000000008</v>
      </c>
      <c r="AC347" s="190">
        <v>37.489375000000003</v>
      </c>
      <c r="AD347" s="190">
        <v>37.197250000000004</v>
      </c>
      <c r="AE347" s="190">
        <v>36.905124999999998</v>
      </c>
      <c r="AF347" s="190">
        <v>36.613</v>
      </c>
      <c r="AG347" s="190">
        <v>36.320875000000001</v>
      </c>
      <c r="AH347" s="190">
        <v>36.028750000000002</v>
      </c>
      <c r="AI347" s="190">
        <v>35.736625000000004</v>
      </c>
      <c r="AJ347" s="190">
        <v>35.444500000000005</v>
      </c>
      <c r="AK347" s="190">
        <v>35.152375000000006</v>
      </c>
      <c r="AL347" s="190">
        <v>34.860250000000001</v>
      </c>
      <c r="AM347" s="190">
        <v>34.568124999999995</v>
      </c>
      <c r="AN347" s="190">
        <v>34.275999999999996</v>
      </c>
      <c r="AO347" s="190">
        <v>33.983874999999998</v>
      </c>
      <c r="AP347" s="190">
        <v>33.691749999999999</v>
      </c>
      <c r="AQ347" s="190">
        <v>33.399625</v>
      </c>
      <c r="AR347" s="190">
        <v>33.107500000000002</v>
      </c>
    </row>
    <row r="348" spans="7:44" ht="14.25" customHeight="1" thickBot="1" x14ac:dyDescent="0.3">
      <c r="G348" s="62"/>
      <c r="H348" s="409"/>
      <c r="J348" s="442"/>
      <c r="K348" s="167" t="s">
        <v>285</v>
      </c>
      <c r="L348" s="191">
        <v>43.205384615384602</v>
      </c>
      <c r="M348" s="191">
        <v>43.205769230769221</v>
      </c>
      <c r="N348" s="191">
        <v>43.206153846153832</v>
      </c>
      <c r="O348" s="191">
        <v>43.206538461538457</v>
      </c>
      <c r="P348" s="191">
        <v>43.206923076923069</v>
      </c>
      <c r="Q348" s="191">
        <v>43.207307692307687</v>
      </c>
      <c r="R348" s="191">
        <v>43.207692307692298</v>
      </c>
      <c r="S348" s="191">
        <v>43.208076923076923</v>
      </c>
      <c r="T348" s="191">
        <v>43.208461538461535</v>
      </c>
      <c r="U348" s="191">
        <v>43.208846153846146</v>
      </c>
      <c r="V348" s="191">
        <v>43.209230769230771</v>
      </c>
      <c r="W348" s="191">
        <v>43.209615384615383</v>
      </c>
      <c r="X348" s="191">
        <v>43.21</v>
      </c>
      <c r="Y348" s="191">
        <v>43.101974999999996</v>
      </c>
      <c r="Z348" s="191">
        <v>42.993949999999998</v>
      </c>
      <c r="AA348" s="191">
        <v>42.885925</v>
      </c>
      <c r="AB348" s="191">
        <v>42.777900000000002</v>
      </c>
      <c r="AC348" s="191">
        <v>42.669875000000005</v>
      </c>
      <c r="AD348" s="191">
        <v>42.561850000000007</v>
      </c>
      <c r="AE348" s="191">
        <v>42.453825000000002</v>
      </c>
      <c r="AF348" s="191">
        <v>42.345799999999997</v>
      </c>
      <c r="AG348" s="191">
        <v>42.237774999999999</v>
      </c>
      <c r="AH348" s="191">
        <v>42.129750000000001</v>
      </c>
      <c r="AI348" s="191">
        <v>42.021725000000004</v>
      </c>
      <c r="AJ348" s="191">
        <v>41.913700000000006</v>
      </c>
      <c r="AK348" s="191">
        <v>41.805675000000001</v>
      </c>
      <c r="AL348" s="191">
        <v>41.697649999999996</v>
      </c>
      <c r="AM348" s="191">
        <v>41.589624999999998</v>
      </c>
      <c r="AN348" s="191">
        <v>41.4816</v>
      </c>
      <c r="AO348" s="191">
        <v>41.373575000000002</v>
      </c>
      <c r="AP348" s="191">
        <v>41.265550000000005</v>
      </c>
      <c r="AQ348" s="191">
        <v>41.157525000000007</v>
      </c>
      <c r="AR348" s="191">
        <v>41.049500000000002</v>
      </c>
    </row>
    <row r="349" spans="7:44" ht="14.25" customHeight="1" thickTop="1" x14ac:dyDescent="0.25">
      <c r="G349" s="62"/>
      <c r="H349" s="409"/>
      <c r="J349" s="442"/>
      <c r="K349" s="164" t="s">
        <v>286</v>
      </c>
      <c r="L349" s="309">
        <v>43.205384615384602</v>
      </c>
      <c r="M349" s="309">
        <v>42.469935897435882</v>
      </c>
      <c r="N349" s="309">
        <v>41.734487179487168</v>
      </c>
      <c r="O349" s="309">
        <v>40.999038461538454</v>
      </c>
      <c r="P349" s="309">
        <v>40.263589743589733</v>
      </c>
      <c r="Q349" s="309">
        <v>39.52814102564102</v>
      </c>
      <c r="R349" s="309">
        <v>38.792692307692299</v>
      </c>
      <c r="S349" s="309">
        <v>38.057243589743585</v>
      </c>
      <c r="T349" s="309">
        <v>37.321794871794872</v>
      </c>
      <c r="U349" s="309">
        <v>36.586346153846151</v>
      </c>
      <c r="V349" s="309">
        <v>35.85089743589743</v>
      </c>
      <c r="W349" s="309">
        <v>35.115448717948716</v>
      </c>
      <c r="X349" s="309">
        <v>34.380000000000003</v>
      </c>
      <c r="Y349" s="309">
        <v>33.8643</v>
      </c>
      <c r="Z349" s="309">
        <v>33.348599999999998</v>
      </c>
      <c r="AA349" s="309">
        <v>32.832900000000002</v>
      </c>
      <c r="AB349" s="309">
        <v>32.3172</v>
      </c>
      <c r="AC349" s="309">
        <v>31.801500000000004</v>
      </c>
      <c r="AD349" s="309">
        <v>31.285800000000002</v>
      </c>
      <c r="AE349" s="309">
        <v>30.770100000000003</v>
      </c>
      <c r="AF349" s="309">
        <v>30.254400000000004</v>
      </c>
      <c r="AG349" s="309">
        <v>29.738700000000001</v>
      </c>
      <c r="AH349" s="309">
        <v>29.223000000000003</v>
      </c>
      <c r="AI349" s="309">
        <v>28.707299999999996</v>
      </c>
      <c r="AJ349" s="309">
        <v>28.191600000000001</v>
      </c>
      <c r="AK349" s="309">
        <v>27.675900000000002</v>
      </c>
      <c r="AL349" s="309">
        <v>27.160199999999996</v>
      </c>
      <c r="AM349" s="309">
        <v>26.644500000000001</v>
      </c>
      <c r="AN349" s="309">
        <v>26.128800000000002</v>
      </c>
      <c r="AO349" s="309">
        <v>25.613099999999996</v>
      </c>
      <c r="AP349" s="309">
        <v>25.0974</v>
      </c>
      <c r="AQ349" s="309">
        <v>24.581699999999998</v>
      </c>
      <c r="AR349" s="309">
        <v>24.065999999999999</v>
      </c>
    </row>
    <row r="350" spans="7:44" ht="14.25" customHeight="1" x14ac:dyDescent="0.25">
      <c r="G350" s="62"/>
      <c r="H350" s="409"/>
      <c r="J350" s="442"/>
      <c r="K350" s="52" t="s">
        <v>287</v>
      </c>
      <c r="L350" s="190">
        <v>43.205384615384602</v>
      </c>
      <c r="M350" s="190">
        <v>42.850769230769224</v>
      </c>
      <c r="N350" s="190">
        <v>42.496153846153838</v>
      </c>
      <c r="O350" s="190">
        <v>42.141538461538453</v>
      </c>
      <c r="P350" s="190">
        <v>41.786923076923067</v>
      </c>
      <c r="Q350" s="190">
        <v>41.432307692307681</v>
      </c>
      <c r="R350" s="190">
        <v>41.077692307692303</v>
      </c>
      <c r="S350" s="190">
        <v>40.723076923076924</v>
      </c>
      <c r="T350" s="190">
        <v>40.368461538461538</v>
      </c>
      <c r="U350" s="190">
        <v>40.013846153846153</v>
      </c>
      <c r="V350" s="190">
        <v>39.659230769230767</v>
      </c>
      <c r="W350" s="190">
        <v>39.304615384615389</v>
      </c>
      <c r="X350" s="190">
        <v>38.950000000000003</v>
      </c>
      <c r="Y350" s="190">
        <v>38.657875000000004</v>
      </c>
      <c r="Z350" s="190">
        <v>38.365750000000006</v>
      </c>
      <c r="AA350" s="190">
        <v>38.073625000000007</v>
      </c>
      <c r="AB350" s="190">
        <v>37.781500000000008</v>
      </c>
      <c r="AC350" s="190">
        <v>37.489375000000003</v>
      </c>
      <c r="AD350" s="190">
        <v>37.197250000000004</v>
      </c>
      <c r="AE350" s="190">
        <v>36.905124999999998</v>
      </c>
      <c r="AF350" s="190">
        <v>36.613</v>
      </c>
      <c r="AG350" s="190">
        <v>36.320875000000001</v>
      </c>
      <c r="AH350" s="190">
        <v>36.028750000000002</v>
      </c>
      <c r="AI350" s="190">
        <v>35.736625000000004</v>
      </c>
      <c r="AJ350" s="190">
        <v>35.444500000000005</v>
      </c>
      <c r="AK350" s="190">
        <v>35.152375000000006</v>
      </c>
      <c r="AL350" s="190">
        <v>34.860250000000001</v>
      </c>
      <c r="AM350" s="190">
        <v>34.568124999999995</v>
      </c>
      <c r="AN350" s="190">
        <v>34.275999999999996</v>
      </c>
      <c r="AO350" s="190">
        <v>33.983874999999998</v>
      </c>
      <c r="AP350" s="190">
        <v>33.691749999999999</v>
      </c>
      <c r="AQ350" s="190">
        <v>33.399625</v>
      </c>
      <c r="AR350" s="190">
        <v>33.107500000000002</v>
      </c>
    </row>
    <row r="351" spans="7:44" ht="14.25" customHeight="1" thickBot="1" x14ac:dyDescent="0.3">
      <c r="G351" s="62"/>
      <c r="H351" s="409"/>
      <c r="J351" s="442"/>
      <c r="K351" s="167" t="s">
        <v>288</v>
      </c>
      <c r="L351" s="191">
        <v>43.205384615384602</v>
      </c>
      <c r="M351" s="191">
        <v>43.205769230769221</v>
      </c>
      <c r="N351" s="191">
        <v>43.206153846153832</v>
      </c>
      <c r="O351" s="191">
        <v>43.206538461538457</v>
      </c>
      <c r="P351" s="191">
        <v>43.206923076923069</v>
      </c>
      <c r="Q351" s="191">
        <v>43.207307692307687</v>
      </c>
      <c r="R351" s="191">
        <v>43.207692307692298</v>
      </c>
      <c r="S351" s="191">
        <v>43.208076923076923</v>
      </c>
      <c r="T351" s="191">
        <v>43.208461538461535</v>
      </c>
      <c r="U351" s="191">
        <v>43.208846153846146</v>
      </c>
      <c r="V351" s="191">
        <v>43.209230769230771</v>
      </c>
      <c r="W351" s="191">
        <v>43.209615384615383</v>
      </c>
      <c r="X351" s="191">
        <v>43.21</v>
      </c>
      <c r="Y351" s="191">
        <v>43.101974999999996</v>
      </c>
      <c r="Z351" s="191">
        <v>42.993949999999998</v>
      </c>
      <c r="AA351" s="191">
        <v>42.885925</v>
      </c>
      <c r="AB351" s="191">
        <v>42.777900000000002</v>
      </c>
      <c r="AC351" s="191">
        <v>42.669875000000005</v>
      </c>
      <c r="AD351" s="191">
        <v>42.561850000000007</v>
      </c>
      <c r="AE351" s="191">
        <v>42.453825000000002</v>
      </c>
      <c r="AF351" s="191">
        <v>42.345799999999997</v>
      </c>
      <c r="AG351" s="191">
        <v>42.237774999999999</v>
      </c>
      <c r="AH351" s="191">
        <v>42.129750000000001</v>
      </c>
      <c r="AI351" s="191">
        <v>42.021725000000004</v>
      </c>
      <c r="AJ351" s="191">
        <v>41.913700000000006</v>
      </c>
      <c r="AK351" s="191">
        <v>41.805675000000001</v>
      </c>
      <c r="AL351" s="191">
        <v>41.697649999999996</v>
      </c>
      <c r="AM351" s="191">
        <v>41.589624999999998</v>
      </c>
      <c r="AN351" s="191">
        <v>41.4816</v>
      </c>
      <c r="AO351" s="191">
        <v>41.373575000000002</v>
      </c>
      <c r="AP351" s="191">
        <v>41.265550000000005</v>
      </c>
      <c r="AQ351" s="191">
        <v>41.157525000000007</v>
      </c>
      <c r="AR351" s="191">
        <v>41.049500000000002</v>
      </c>
    </row>
    <row r="352" spans="7:44" ht="14.25" customHeight="1" thickTop="1" x14ac:dyDescent="0.25">
      <c r="G352" s="62"/>
      <c r="H352" s="409"/>
      <c r="J352" s="442"/>
      <c r="K352" s="164" t="s">
        <v>289</v>
      </c>
      <c r="L352" s="309">
        <v>43.205384615384602</v>
      </c>
      <c r="M352" s="309">
        <v>42.469935897435882</v>
      </c>
      <c r="N352" s="309">
        <v>41.734487179487168</v>
      </c>
      <c r="O352" s="309">
        <v>40.999038461538454</v>
      </c>
      <c r="P352" s="309">
        <v>40.263589743589733</v>
      </c>
      <c r="Q352" s="309">
        <v>39.52814102564102</v>
      </c>
      <c r="R352" s="309">
        <v>38.792692307692299</v>
      </c>
      <c r="S352" s="309">
        <v>38.057243589743585</v>
      </c>
      <c r="T352" s="309">
        <v>37.321794871794872</v>
      </c>
      <c r="U352" s="309">
        <v>36.586346153846151</v>
      </c>
      <c r="V352" s="309">
        <v>35.85089743589743</v>
      </c>
      <c r="W352" s="309">
        <v>35.115448717948716</v>
      </c>
      <c r="X352" s="309">
        <v>34.380000000000003</v>
      </c>
      <c r="Y352" s="309">
        <v>33.8643</v>
      </c>
      <c r="Z352" s="309">
        <v>33.348599999999998</v>
      </c>
      <c r="AA352" s="309">
        <v>32.832900000000002</v>
      </c>
      <c r="AB352" s="309">
        <v>32.3172</v>
      </c>
      <c r="AC352" s="309">
        <v>31.801500000000004</v>
      </c>
      <c r="AD352" s="309">
        <v>31.285800000000002</v>
      </c>
      <c r="AE352" s="309">
        <v>30.770100000000003</v>
      </c>
      <c r="AF352" s="309">
        <v>30.254400000000004</v>
      </c>
      <c r="AG352" s="309">
        <v>29.738700000000001</v>
      </c>
      <c r="AH352" s="309">
        <v>29.223000000000003</v>
      </c>
      <c r="AI352" s="309">
        <v>28.707299999999996</v>
      </c>
      <c r="AJ352" s="309">
        <v>28.191600000000001</v>
      </c>
      <c r="AK352" s="309">
        <v>27.675900000000002</v>
      </c>
      <c r="AL352" s="309">
        <v>27.160199999999996</v>
      </c>
      <c r="AM352" s="309">
        <v>26.644500000000001</v>
      </c>
      <c r="AN352" s="309">
        <v>26.128800000000002</v>
      </c>
      <c r="AO352" s="309">
        <v>25.613099999999996</v>
      </c>
      <c r="AP352" s="309">
        <v>25.0974</v>
      </c>
      <c r="AQ352" s="309">
        <v>24.581699999999998</v>
      </c>
      <c r="AR352" s="309">
        <v>24.065999999999999</v>
      </c>
    </row>
    <row r="353" spans="7:44" ht="14.25" customHeight="1" x14ac:dyDescent="0.25">
      <c r="G353" s="62"/>
      <c r="H353" s="409"/>
      <c r="J353" s="442"/>
      <c r="K353" s="52" t="s">
        <v>290</v>
      </c>
      <c r="L353" s="190">
        <v>43.205384615384602</v>
      </c>
      <c r="M353" s="190">
        <v>42.850769230769224</v>
      </c>
      <c r="N353" s="190">
        <v>42.496153846153838</v>
      </c>
      <c r="O353" s="190">
        <v>42.141538461538453</v>
      </c>
      <c r="P353" s="190">
        <v>41.786923076923067</v>
      </c>
      <c r="Q353" s="190">
        <v>41.432307692307681</v>
      </c>
      <c r="R353" s="190">
        <v>41.077692307692303</v>
      </c>
      <c r="S353" s="190">
        <v>40.723076923076924</v>
      </c>
      <c r="T353" s="190">
        <v>40.368461538461538</v>
      </c>
      <c r="U353" s="190">
        <v>40.013846153846153</v>
      </c>
      <c r="V353" s="190">
        <v>39.659230769230767</v>
      </c>
      <c r="W353" s="190">
        <v>39.304615384615389</v>
      </c>
      <c r="X353" s="190">
        <v>38.950000000000003</v>
      </c>
      <c r="Y353" s="190">
        <v>38.657875000000004</v>
      </c>
      <c r="Z353" s="190">
        <v>38.365750000000006</v>
      </c>
      <c r="AA353" s="190">
        <v>38.073625000000007</v>
      </c>
      <c r="AB353" s="190">
        <v>37.781500000000008</v>
      </c>
      <c r="AC353" s="190">
        <v>37.489375000000003</v>
      </c>
      <c r="AD353" s="190">
        <v>37.197250000000004</v>
      </c>
      <c r="AE353" s="190">
        <v>36.905124999999998</v>
      </c>
      <c r="AF353" s="190">
        <v>36.613</v>
      </c>
      <c r="AG353" s="190">
        <v>36.320875000000001</v>
      </c>
      <c r="AH353" s="190">
        <v>36.028750000000002</v>
      </c>
      <c r="AI353" s="190">
        <v>35.736625000000004</v>
      </c>
      <c r="AJ353" s="190">
        <v>35.444500000000005</v>
      </c>
      <c r="AK353" s="190">
        <v>35.152375000000006</v>
      </c>
      <c r="AL353" s="190">
        <v>34.860250000000001</v>
      </c>
      <c r="AM353" s="190">
        <v>34.568124999999995</v>
      </c>
      <c r="AN353" s="190">
        <v>34.275999999999996</v>
      </c>
      <c r="AO353" s="190">
        <v>33.983874999999998</v>
      </c>
      <c r="AP353" s="190">
        <v>33.691749999999999</v>
      </c>
      <c r="AQ353" s="190">
        <v>33.399625</v>
      </c>
      <c r="AR353" s="190">
        <v>33.107500000000002</v>
      </c>
    </row>
    <row r="354" spans="7:44" ht="14.25" customHeight="1" thickBot="1" x14ac:dyDescent="0.3">
      <c r="G354" s="62"/>
      <c r="H354" s="409"/>
      <c r="J354" s="449"/>
      <c r="K354" s="167" t="s">
        <v>291</v>
      </c>
      <c r="L354" s="191">
        <v>43.205384615384602</v>
      </c>
      <c r="M354" s="191">
        <v>43.205769230769221</v>
      </c>
      <c r="N354" s="191">
        <v>43.206153846153832</v>
      </c>
      <c r="O354" s="191">
        <v>43.206538461538457</v>
      </c>
      <c r="P354" s="191">
        <v>43.206923076923069</v>
      </c>
      <c r="Q354" s="191">
        <v>43.207307692307687</v>
      </c>
      <c r="R354" s="191">
        <v>43.207692307692298</v>
      </c>
      <c r="S354" s="191">
        <v>43.208076923076923</v>
      </c>
      <c r="T354" s="191">
        <v>43.208461538461535</v>
      </c>
      <c r="U354" s="191">
        <v>43.208846153846146</v>
      </c>
      <c r="V354" s="191">
        <v>43.209230769230771</v>
      </c>
      <c r="W354" s="191">
        <v>43.209615384615383</v>
      </c>
      <c r="X354" s="191">
        <v>43.21</v>
      </c>
      <c r="Y354" s="191">
        <v>43.101974999999996</v>
      </c>
      <c r="Z354" s="191">
        <v>42.993949999999998</v>
      </c>
      <c r="AA354" s="191">
        <v>42.885925</v>
      </c>
      <c r="AB354" s="191">
        <v>42.777900000000002</v>
      </c>
      <c r="AC354" s="191">
        <v>42.669875000000005</v>
      </c>
      <c r="AD354" s="191">
        <v>42.561850000000007</v>
      </c>
      <c r="AE354" s="191">
        <v>42.453825000000002</v>
      </c>
      <c r="AF354" s="191">
        <v>42.345799999999997</v>
      </c>
      <c r="AG354" s="191">
        <v>42.237774999999999</v>
      </c>
      <c r="AH354" s="191">
        <v>42.129750000000001</v>
      </c>
      <c r="AI354" s="191">
        <v>42.021725000000004</v>
      </c>
      <c r="AJ354" s="191">
        <v>41.913700000000006</v>
      </c>
      <c r="AK354" s="191">
        <v>41.805675000000001</v>
      </c>
      <c r="AL354" s="191">
        <v>41.697649999999996</v>
      </c>
      <c r="AM354" s="191">
        <v>41.589624999999998</v>
      </c>
      <c r="AN354" s="191">
        <v>41.4816</v>
      </c>
      <c r="AO354" s="191">
        <v>41.373575000000002</v>
      </c>
      <c r="AP354" s="191">
        <v>41.265550000000005</v>
      </c>
      <c r="AQ354" s="191">
        <v>41.157525000000007</v>
      </c>
      <c r="AR354" s="191">
        <v>41.049500000000002</v>
      </c>
    </row>
    <row r="355" spans="7:44" ht="14.25" customHeight="1" thickTop="1" x14ac:dyDescent="0.25">
      <c r="G355" s="62"/>
      <c r="H355" s="409"/>
      <c r="J355" s="169"/>
      <c r="K355" s="52"/>
      <c r="L355" s="194"/>
      <c r="M355" s="194"/>
      <c r="N355" s="194"/>
      <c r="O355" s="194"/>
      <c r="P355" s="194"/>
      <c r="Q355" s="194"/>
      <c r="R355" s="194"/>
      <c r="S355" s="194"/>
      <c r="T355" s="194"/>
      <c r="U355" s="194"/>
      <c r="V355" s="194"/>
      <c r="W355" s="194"/>
      <c r="X355" s="194"/>
      <c r="Y355" s="194"/>
      <c r="Z355" s="194"/>
      <c r="AA355" s="194"/>
      <c r="AB355" s="194"/>
      <c r="AC355" s="194"/>
      <c r="AD355" s="194"/>
      <c r="AE355" s="194"/>
      <c r="AF355" s="194"/>
      <c r="AG355" s="194"/>
      <c r="AH355" s="194"/>
      <c r="AI355" s="194"/>
      <c r="AJ355" s="194"/>
      <c r="AK355" s="194"/>
      <c r="AL355" s="194"/>
      <c r="AM355" s="194"/>
      <c r="AN355" s="194"/>
      <c r="AO355" s="194"/>
      <c r="AP355" s="194"/>
      <c r="AQ355" s="194"/>
      <c r="AR355" s="194"/>
    </row>
    <row r="356" spans="7:44" ht="14.25" customHeight="1" x14ac:dyDescent="0.25">
      <c r="G356" s="62"/>
      <c r="H356" s="409"/>
      <c r="L356" s="162">
        <v>2018</v>
      </c>
      <c r="M356" s="162">
        <v>2019</v>
      </c>
      <c r="N356" s="162">
        <v>2020</v>
      </c>
      <c r="O356" s="162">
        <v>2021</v>
      </c>
      <c r="P356" s="162">
        <v>2022</v>
      </c>
      <c r="Q356" s="162">
        <v>2023</v>
      </c>
      <c r="R356" s="162">
        <v>2024</v>
      </c>
      <c r="S356" s="162">
        <v>2025</v>
      </c>
      <c r="T356" s="162">
        <v>2026</v>
      </c>
      <c r="U356" s="162">
        <v>2027</v>
      </c>
      <c r="V356" s="162">
        <v>2028</v>
      </c>
      <c r="W356" s="162">
        <v>2029</v>
      </c>
      <c r="X356" s="162">
        <v>2030</v>
      </c>
      <c r="Y356" s="162">
        <v>2031</v>
      </c>
      <c r="Z356" s="162">
        <v>2032</v>
      </c>
      <c r="AA356" s="162">
        <v>2033</v>
      </c>
      <c r="AB356" s="162">
        <v>2034</v>
      </c>
      <c r="AC356" s="162">
        <v>2035</v>
      </c>
      <c r="AD356" s="162">
        <v>2036</v>
      </c>
      <c r="AE356" s="162">
        <v>2037</v>
      </c>
      <c r="AF356" s="162">
        <v>2038</v>
      </c>
      <c r="AG356" s="162">
        <v>2039</v>
      </c>
      <c r="AH356" s="162">
        <v>2040</v>
      </c>
      <c r="AI356" s="162">
        <v>2041</v>
      </c>
      <c r="AJ356" s="162">
        <v>2042</v>
      </c>
      <c r="AK356" s="162">
        <v>2043</v>
      </c>
      <c r="AL356" s="162">
        <v>2044</v>
      </c>
      <c r="AM356" s="162">
        <v>2045</v>
      </c>
      <c r="AN356" s="162">
        <v>2046</v>
      </c>
      <c r="AO356" s="162">
        <v>2047</v>
      </c>
      <c r="AP356" s="162">
        <v>2048</v>
      </c>
      <c r="AQ356" s="162">
        <v>2049</v>
      </c>
      <c r="AR356" s="162">
        <v>2050</v>
      </c>
    </row>
    <row r="357" spans="7:44" ht="14.25" customHeight="1" x14ac:dyDescent="0.25">
      <c r="G357" s="62"/>
      <c r="H357" s="409"/>
      <c r="J357" s="441" t="s">
        <v>84</v>
      </c>
      <c r="K357" s="164" t="s">
        <v>262</v>
      </c>
      <c r="L357" s="195">
        <v>0</v>
      </c>
      <c r="M357" s="195">
        <v>0</v>
      </c>
      <c r="N357" s="195">
        <v>0</v>
      </c>
      <c r="O357" s="195">
        <v>0</v>
      </c>
      <c r="P357" s="195">
        <v>0</v>
      </c>
      <c r="Q357" s="195">
        <v>0</v>
      </c>
      <c r="R357" s="195">
        <v>0</v>
      </c>
      <c r="S357" s="195">
        <v>0</v>
      </c>
      <c r="T357" s="195">
        <v>0</v>
      </c>
      <c r="U357" s="195">
        <v>0</v>
      </c>
      <c r="V357" s="195">
        <v>0</v>
      </c>
      <c r="W357" s="195">
        <v>0</v>
      </c>
      <c r="X357" s="195">
        <v>0</v>
      </c>
      <c r="Y357" s="195">
        <v>0</v>
      </c>
      <c r="Z357" s="195">
        <v>0</v>
      </c>
      <c r="AA357" s="195">
        <v>0</v>
      </c>
      <c r="AB357" s="195">
        <v>0</v>
      </c>
      <c r="AC357" s="195">
        <v>0</v>
      </c>
      <c r="AD357" s="195">
        <v>0</v>
      </c>
      <c r="AE357" s="195">
        <v>0</v>
      </c>
      <c r="AF357" s="195">
        <v>0</v>
      </c>
      <c r="AG357" s="195">
        <v>0</v>
      </c>
      <c r="AH357" s="195">
        <v>0</v>
      </c>
      <c r="AI357" s="195">
        <v>0</v>
      </c>
      <c r="AJ357" s="195">
        <v>0</v>
      </c>
      <c r="AK357" s="195">
        <v>0</v>
      </c>
      <c r="AL357" s="195">
        <v>0</v>
      </c>
      <c r="AM357" s="195">
        <v>0</v>
      </c>
      <c r="AN357" s="195">
        <v>0</v>
      </c>
      <c r="AO357" s="195">
        <v>0</v>
      </c>
      <c r="AP357" s="195">
        <v>0</v>
      </c>
      <c r="AQ357" s="195">
        <v>0</v>
      </c>
      <c r="AR357" s="195">
        <v>0</v>
      </c>
    </row>
    <row r="358" spans="7:44" ht="14.25" customHeight="1" x14ac:dyDescent="0.25">
      <c r="G358" s="62"/>
      <c r="H358" s="409"/>
      <c r="J358" s="442"/>
      <c r="K358" s="52" t="s">
        <v>263</v>
      </c>
      <c r="L358" s="196">
        <v>0</v>
      </c>
      <c r="M358" s="196">
        <v>0</v>
      </c>
      <c r="N358" s="196">
        <v>0</v>
      </c>
      <c r="O358" s="196">
        <v>0</v>
      </c>
      <c r="P358" s="196">
        <v>0</v>
      </c>
      <c r="Q358" s="196">
        <v>0</v>
      </c>
      <c r="R358" s="196">
        <v>0</v>
      </c>
      <c r="S358" s="196">
        <v>0</v>
      </c>
      <c r="T358" s="196">
        <v>0</v>
      </c>
      <c r="U358" s="196">
        <v>0</v>
      </c>
      <c r="V358" s="196">
        <v>0</v>
      </c>
      <c r="W358" s="196">
        <v>0</v>
      </c>
      <c r="X358" s="196">
        <v>0</v>
      </c>
      <c r="Y358" s="196">
        <v>0</v>
      </c>
      <c r="Z358" s="196">
        <v>0</v>
      </c>
      <c r="AA358" s="196">
        <v>0</v>
      </c>
      <c r="AB358" s="196">
        <v>0</v>
      </c>
      <c r="AC358" s="196">
        <v>0</v>
      </c>
      <c r="AD358" s="196">
        <v>0</v>
      </c>
      <c r="AE358" s="196">
        <v>0</v>
      </c>
      <c r="AF358" s="196">
        <v>0</v>
      </c>
      <c r="AG358" s="196">
        <v>0</v>
      </c>
      <c r="AH358" s="196">
        <v>0</v>
      </c>
      <c r="AI358" s="196">
        <v>0</v>
      </c>
      <c r="AJ358" s="196">
        <v>0</v>
      </c>
      <c r="AK358" s="196">
        <v>0</v>
      </c>
      <c r="AL358" s="196">
        <v>0</v>
      </c>
      <c r="AM358" s="196">
        <v>0</v>
      </c>
      <c r="AN358" s="196">
        <v>0</v>
      </c>
      <c r="AO358" s="196">
        <v>0</v>
      </c>
      <c r="AP358" s="196">
        <v>0</v>
      </c>
      <c r="AQ358" s="196">
        <v>0</v>
      </c>
      <c r="AR358" s="196">
        <v>0</v>
      </c>
    </row>
    <row r="359" spans="7:44" ht="14.25" customHeight="1" thickBot="1" x14ac:dyDescent="0.3">
      <c r="G359" s="62"/>
      <c r="H359" s="409"/>
      <c r="J359" s="442"/>
      <c r="K359" s="167" t="s">
        <v>264</v>
      </c>
      <c r="L359" s="197">
        <v>0</v>
      </c>
      <c r="M359" s="197">
        <v>0</v>
      </c>
      <c r="N359" s="197">
        <v>0</v>
      </c>
      <c r="O359" s="197">
        <v>0</v>
      </c>
      <c r="P359" s="197">
        <v>0</v>
      </c>
      <c r="Q359" s="197">
        <v>0</v>
      </c>
      <c r="R359" s="197">
        <v>0</v>
      </c>
      <c r="S359" s="197">
        <v>0</v>
      </c>
      <c r="T359" s="197">
        <v>0</v>
      </c>
      <c r="U359" s="197">
        <v>0</v>
      </c>
      <c r="V359" s="197">
        <v>0</v>
      </c>
      <c r="W359" s="197">
        <v>0</v>
      </c>
      <c r="X359" s="197">
        <v>0</v>
      </c>
      <c r="Y359" s="197">
        <v>0</v>
      </c>
      <c r="Z359" s="197">
        <v>0</v>
      </c>
      <c r="AA359" s="197">
        <v>0</v>
      </c>
      <c r="AB359" s="197">
        <v>0</v>
      </c>
      <c r="AC359" s="197">
        <v>0</v>
      </c>
      <c r="AD359" s="197">
        <v>0</v>
      </c>
      <c r="AE359" s="197">
        <v>0</v>
      </c>
      <c r="AF359" s="197">
        <v>0</v>
      </c>
      <c r="AG359" s="197">
        <v>0</v>
      </c>
      <c r="AH359" s="197">
        <v>0</v>
      </c>
      <c r="AI359" s="197">
        <v>0</v>
      </c>
      <c r="AJ359" s="197">
        <v>0</v>
      </c>
      <c r="AK359" s="197">
        <v>0</v>
      </c>
      <c r="AL359" s="197">
        <v>0</v>
      </c>
      <c r="AM359" s="197">
        <v>0</v>
      </c>
      <c r="AN359" s="197">
        <v>0</v>
      </c>
      <c r="AO359" s="197">
        <v>0</v>
      </c>
      <c r="AP359" s="197">
        <v>0</v>
      </c>
      <c r="AQ359" s="197">
        <v>0</v>
      </c>
      <c r="AR359" s="197">
        <v>0</v>
      </c>
    </row>
    <row r="360" spans="7:44" ht="14.25" customHeight="1" thickTop="1" x14ac:dyDescent="0.25">
      <c r="G360" s="62"/>
      <c r="H360" s="409"/>
      <c r="J360" s="442"/>
      <c r="K360" s="164" t="s">
        <v>265</v>
      </c>
      <c r="L360" s="198">
        <v>0</v>
      </c>
      <c r="M360" s="198">
        <v>0</v>
      </c>
      <c r="N360" s="198">
        <v>0</v>
      </c>
      <c r="O360" s="198">
        <v>0</v>
      </c>
      <c r="P360" s="198">
        <v>0</v>
      </c>
      <c r="Q360" s="198">
        <v>0</v>
      </c>
      <c r="R360" s="198">
        <v>0</v>
      </c>
      <c r="S360" s="198">
        <v>0</v>
      </c>
      <c r="T360" s="198">
        <v>0</v>
      </c>
      <c r="U360" s="198">
        <v>0</v>
      </c>
      <c r="V360" s="198">
        <v>0</v>
      </c>
      <c r="W360" s="198">
        <v>0</v>
      </c>
      <c r="X360" s="198">
        <v>0</v>
      </c>
      <c r="Y360" s="198">
        <v>0</v>
      </c>
      <c r="Z360" s="198">
        <v>0</v>
      </c>
      <c r="AA360" s="198">
        <v>0</v>
      </c>
      <c r="AB360" s="198">
        <v>0</v>
      </c>
      <c r="AC360" s="198">
        <v>0</v>
      </c>
      <c r="AD360" s="198">
        <v>0</v>
      </c>
      <c r="AE360" s="198">
        <v>0</v>
      </c>
      <c r="AF360" s="198">
        <v>0</v>
      </c>
      <c r="AG360" s="198">
        <v>0</v>
      </c>
      <c r="AH360" s="198">
        <v>0</v>
      </c>
      <c r="AI360" s="198">
        <v>0</v>
      </c>
      <c r="AJ360" s="198">
        <v>0</v>
      </c>
      <c r="AK360" s="198">
        <v>0</v>
      </c>
      <c r="AL360" s="198">
        <v>0</v>
      </c>
      <c r="AM360" s="198">
        <v>0</v>
      </c>
      <c r="AN360" s="198">
        <v>0</v>
      </c>
      <c r="AO360" s="198">
        <v>0</v>
      </c>
      <c r="AP360" s="198">
        <v>0</v>
      </c>
      <c r="AQ360" s="198">
        <v>0</v>
      </c>
      <c r="AR360" s="198">
        <v>0</v>
      </c>
    </row>
    <row r="361" spans="7:44" ht="14.25" customHeight="1" x14ac:dyDescent="0.25">
      <c r="G361" s="62"/>
      <c r="H361" s="409"/>
      <c r="J361" s="442"/>
      <c r="K361" s="52" t="s">
        <v>266</v>
      </c>
      <c r="L361" s="196">
        <v>0</v>
      </c>
      <c r="M361" s="196">
        <v>0</v>
      </c>
      <c r="N361" s="196">
        <v>0</v>
      </c>
      <c r="O361" s="196">
        <v>0</v>
      </c>
      <c r="P361" s="196">
        <v>0</v>
      </c>
      <c r="Q361" s="196">
        <v>0</v>
      </c>
      <c r="R361" s="196">
        <v>0</v>
      </c>
      <c r="S361" s="196">
        <v>0</v>
      </c>
      <c r="T361" s="196">
        <v>0</v>
      </c>
      <c r="U361" s="196">
        <v>0</v>
      </c>
      <c r="V361" s="196">
        <v>0</v>
      </c>
      <c r="W361" s="196">
        <v>0</v>
      </c>
      <c r="X361" s="196">
        <v>0</v>
      </c>
      <c r="Y361" s="196">
        <v>0</v>
      </c>
      <c r="Z361" s="196">
        <v>0</v>
      </c>
      <c r="AA361" s="196">
        <v>0</v>
      </c>
      <c r="AB361" s="196">
        <v>0</v>
      </c>
      <c r="AC361" s="196">
        <v>0</v>
      </c>
      <c r="AD361" s="196">
        <v>0</v>
      </c>
      <c r="AE361" s="196">
        <v>0</v>
      </c>
      <c r="AF361" s="196">
        <v>0</v>
      </c>
      <c r="AG361" s="196">
        <v>0</v>
      </c>
      <c r="AH361" s="196">
        <v>0</v>
      </c>
      <c r="AI361" s="196">
        <v>0</v>
      </c>
      <c r="AJ361" s="196">
        <v>0</v>
      </c>
      <c r="AK361" s="196">
        <v>0</v>
      </c>
      <c r="AL361" s="196">
        <v>0</v>
      </c>
      <c r="AM361" s="196">
        <v>0</v>
      </c>
      <c r="AN361" s="196">
        <v>0</v>
      </c>
      <c r="AO361" s="196">
        <v>0</v>
      </c>
      <c r="AP361" s="196">
        <v>0</v>
      </c>
      <c r="AQ361" s="196">
        <v>0</v>
      </c>
      <c r="AR361" s="196">
        <v>0</v>
      </c>
    </row>
    <row r="362" spans="7:44" ht="14.25" customHeight="1" thickBot="1" x14ac:dyDescent="0.3">
      <c r="G362" s="62"/>
      <c r="H362" s="409"/>
      <c r="J362" s="442"/>
      <c r="K362" s="167" t="s">
        <v>267</v>
      </c>
      <c r="L362" s="197">
        <v>0</v>
      </c>
      <c r="M362" s="197">
        <v>0</v>
      </c>
      <c r="N362" s="197">
        <v>0</v>
      </c>
      <c r="O362" s="197">
        <v>0</v>
      </c>
      <c r="P362" s="197">
        <v>0</v>
      </c>
      <c r="Q362" s="197">
        <v>0</v>
      </c>
      <c r="R362" s="197">
        <v>0</v>
      </c>
      <c r="S362" s="197">
        <v>0</v>
      </c>
      <c r="T362" s="197">
        <v>0</v>
      </c>
      <c r="U362" s="197">
        <v>0</v>
      </c>
      <c r="V362" s="197">
        <v>0</v>
      </c>
      <c r="W362" s="197">
        <v>0</v>
      </c>
      <c r="X362" s="197">
        <v>0</v>
      </c>
      <c r="Y362" s="197">
        <v>0</v>
      </c>
      <c r="Z362" s="197">
        <v>0</v>
      </c>
      <c r="AA362" s="197">
        <v>0</v>
      </c>
      <c r="AB362" s="197">
        <v>0</v>
      </c>
      <c r="AC362" s="197">
        <v>0</v>
      </c>
      <c r="AD362" s="197">
        <v>0</v>
      </c>
      <c r="AE362" s="197">
        <v>0</v>
      </c>
      <c r="AF362" s="197">
        <v>0</v>
      </c>
      <c r="AG362" s="197">
        <v>0</v>
      </c>
      <c r="AH362" s="197">
        <v>0</v>
      </c>
      <c r="AI362" s="197">
        <v>0</v>
      </c>
      <c r="AJ362" s="197">
        <v>0</v>
      </c>
      <c r="AK362" s="197">
        <v>0</v>
      </c>
      <c r="AL362" s="197">
        <v>0</v>
      </c>
      <c r="AM362" s="197">
        <v>0</v>
      </c>
      <c r="AN362" s="197">
        <v>0</v>
      </c>
      <c r="AO362" s="197">
        <v>0</v>
      </c>
      <c r="AP362" s="197">
        <v>0</v>
      </c>
      <c r="AQ362" s="197">
        <v>0</v>
      </c>
      <c r="AR362" s="197">
        <v>0</v>
      </c>
    </row>
    <row r="363" spans="7:44" ht="14.25" customHeight="1" thickTop="1" x14ac:dyDescent="0.25">
      <c r="G363" s="62"/>
      <c r="H363" s="409"/>
      <c r="J363" s="442"/>
      <c r="K363" s="164" t="s">
        <v>268</v>
      </c>
      <c r="L363" s="198">
        <v>0</v>
      </c>
      <c r="M363" s="198">
        <v>0</v>
      </c>
      <c r="N363" s="198">
        <v>0</v>
      </c>
      <c r="O363" s="198">
        <v>0</v>
      </c>
      <c r="P363" s="198">
        <v>0</v>
      </c>
      <c r="Q363" s="198">
        <v>0</v>
      </c>
      <c r="R363" s="198">
        <v>0</v>
      </c>
      <c r="S363" s="198">
        <v>0</v>
      </c>
      <c r="T363" s="198">
        <v>0</v>
      </c>
      <c r="U363" s="198">
        <v>0</v>
      </c>
      <c r="V363" s="198">
        <v>0</v>
      </c>
      <c r="W363" s="198">
        <v>0</v>
      </c>
      <c r="X363" s="198">
        <v>0</v>
      </c>
      <c r="Y363" s="198">
        <v>0</v>
      </c>
      <c r="Z363" s="198">
        <v>0</v>
      </c>
      <c r="AA363" s="198">
        <v>0</v>
      </c>
      <c r="AB363" s="198">
        <v>0</v>
      </c>
      <c r="AC363" s="198">
        <v>0</v>
      </c>
      <c r="AD363" s="198">
        <v>0</v>
      </c>
      <c r="AE363" s="198">
        <v>0</v>
      </c>
      <c r="AF363" s="198">
        <v>0</v>
      </c>
      <c r="AG363" s="198">
        <v>0</v>
      </c>
      <c r="AH363" s="198">
        <v>0</v>
      </c>
      <c r="AI363" s="198">
        <v>0</v>
      </c>
      <c r="AJ363" s="198">
        <v>0</v>
      </c>
      <c r="AK363" s="198">
        <v>0</v>
      </c>
      <c r="AL363" s="198">
        <v>0</v>
      </c>
      <c r="AM363" s="198">
        <v>0</v>
      </c>
      <c r="AN363" s="198">
        <v>0</v>
      </c>
      <c r="AO363" s="198">
        <v>0</v>
      </c>
      <c r="AP363" s="198">
        <v>0</v>
      </c>
      <c r="AQ363" s="198">
        <v>0</v>
      </c>
      <c r="AR363" s="198">
        <v>0</v>
      </c>
    </row>
    <row r="364" spans="7:44" ht="14.25" customHeight="1" x14ac:dyDescent="0.25">
      <c r="G364" s="62"/>
      <c r="H364" s="409"/>
      <c r="J364" s="442"/>
      <c r="K364" s="52" t="s">
        <v>269</v>
      </c>
      <c r="L364" s="196">
        <v>0</v>
      </c>
      <c r="M364" s="196">
        <v>0</v>
      </c>
      <c r="N364" s="196">
        <v>0</v>
      </c>
      <c r="O364" s="196">
        <v>0</v>
      </c>
      <c r="P364" s="196">
        <v>0</v>
      </c>
      <c r="Q364" s="196">
        <v>0</v>
      </c>
      <c r="R364" s="196">
        <v>0</v>
      </c>
      <c r="S364" s="196">
        <v>0</v>
      </c>
      <c r="T364" s="196">
        <v>0</v>
      </c>
      <c r="U364" s="196">
        <v>0</v>
      </c>
      <c r="V364" s="196">
        <v>0</v>
      </c>
      <c r="W364" s="196">
        <v>0</v>
      </c>
      <c r="X364" s="196">
        <v>0</v>
      </c>
      <c r="Y364" s="196">
        <v>0</v>
      </c>
      <c r="Z364" s="196">
        <v>0</v>
      </c>
      <c r="AA364" s="196">
        <v>0</v>
      </c>
      <c r="AB364" s="196">
        <v>0</v>
      </c>
      <c r="AC364" s="196">
        <v>0</v>
      </c>
      <c r="AD364" s="196">
        <v>0</v>
      </c>
      <c r="AE364" s="196">
        <v>0</v>
      </c>
      <c r="AF364" s="196">
        <v>0</v>
      </c>
      <c r="AG364" s="196">
        <v>0</v>
      </c>
      <c r="AH364" s="196">
        <v>0</v>
      </c>
      <c r="AI364" s="196">
        <v>0</v>
      </c>
      <c r="AJ364" s="196">
        <v>0</v>
      </c>
      <c r="AK364" s="196">
        <v>0</v>
      </c>
      <c r="AL364" s="196">
        <v>0</v>
      </c>
      <c r="AM364" s="196">
        <v>0</v>
      </c>
      <c r="AN364" s="196">
        <v>0</v>
      </c>
      <c r="AO364" s="196">
        <v>0</v>
      </c>
      <c r="AP364" s="196">
        <v>0</v>
      </c>
      <c r="AQ364" s="196">
        <v>0</v>
      </c>
      <c r="AR364" s="196">
        <v>0</v>
      </c>
    </row>
    <row r="365" spans="7:44" ht="14.25" customHeight="1" thickBot="1" x14ac:dyDescent="0.3">
      <c r="G365" s="62"/>
      <c r="H365" s="409"/>
      <c r="J365" s="442"/>
      <c r="K365" s="167" t="s">
        <v>270</v>
      </c>
      <c r="L365" s="197">
        <v>0</v>
      </c>
      <c r="M365" s="197">
        <v>0</v>
      </c>
      <c r="N365" s="197">
        <v>0</v>
      </c>
      <c r="O365" s="197">
        <v>0</v>
      </c>
      <c r="P365" s="197">
        <v>0</v>
      </c>
      <c r="Q365" s="197">
        <v>0</v>
      </c>
      <c r="R365" s="197">
        <v>0</v>
      </c>
      <c r="S365" s="197">
        <v>0</v>
      </c>
      <c r="T365" s="197">
        <v>0</v>
      </c>
      <c r="U365" s="197">
        <v>0</v>
      </c>
      <c r="V365" s="197">
        <v>0</v>
      </c>
      <c r="W365" s="197">
        <v>0</v>
      </c>
      <c r="X365" s="197">
        <v>0</v>
      </c>
      <c r="Y365" s="197">
        <v>0</v>
      </c>
      <c r="Z365" s="197">
        <v>0</v>
      </c>
      <c r="AA365" s="197">
        <v>0</v>
      </c>
      <c r="AB365" s="197">
        <v>0</v>
      </c>
      <c r="AC365" s="197">
        <v>0</v>
      </c>
      <c r="AD365" s="197">
        <v>0</v>
      </c>
      <c r="AE365" s="197">
        <v>0</v>
      </c>
      <c r="AF365" s="197">
        <v>0</v>
      </c>
      <c r="AG365" s="197">
        <v>0</v>
      </c>
      <c r="AH365" s="197">
        <v>0</v>
      </c>
      <c r="AI365" s="197">
        <v>0</v>
      </c>
      <c r="AJ365" s="197">
        <v>0</v>
      </c>
      <c r="AK365" s="197">
        <v>0</v>
      </c>
      <c r="AL365" s="197">
        <v>0</v>
      </c>
      <c r="AM365" s="197">
        <v>0</v>
      </c>
      <c r="AN365" s="197">
        <v>0</v>
      </c>
      <c r="AO365" s="197">
        <v>0</v>
      </c>
      <c r="AP365" s="197">
        <v>0</v>
      </c>
      <c r="AQ365" s="197">
        <v>0</v>
      </c>
      <c r="AR365" s="197">
        <v>0</v>
      </c>
    </row>
    <row r="366" spans="7:44" ht="14.25" customHeight="1" thickTop="1" x14ac:dyDescent="0.25">
      <c r="G366" s="62"/>
      <c r="H366" s="409"/>
      <c r="J366" s="442"/>
      <c r="K366" s="164" t="s">
        <v>271</v>
      </c>
      <c r="L366" s="198">
        <v>0</v>
      </c>
      <c r="M366" s="198">
        <v>0</v>
      </c>
      <c r="N366" s="198">
        <v>0</v>
      </c>
      <c r="O366" s="198">
        <v>0</v>
      </c>
      <c r="P366" s="198">
        <v>0</v>
      </c>
      <c r="Q366" s="198">
        <v>0</v>
      </c>
      <c r="R366" s="198">
        <v>0</v>
      </c>
      <c r="S366" s="198">
        <v>0</v>
      </c>
      <c r="T366" s="198">
        <v>0</v>
      </c>
      <c r="U366" s="198">
        <v>0</v>
      </c>
      <c r="V366" s="198">
        <v>0</v>
      </c>
      <c r="W366" s="198">
        <v>0</v>
      </c>
      <c r="X366" s="198">
        <v>0</v>
      </c>
      <c r="Y366" s="198">
        <v>0</v>
      </c>
      <c r="Z366" s="198">
        <v>0</v>
      </c>
      <c r="AA366" s="198">
        <v>0</v>
      </c>
      <c r="AB366" s="198">
        <v>0</v>
      </c>
      <c r="AC366" s="198">
        <v>0</v>
      </c>
      <c r="AD366" s="198">
        <v>0</v>
      </c>
      <c r="AE366" s="198">
        <v>0</v>
      </c>
      <c r="AF366" s="198">
        <v>0</v>
      </c>
      <c r="AG366" s="198">
        <v>0</v>
      </c>
      <c r="AH366" s="198">
        <v>0</v>
      </c>
      <c r="AI366" s="198">
        <v>0</v>
      </c>
      <c r="AJ366" s="198">
        <v>0</v>
      </c>
      <c r="AK366" s="198">
        <v>0</v>
      </c>
      <c r="AL366" s="198">
        <v>0</v>
      </c>
      <c r="AM366" s="198">
        <v>0</v>
      </c>
      <c r="AN366" s="198">
        <v>0</v>
      </c>
      <c r="AO366" s="198">
        <v>0</v>
      </c>
      <c r="AP366" s="198">
        <v>0</v>
      </c>
      <c r="AQ366" s="198">
        <v>0</v>
      </c>
      <c r="AR366" s="198">
        <v>0</v>
      </c>
    </row>
    <row r="367" spans="7:44" ht="14.25" customHeight="1" x14ac:dyDescent="0.25">
      <c r="G367" s="62"/>
      <c r="H367" s="409"/>
      <c r="J367" s="442"/>
      <c r="K367" s="52" t="s">
        <v>272</v>
      </c>
      <c r="L367" s="196">
        <v>0</v>
      </c>
      <c r="M367" s="196">
        <v>0</v>
      </c>
      <c r="N367" s="196">
        <v>0</v>
      </c>
      <c r="O367" s="196">
        <v>0</v>
      </c>
      <c r="P367" s="196">
        <v>0</v>
      </c>
      <c r="Q367" s="196">
        <v>0</v>
      </c>
      <c r="R367" s="196">
        <v>0</v>
      </c>
      <c r="S367" s="196">
        <v>0</v>
      </c>
      <c r="T367" s="196">
        <v>0</v>
      </c>
      <c r="U367" s="196">
        <v>0</v>
      </c>
      <c r="V367" s="196">
        <v>0</v>
      </c>
      <c r="W367" s="196">
        <v>0</v>
      </c>
      <c r="X367" s="196">
        <v>0</v>
      </c>
      <c r="Y367" s="196">
        <v>0</v>
      </c>
      <c r="Z367" s="196">
        <v>0</v>
      </c>
      <c r="AA367" s="196">
        <v>0</v>
      </c>
      <c r="AB367" s="196">
        <v>0</v>
      </c>
      <c r="AC367" s="196">
        <v>0</v>
      </c>
      <c r="AD367" s="196">
        <v>0</v>
      </c>
      <c r="AE367" s="196">
        <v>0</v>
      </c>
      <c r="AF367" s="196">
        <v>0</v>
      </c>
      <c r="AG367" s="196">
        <v>0</v>
      </c>
      <c r="AH367" s="196">
        <v>0</v>
      </c>
      <c r="AI367" s="196">
        <v>0</v>
      </c>
      <c r="AJ367" s="196">
        <v>0</v>
      </c>
      <c r="AK367" s="196">
        <v>0</v>
      </c>
      <c r="AL367" s="196">
        <v>0</v>
      </c>
      <c r="AM367" s="196">
        <v>0</v>
      </c>
      <c r="AN367" s="196">
        <v>0</v>
      </c>
      <c r="AO367" s="196">
        <v>0</v>
      </c>
      <c r="AP367" s="196">
        <v>0</v>
      </c>
      <c r="AQ367" s="196">
        <v>0</v>
      </c>
      <c r="AR367" s="196">
        <v>0</v>
      </c>
    </row>
    <row r="368" spans="7:44" ht="14.25" customHeight="1" thickBot="1" x14ac:dyDescent="0.3">
      <c r="G368" s="62"/>
      <c r="H368" s="409"/>
      <c r="J368" s="442"/>
      <c r="K368" s="167" t="s">
        <v>273</v>
      </c>
      <c r="L368" s="197">
        <v>0</v>
      </c>
      <c r="M368" s="197">
        <v>0</v>
      </c>
      <c r="N368" s="197">
        <v>0</v>
      </c>
      <c r="O368" s="197">
        <v>0</v>
      </c>
      <c r="P368" s="197">
        <v>0</v>
      </c>
      <c r="Q368" s="197">
        <v>0</v>
      </c>
      <c r="R368" s="197">
        <v>0</v>
      </c>
      <c r="S368" s="197">
        <v>0</v>
      </c>
      <c r="T368" s="197">
        <v>0</v>
      </c>
      <c r="U368" s="197">
        <v>0</v>
      </c>
      <c r="V368" s="197">
        <v>0</v>
      </c>
      <c r="W368" s="197">
        <v>0</v>
      </c>
      <c r="X368" s="197">
        <v>0</v>
      </c>
      <c r="Y368" s="197">
        <v>0</v>
      </c>
      <c r="Z368" s="197">
        <v>0</v>
      </c>
      <c r="AA368" s="197">
        <v>0</v>
      </c>
      <c r="AB368" s="197">
        <v>0</v>
      </c>
      <c r="AC368" s="197">
        <v>0</v>
      </c>
      <c r="AD368" s="197">
        <v>0</v>
      </c>
      <c r="AE368" s="197">
        <v>0</v>
      </c>
      <c r="AF368" s="197">
        <v>0</v>
      </c>
      <c r="AG368" s="197">
        <v>0</v>
      </c>
      <c r="AH368" s="197">
        <v>0</v>
      </c>
      <c r="AI368" s="197">
        <v>0</v>
      </c>
      <c r="AJ368" s="197">
        <v>0</v>
      </c>
      <c r="AK368" s="197">
        <v>0</v>
      </c>
      <c r="AL368" s="197">
        <v>0</v>
      </c>
      <c r="AM368" s="197">
        <v>0</v>
      </c>
      <c r="AN368" s="197">
        <v>0</v>
      </c>
      <c r="AO368" s="197">
        <v>0</v>
      </c>
      <c r="AP368" s="197">
        <v>0</v>
      </c>
      <c r="AQ368" s="197">
        <v>0</v>
      </c>
      <c r="AR368" s="197">
        <v>0</v>
      </c>
    </row>
    <row r="369" spans="7:44" ht="14.25" customHeight="1" thickTop="1" x14ac:dyDescent="0.25">
      <c r="G369" s="62"/>
      <c r="H369" s="409"/>
      <c r="J369" s="442"/>
      <c r="K369" s="164" t="s">
        <v>274</v>
      </c>
      <c r="L369" s="198">
        <v>0</v>
      </c>
      <c r="M369" s="198">
        <v>0</v>
      </c>
      <c r="N369" s="198">
        <v>0</v>
      </c>
      <c r="O369" s="198">
        <v>0</v>
      </c>
      <c r="P369" s="198">
        <v>0</v>
      </c>
      <c r="Q369" s="198">
        <v>0</v>
      </c>
      <c r="R369" s="198">
        <v>0</v>
      </c>
      <c r="S369" s="198">
        <v>0</v>
      </c>
      <c r="T369" s="198">
        <v>0</v>
      </c>
      <c r="U369" s="198">
        <v>0</v>
      </c>
      <c r="V369" s="198">
        <v>0</v>
      </c>
      <c r="W369" s="198">
        <v>0</v>
      </c>
      <c r="X369" s="198">
        <v>0</v>
      </c>
      <c r="Y369" s="198">
        <v>0</v>
      </c>
      <c r="Z369" s="198">
        <v>0</v>
      </c>
      <c r="AA369" s="198">
        <v>0</v>
      </c>
      <c r="AB369" s="198">
        <v>0</v>
      </c>
      <c r="AC369" s="198">
        <v>0</v>
      </c>
      <c r="AD369" s="198">
        <v>0</v>
      </c>
      <c r="AE369" s="198">
        <v>0</v>
      </c>
      <c r="AF369" s="198">
        <v>0</v>
      </c>
      <c r="AG369" s="198">
        <v>0</v>
      </c>
      <c r="AH369" s="198">
        <v>0</v>
      </c>
      <c r="AI369" s="198">
        <v>0</v>
      </c>
      <c r="AJ369" s="198">
        <v>0</v>
      </c>
      <c r="AK369" s="198">
        <v>0</v>
      </c>
      <c r="AL369" s="198">
        <v>0</v>
      </c>
      <c r="AM369" s="198">
        <v>0</v>
      </c>
      <c r="AN369" s="198">
        <v>0</v>
      </c>
      <c r="AO369" s="198">
        <v>0</v>
      </c>
      <c r="AP369" s="198">
        <v>0</v>
      </c>
      <c r="AQ369" s="198">
        <v>0</v>
      </c>
      <c r="AR369" s="198">
        <v>0</v>
      </c>
    </row>
    <row r="370" spans="7:44" ht="14.25" customHeight="1" x14ac:dyDescent="0.25">
      <c r="G370" s="62"/>
      <c r="H370" s="409"/>
      <c r="J370" s="442"/>
      <c r="K370" s="52" t="s">
        <v>275</v>
      </c>
      <c r="L370" s="196">
        <v>0</v>
      </c>
      <c r="M370" s="196">
        <v>0</v>
      </c>
      <c r="N370" s="196">
        <v>0</v>
      </c>
      <c r="O370" s="196">
        <v>0</v>
      </c>
      <c r="P370" s="196">
        <v>0</v>
      </c>
      <c r="Q370" s="196">
        <v>0</v>
      </c>
      <c r="R370" s="196">
        <v>0</v>
      </c>
      <c r="S370" s="196">
        <v>0</v>
      </c>
      <c r="T370" s="196">
        <v>0</v>
      </c>
      <c r="U370" s="196">
        <v>0</v>
      </c>
      <c r="V370" s="196">
        <v>0</v>
      </c>
      <c r="W370" s="196">
        <v>0</v>
      </c>
      <c r="X370" s="196">
        <v>0</v>
      </c>
      <c r="Y370" s="196">
        <v>0</v>
      </c>
      <c r="Z370" s="196">
        <v>0</v>
      </c>
      <c r="AA370" s="196">
        <v>0</v>
      </c>
      <c r="AB370" s="196">
        <v>0</v>
      </c>
      <c r="AC370" s="196">
        <v>0</v>
      </c>
      <c r="AD370" s="196">
        <v>0</v>
      </c>
      <c r="AE370" s="196">
        <v>0</v>
      </c>
      <c r="AF370" s="196">
        <v>0</v>
      </c>
      <c r="AG370" s="196">
        <v>0</v>
      </c>
      <c r="AH370" s="196">
        <v>0</v>
      </c>
      <c r="AI370" s="196">
        <v>0</v>
      </c>
      <c r="AJ370" s="196">
        <v>0</v>
      </c>
      <c r="AK370" s="196">
        <v>0</v>
      </c>
      <c r="AL370" s="196">
        <v>0</v>
      </c>
      <c r="AM370" s="196">
        <v>0</v>
      </c>
      <c r="AN370" s="196">
        <v>0</v>
      </c>
      <c r="AO370" s="196">
        <v>0</v>
      </c>
      <c r="AP370" s="196">
        <v>0</v>
      </c>
      <c r="AQ370" s="196">
        <v>0</v>
      </c>
      <c r="AR370" s="196">
        <v>0</v>
      </c>
    </row>
    <row r="371" spans="7:44" ht="14.25" customHeight="1" thickBot="1" x14ac:dyDescent="0.3">
      <c r="G371" s="62"/>
      <c r="H371" s="409"/>
      <c r="J371" s="442"/>
      <c r="K371" s="167" t="s">
        <v>276</v>
      </c>
      <c r="L371" s="197">
        <v>0</v>
      </c>
      <c r="M371" s="197">
        <v>0</v>
      </c>
      <c r="N371" s="197">
        <v>0</v>
      </c>
      <c r="O371" s="197">
        <v>0</v>
      </c>
      <c r="P371" s="197">
        <v>0</v>
      </c>
      <c r="Q371" s="197">
        <v>0</v>
      </c>
      <c r="R371" s="197">
        <v>0</v>
      </c>
      <c r="S371" s="197">
        <v>0</v>
      </c>
      <c r="T371" s="197">
        <v>0</v>
      </c>
      <c r="U371" s="197">
        <v>0</v>
      </c>
      <c r="V371" s="197">
        <v>0</v>
      </c>
      <c r="W371" s="197">
        <v>0</v>
      </c>
      <c r="X371" s="197">
        <v>0</v>
      </c>
      <c r="Y371" s="197">
        <v>0</v>
      </c>
      <c r="Z371" s="197">
        <v>0</v>
      </c>
      <c r="AA371" s="197">
        <v>0</v>
      </c>
      <c r="AB371" s="197">
        <v>0</v>
      </c>
      <c r="AC371" s="197">
        <v>0</v>
      </c>
      <c r="AD371" s="197">
        <v>0</v>
      </c>
      <c r="AE371" s="197">
        <v>0</v>
      </c>
      <c r="AF371" s="197">
        <v>0</v>
      </c>
      <c r="AG371" s="197">
        <v>0</v>
      </c>
      <c r="AH371" s="197">
        <v>0</v>
      </c>
      <c r="AI371" s="197">
        <v>0</v>
      </c>
      <c r="AJ371" s="197">
        <v>0</v>
      </c>
      <c r="AK371" s="197">
        <v>0</v>
      </c>
      <c r="AL371" s="197">
        <v>0</v>
      </c>
      <c r="AM371" s="197">
        <v>0</v>
      </c>
      <c r="AN371" s="197">
        <v>0</v>
      </c>
      <c r="AO371" s="197">
        <v>0</v>
      </c>
      <c r="AP371" s="197">
        <v>0</v>
      </c>
      <c r="AQ371" s="197">
        <v>0</v>
      </c>
      <c r="AR371" s="197">
        <v>0</v>
      </c>
    </row>
    <row r="372" spans="7:44" ht="14.25" customHeight="1" thickTop="1" x14ac:dyDescent="0.25">
      <c r="G372" s="62"/>
      <c r="H372" s="409"/>
      <c r="J372" s="442"/>
      <c r="K372" s="164" t="s">
        <v>277</v>
      </c>
      <c r="L372" s="198">
        <v>0</v>
      </c>
      <c r="M372" s="198">
        <v>0</v>
      </c>
      <c r="N372" s="198">
        <v>0</v>
      </c>
      <c r="O372" s="198">
        <v>0</v>
      </c>
      <c r="P372" s="198">
        <v>0</v>
      </c>
      <c r="Q372" s="198">
        <v>0</v>
      </c>
      <c r="R372" s="198">
        <v>0</v>
      </c>
      <c r="S372" s="198">
        <v>0</v>
      </c>
      <c r="T372" s="198">
        <v>0</v>
      </c>
      <c r="U372" s="198">
        <v>0</v>
      </c>
      <c r="V372" s="198">
        <v>0</v>
      </c>
      <c r="W372" s="198">
        <v>0</v>
      </c>
      <c r="X372" s="198">
        <v>0</v>
      </c>
      <c r="Y372" s="198">
        <v>0</v>
      </c>
      <c r="Z372" s="198">
        <v>0</v>
      </c>
      <c r="AA372" s="198">
        <v>0</v>
      </c>
      <c r="AB372" s="198">
        <v>0</v>
      </c>
      <c r="AC372" s="198">
        <v>0</v>
      </c>
      <c r="AD372" s="198">
        <v>0</v>
      </c>
      <c r="AE372" s="198">
        <v>0</v>
      </c>
      <c r="AF372" s="198">
        <v>0</v>
      </c>
      <c r="AG372" s="198">
        <v>0</v>
      </c>
      <c r="AH372" s="198">
        <v>0</v>
      </c>
      <c r="AI372" s="198">
        <v>0</v>
      </c>
      <c r="AJ372" s="198">
        <v>0</v>
      </c>
      <c r="AK372" s="198">
        <v>0</v>
      </c>
      <c r="AL372" s="198">
        <v>0</v>
      </c>
      <c r="AM372" s="198">
        <v>0</v>
      </c>
      <c r="AN372" s="198">
        <v>0</v>
      </c>
      <c r="AO372" s="198">
        <v>0</v>
      </c>
      <c r="AP372" s="198">
        <v>0</v>
      </c>
      <c r="AQ372" s="198">
        <v>0</v>
      </c>
      <c r="AR372" s="198">
        <v>0</v>
      </c>
    </row>
    <row r="373" spans="7:44" ht="14.25" customHeight="1" x14ac:dyDescent="0.25">
      <c r="G373" s="62"/>
      <c r="H373" s="409"/>
      <c r="J373" s="442"/>
      <c r="K373" s="52" t="s">
        <v>278</v>
      </c>
      <c r="L373" s="196">
        <v>0</v>
      </c>
      <c r="M373" s="196">
        <v>0</v>
      </c>
      <c r="N373" s="196">
        <v>0</v>
      </c>
      <c r="O373" s="196">
        <v>0</v>
      </c>
      <c r="P373" s="196">
        <v>0</v>
      </c>
      <c r="Q373" s="196">
        <v>0</v>
      </c>
      <c r="R373" s="196">
        <v>0</v>
      </c>
      <c r="S373" s="196">
        <v>0</v>
      </c>
      <c r="T373" s="196">
        <v>0</v>
      </c>
      <c r="U373" s="196">
        <v>0</v>
      </c>
      <c r="V373" s="196">
        <v>0</v>
      </c>
      <c r="W373" s="196">
        <v>0</v>
      </c>
      <c r="X373" s="196">
        <v>0</v>
      </c>
      <c r="Y373" s="196">
        <v>0</v>
      </c>
      <c r="Z373" s="196">
        <v>0</v>
      </c>
      <c r="AA373" s="196">
        <v>0</v>
      </c>
      <c r="AB373" s="196">
        <v>0</v>
      </c>
      <c r="AC373" s="196">
        <v>0</v>
      </c>
      <c r="AD373" s="196">
        <v>0</v>
      </c>
      <c r="AE373" s="196">
        <v>0</v>
      </c>
      <c r="AF373" s="196">
        <v>0</v>
      </c>
      <c r="AG373" s="196">
        <v>0</v>
      </c>
      <c r="AH373" s="196">
        <v>0</v>
      </c>
      <c r="AI373" s="196">
        <v>0</v>
      </c>
      <c r="AJ373" s="196">
        <v>0</v>
      </c>
      <c r="AK373" s="196">
        <v>0</v>
      </c>
      <c r="AL373" s="196">
        <v>0</v>
      </c>
      <c r="AM373" s="196">
        <v>0</v>
      </c>
      <c r="AN373" s="196">
        <v>0</v>
      </c>
      <c r="AO373" s="196">
        <v>0</v>
      </c>
      <c r="AP373" s="196">
        <v>0</v>
      </c>
      <c r="AQ373" s="196">
        <v>0</v>
      </c>
      <c r="AR373" s="196">
        <v>0</v>
      </c>
    </row>
    <row r="374" spans="7:44" ht="14.25" customHeight="1" thickBot="1" x14ac:dyDescent="0.3">
      <c r="G374" s="62"/>
      <c r="H374" s="409"/>
      <c r="J374" s="442"/>
      <c r="K374" s="167" t="s">
        <v>279</v>
      </c>
      <c r="L374" s="197">
        <v>0</v>
      </c>
      <c r="M374" s="197">
        <v>0</v>
      </c>
      <c r="N374" s="197">
        <v>0</v>
      </c>
      <c r="O374" s="197">
        <v>0</v>
      </c>
      <c r="P374" s="197">
        <v>0</v>
      </c>
      <c r="Q374" s="197">
        <v>0</v>
      </c>
      <c r="R374" s="197">
        <v>0</v>
      </c>
      <c r="S374" s="197">
        <v>0</v>
      </c>
      <c r="T374" s="197">
        <v>0</v>
      </c>
      <c r="U374" s="197">
        <v>0</v>
      </c>
      <c r="V374" s="197">
        <v>0</v>
      </c>
      <c r="W374" s="197">
        <v>0</v>
      </c>
      <c r="X374" s="197">
        <v>0</v>
      </c>
      <c r="Y374" s="197">
        <v>0</v>
      </c>
      <c r="Z374" s="197">
        <v>0</v>
      </c>
      <c r="AA374" s="197">
        <v>0</v>
      </c>
      <c r="AB374" s="197">
        <v>0</v>
      </c>
      <c r="AC374" s="197">
        <v>0</v>
      </c>
      <c r="AD374" s="197">
        <v>0</v>
      </c>
      <c r="AE374" s="197">
        <v>0</v>
      </c>
      <c r="AF374" s="197">
        <v>0</v>
      </c>
      <c r="AG374" s="197">
        <v>0</v>
      </c>
      <c r="AH374" s="197">
        <v>0</v>
      </c>
      <c r="AI374" s="197">
        <v>0</v>
      </c>
      <c r="AJ374" s="197">
        <v>0</v>
      </c>
      <c r="AK374" s="197">
        <v>0</v>
      </c>
      <c r="AL374" s="197">
        <v>0</v>
      </c>
      <c r="AM374" s="197">
        <v>0</v>
      </c>
      <c r="AN374" s="197">
        <v>0</v>
      </c>
      <c r="AO374" s="197">
        <v>0</v>
      </c>
      <c r="AP374" s="197">
        <v>0</v>
      </c>
      <c r="AQ374" s="197">
        <v>0</v>
      </c>
      <c r="AR374" s="197">
        <v>0</v>
      </c>
    </row>
    <row r="375" spans="7:44" ht="14.25" customHeight="1" thickTop="1" x14ac:dyDescent="0.25">
      <c r="G375" s="62"/>
      <c r="H375" s="409"/>
      <c r="J375" s="442"/>
      <c r="K375" s="164" t="s">
        <v>280</v>
      </c>
      <c r="L375" s="198">
        <v>0</v>
      </c>
      <c r="M375" s="198">
        <v>0</v>
      </c>
      <c r="N375" s="198">
        <v>0</v>
      </c>
      <c r="O375" s="198">
        <v>0</v>
      </c>
      <c r="P375" s="198">
        <v>0</v>
      </c>
      <c r="Q375" s="198">
        <v>0</v>
      </c>
      <c r="R375" s="198">
        <v>0</v>
      </c>
      <c r="S375" s="198">
        <v>0</v>
      </c>
      <c r="T375" s="198">
        <v>0</v>
      </c>
      <c r="U375" s="198">
        <v>0</v>
      </c>
      <c r="V375" s="198">
        <v>0</v>
      </c>
      <c r="W375" s="198">
        <v>0</v>
      </c>
      <c r="X375" s="198">
        <v>0</v>
      </c>
      <c r="Y375" s="198">
        <v>0</v>
      </c>
      <c r="Z375" s="198">
        <v>0</v>
      </c>
      <c r="AA375" s="198">
        <v>0</v>
      </c>
      <c r="AB375" s="198">
        <v>0</v>
      </c>
      <c r="AC375" s="198">
        <v>0</v>
      </c>
      <c r="AD375" s="198">
        <v>0</v>
      </c>
      <c r="AE375" s="198">
        <v>0</v>
      </c>
      <c r="AF375" s="198">
        <v>0</v>
      </c>
      <c r="AG375" s="198">
        <v>0</v>
      </c>
      <c r="AH375" s="198">
        <v>0</v>
      </c>
      <c r="AI375" s="198">
        <v>0</v>
      </c>
      <c r="AJ375" s="198">
        <v>0</v>
      </c>
      <c r="AK375" s="198">
        <v>0</v>
      </c>
      <c r="AL375" s="198">
        <v>0</v>
      </c>
      <c r="AM375" s="198">
        <v>0</v>
      </c>
      <c r="AN375" s="198">
        <v>0</v>
      </c>
      <c r="AO375" s="198">
        <v>0</v>
      </c>
      <c r="AP375" s="198">
        <v>0</v>
      </c>
      <c r="AQ375" s="198">
        <v>0</v>
      </c>
      <c r="AR375" s="198">
        <v>0</v>
      </c>
    </row>
    <row r="376" spans="7:44" ht="14.25" customHeight="1" x14ac:dyDescent="0.25">
      <c r="G376" s="62"/>
      <c r="H376" s="409"/>
      <c r="J376" s="442"/>
      <c r="K376" s="52" t="s">
        <v>281</v>
      </c>
      <c r="L376" s="196">
        <v>0</v>
      </c>
      <c r="M376" s="196">
        <v>0</v>
      </c>
      <c r="N376" s="196">
        <v>0</v>
      </c>
      <c r="O376" s="196">
        <v>0</v>
      </c>
      <c r="P376" s="196">
        <v>0</v>
      </c>
      <c r="Q376" s="196">
        <v>0</v>
      </c>
      <c r="R376" s="196">
        <v>0</v>
      </c>
      <c r="S376" s="196">
        <v>0</v>
      </c>
      <c r="T376" s="196">
        <v>0</v>
      </c>
      <c r="U376" s="196">
        <v>0</v>
      </c>
      <c r="V376" s="196">
        <v>0</v>
      </c>
      <c r="W376" s="196">
        <v>0</v>
      </c>
      <c r="X376" s="196">
        <v>0</v>
      </c>
      <c r="Y376" s="196">
        <v>0</v>
      </c>
      <c r="Z376" s="196">
        <v>0</v>
      </c>
      <c r="AA376" s="196">
        <v>0</v>
      </c>
      <c r="AB376" s="196">
        <v>0</v>
      </c>
      <c r="AC376" s="196">
        <v>0</v>
      </c>
      <c r="AD376" s="196">
        <v>0</v>
      </c>
      <c r="AE376" s="196">
        <v>0</v>
      </c>
      <c r="AF376" s="196">
        <v>0</v>
      </c>
      <c r="AG376" s="196">
        <v>0</v>
      </c>
      <c r="AH376" s="196">
        <v>0</v>
      </c>
      <c r="AI376" s="196">
        <v>0</v>
      </c>
      <c r="AJ376" s="196">
        <v>0</v>
      </c>
      <c r="AK376" s="196">
        <v>0</v>
      </c>
      <c r="AL376" s="196">
        <v>0</v>
      </c>
      <c r="AM376" s="196">
        <v>0</v>
      </c>
      <c r="AN376" s="196">
        <v>0</v>
      </c>
      <c r="AO376" s="196">
        <v>0</v>
      </c>
      <c r="AP376" s="196">
        <v>0</v>
      </c>
      <c r="AQ376" s="196">
        <v>0</v>
      </c>
      <c r="AR376" s="196">
        <v>0</v>
      </c>
    </row>
    <row r="377" spans="7:44" ht="14.25" customHeight="1" thickBot="1" x14ac:dyDescent="0.3">
      <c r="G377" s="62"/>
      <c r="H377" s="409"/>
      <c r="J377" s="442"/>
      <c r="K377" s="167" t="s">
        <v>282</v>
      </c>
      <c r="L377" s="197">
        <v>0</v>
      </c>
      <c r="M377" s="197">
        <v>0</v>
      </c>
      <c r="N377" s="197">
        <v>0</v>
      </c>
      <c r="O377" s="197">
        <v>0</v>
      </c>
      <c r="P377" s="197">
        <v>0</v>
      </c>
      <c r="Q377" s="197">
        <v>0</v>
      </c>
      <c r="R377" s="197">
        <v>0</v>
      </c>
      <c r="S377" s="197">
        <v>0</v>
      </c>
      <c r="T377" s="197">
        <v>0</v>
      </c>
      <c r="U377" s="197">
        <v>0</v>
      </c>
      <c r="V377" s="197">
        <v>0</v>
      </c>
      <c r="W377" s="197">
        <v>0</v>
      </c>
      <c r="X377" s="197">
        <v>0</v>
      </c>
      <c r="Y377" s="197">
        <v>0</v>
      </c>
      <c r="Z377" s="197">
        <v>0</v>
      </c>
      <c r="AA377" s="197">
        <v>0</v>
      </c>
      <c r="AB377" s="197">
        <v>0</v>
      </c>
      <c r="AC377" s="197">
        <v>0</v>
      </c>
      <c r="AD377" s="197">
        <v>0</v>
      </c>
      <c r="AE377" s="197">
        <v>0</v>
      </c>
      <c r="AF377" s="197">
        <v>0</v>
      </c>
      <c r="AG377" s="197">
        <v>0</v>
      </c>
      <c r="AH377" s="197">
        <v>0</v>
      </c>
      <c r="AI377" s="197">
        <v>0</v>
      </c>
      <c r="AJ377" s="197">
        <v>0</v>
      </c>
      <c r="AK377" s="197">
        <v>0</v>
      </c>
      <c r="AL377" s="197">
        <v>0</v>
      </c>
      <c r="AM377" s="197">
        <v>0</v>
      </c>
      <c r="AN377" s="197">
        <v>0</v>
      </c>
      <c r="AO377" s="197">
        <v>0</v>
      </c>
      <c r="AP377" s="197">
        <v>0</v>
      </c>
      <c r="AQ377" s="197">
        <v>0</v>
      </c>
      <c r="AR377" s="197">
        <v>0</v>
      </c>
    </row>
    <row r="378" spans="7:44" ht="14.25" customHeight="1" thickTop="1" x14ac:dyDescent="0.25">
      <c r="G378" s="62"/>
      <c r="H378" s="409"/>
      <c r="J378" s="442"/>
      <c r="K378" s="164" t="s">
        <v>283</v>
      </c>
      <c r="L378" s="198">
        <v>0</v>
      </c>
      <c r="M378" s="198">
        <v>0</v>
      </c>
      <c r="N378" s="198">
        <v>0</v>
      </c>
      <c r="O378" s="198">
        <v>0</v>
      </c>
      <c r="P378" s="198">
        <v>0</v>
      </c>
      <c r="Q378" s="198">
        <v>0</v>
      </c>
      <c r="R378" s="198">
        <v>0</v>
      </c>
      <c r="S378" s="198">
        <v>0</v>
      </c>
      <c r="T378" s="198">
        <v>0</v>
      </c>
      <c r="U378" s="198">
        <v>0</v>
      </c>
      <c r="V378" s="198">
        <v>0</v>
      </c>
      <c r="W378" s="198">
        <v>0</v>
      </c>
      <c r="X378" s="198">
        <v>0</v>
      </c>
      <c r="Y378" s="198">
        <v>0</v>
      </c>
      <c r="Z378" s="198">
        <v>0</v>
      </c>
      <c r="AA378" s="198">
        <v>0</v>
      </c>
      <c r="AB378" s="198">
        <v>0</v>
      </c>
      <c r="AC378" s="198">
        <v>0</v>
      </c>
      <c r="AD378" s="198">
        <v>0</v>
      </c>
      <c r="AE378" s="198">
        <v>0</v>
      </c>
      <c r="AF378" s="198">
        <v>0</v>
      </c>
      <c r="AG378" s="198">
        <v>0</v>
      </c>
      <c r="AH378" s="198">
        <v>0</v>
      </c>
      <c r="AI378" s="198">
        <v>0</v>
      </c>
      <c r="AJ378" s="198">
        <v>0</v>
      </c>
      <c r="AK378" s="198">
        <v>0</v>
      </c>
      <c r="AL378" s="198">
        <v>0</v>
      </c>
      <c r="AM378" s="198">
        <v>0</v>
      </c>
      <c r="AN378" s="198">
        <v>0</v>
      </c>
      <c r="AO378" s="198">
        <v>0</v>
      </c>
      <c r="AP378" s="198">
        <v>0</v>
      </c>
      <c r="AQ378" s="198">
        <v>0</v>
      </c>
      <c r="AR378" s="198">
        <v>0</v>
      </c>
    </row>
    <row r="379" spans="7:44" ht="14.25" customHeight="1" x14ac:dyDescent="0.25">
      <c r="G379" s="62"/>
      <c r="H379" s="409"/>
      <c r="J379" s="442"/>
      <c r="K379" s="52" t="s">
        <v>284</v>
      </c>
      <c r="L379" s="196">
        <v>0</v>
      </c>
      <c r="M379" s="196">
        <v>0</v>
      </c>
      <c r="N379" s="196">
        <v>0</v>
      </c>
      <c r="O379" s="196">
        <v>0</v>
      </c>
      <c r="P379" s="196">
        <v>0</v>
      </c>
      <c r="Q379" s="196">
        <v>0</v>
      </c>
      <c r="R379" s="196">
        <v>0</v>
      </c>
      <c r="S379" s="196">
        <v>0</v>
      </c>
      <c r="T379" s="196">
        <v>0</v>
      </c>
      <c r="U379" s="196">
        <v>0</v>
      </c>
      <c r="V379" s="196">
        <v>0</v>
      </c>
      <c r="W379" s="196">
        <v>0</v>
      </c>
      <c r="X379" s="196">
        <v>0</v>
      </c>
      <c r="Y379" s="196">
        <v>0</v>
      </c>
      <c r="Z379" s="196">
        <v>0</v>
      </c>
      <c r="AA379" s="196">
        <v>0</v>
      </c>
      <c r="AB379" s="196">
        <v>0</v>
      </c>
      <c r="AC379" s="196">
        <v>0</v>
      </c>
      <c r="AD379" s="196">
        <v>0</v>
      </c>
      <c r="AE379" s="196">
        <v>0</v>
      </c>
      <c r="AF379" s="196">
        <v>0</v>
      </c>
      <c r="AG379" s="196">
        <v>0</v>
      </c>
      <c r="AH379" s="196">
        <v>0</v>
      </c>
      <c r="AI379" s="196">
        <v>0</v>
      </c>
      <c r="AJ379" s="196">
        <v>0</v>
      </c>
      <c r="AK379" s="196">
        <v>0</v>
      </c>
      <c r="AL379" s="196">
        <v>0</v>
      </c>
      <c r="AM379" s="196">
        <v>0</v>
      </c>
      <c r="AN379" s="196">
        <v>0</v>
      </c>
      <c r="AO379" s="196">
        <v>0</v>
      </c>
      <c r="AP379" s="196">
        <v>0</v>
      </c>
      <c r="AQ379" s="196">
        <v>0</v>
      </c>
      <c r="AR379" s="196">
        <v>0</v>
      </c>
    </row>
    <row r="380" spans="7:44" ht="14.25" customHeight="1" thickBot="1" x14ac:dyDescent="0.3">
      <c r="G380" s="62"/>
      <c r="H380" s="409"/>
      <c r="J380" s="442"/>
      <c r="K380" s="167" t="s">
        <v>285</v>
      </c>
      <c r="L380" s="197">
        <v>0</v>
      </c>
      <c r="M380" s="197">
        <v>0</v>
      </c>
      <c r="N380" s="197">
        <v>0</v>
      </c>
      <c r="O380" s="197">
        <v>0</v>
      </c>
      <c r="P380" s="197">
        <v>0</v>
      </c>
      <c r="Q380" s="197">
        <v>0</v>
      </c>
      <c r="R380" s="197">
        <v>0</v>
      </c>
      <c r="S380" s="197">
        <v>0</v>
      </c>
      <c r="T380" s="197">
        <v>0</v>
      </c>
      <c r="U380" s="197">
        <v>0</v>
      </c>
      <c r="V380" s="197">
        <v>0</v>
      </c>
      <c r="W380" s="197">
        <v>0</v>
      </c>
      <c r="X380" s="197">
        <v>0</v>
      </c>
      <c r="Y380" s="197">
        <v>0</v>
      </c>
      <c r="Z380" s="197">
        <v>0</v>
      </c>
      <c r="AA380" s="197">
        <v>0</v>
      </c>
      <c r="AB380" s="197">
        <v>0</v>
      </c>
      <c r="AC380" s="197">
        <v>0</v>
      </c>
      <c r="AD380" s="197">
        <v>0</v>
      </c>
      <c r="AE380" s="197">
        <v>0</v>
      </c>
      <c r="AF380" s="197">
        <v>0</v>
      </c>
      <c r="AG380" s="197">
        <v>0</v>
      </c>
      <c r="AH380" s="197">
        <v>0</v>
      </c>
      <c r="AI380" s="197">
        <v>0</v>
      </c>
      <c r="AJ380" s="197">
        <v>0</v>
      </c>
      <c r="AK380" s="197">
        <v>0</v>
      </c>
      <c r="AL380" s="197">
        <v>0</v>
      </c>
      <c r="AM380" s="197">
        <v>0</v>
      </c>
      <c r="AN380" s="197">
        <v>0</v>
      </c>
      <c r="AO380" s="197">
        <v>0</v>
      </c>
      <c r="AP380" s="197">
        <v>0</v>
      </c>
      <c r="AQ380" s="197">
        <v>0</v>
      </c>
      <c r="AR380" s="197">
        <v>0</v>
      </c>
    </row>
    <row r="381" spans="7:44" ht="14.25" customHeight="1" thickTop="1" x14ac:dyDescent="0.25">
      <c r="G381" s="62"/>
      <c r="H381" s="409"/>
      <c r="J381" s="442"/>
      <c r="K381" s="164" t="s">
        <v>286</v>
      </c>
      <c r="L381" s="198">
        <v>0</v>
      </c>
      <c r="M381" s="198">
        <v>0</v>
      </c>
      <c r="N381" s="198">
        <v>0</v>
      </c>
      <c r="O381" s="198">
        <v>0</v>
      </c>
      <c r="P381" s="198">
        <v>0</v>
      </c>
      <c r="Q381" s="198">
        <v>0</v>
      </c>
      <c r="R381" s="198">
        <v>0</v>
      </c>
      <c r="S381" s="198">
        <v>0</v>
      </c>
      <c r="T381" s="198">
        <v>0</v>
      </c>
      <c r="U381" s="198">
        <v>0</v>
      </c>
      <c r="V381" s="198">
        <v>0</v>
      </c>
      <c r="W381" s="198">
        <v>0</v>
      </c>
      <c r="X381" s="198">
        <v>0</v>
      </c>
      <c r="Y381" s="198">
        <v>0</v>
      </c>
      <c r="Z381" s="198">
        <v>0</v>
      </c>
      <c r="AA381" s="198">
        <v>0</v>
      </c>
      <c r="AB381" s="198">
        <v>0</v>
      </c>
      <c r="AC381" s="198">
        <v>0</v>
      </c>
      <c r="AD381" s="198">
        <v>0</v>
      </c>
      <c r="AE381" s="198">
        <v>0</v>
      </c>
      <c r="AF381" s="198">
        <v>0</v>
      </c>
      <c r="AG381" s="198">
        <v>0</v>
      </c>
      <c r="AH381" s="198">
        <v>0</v>
      </c>
      <c r="AI381" s="198">
        <v>0</v>
      </c>
      <c r="AJ381" s="198">
        <v>0</v>
      </c>
      <c r="AK381" s="198">
        <v>0</v>
      </c>
      <c r="AL381" s="198">
        <v>0</v>
      </c>
      <c r="AM381" s="198">
        <v>0</v>
      </c>
      <c r="AN381" s="198">
        <v>0</v>
      </c>
      <c r="AO381" s="198">
        <v>0</v>
      </c>
      <c r="AP381" s="198">
        <v>0</v>
      </c>
      <c r="AQ381" s="198">
        <v>0</v>
      </c>
      <c r="AR381" s="198">
        <v>0</v>
      </c>
    </row>
    <row r="382" spans="7:44" ht="14.25" customHeight="1" x14ac:dyDescent="0.25">
      <c r="G382" s="62"/>
      <c r="H382" s="409"/>
      <c r="J382" s="442"/>
      <c r="K382" s="52" t="s">
        <v>287</v>
      </c>
      <c r="L382" s="196">
        <v>0</v>
      </c>
      <c r="M382" s="196">
        <v>0</v>
      </c>
      <c r="N382" s="196">
        <v>0</v>
      </c>
      <c r="O382" s="196">
        <v>0</v>
      </c>
      <c r="P382" s="196">
        <v>0</v>
      </c>
      <c r="Q382" s="196">
        <v>0</v>
      </c>
      <c r="R382" s="196">
        <v>0</v>
      </c>
      <c r="S382" s="196">
        <v>0</v>
      </c>
      <c r="T382" s="196">
        <v>0</v>
      </c>
      <c r="U382" s="196">
        <v>0</v>
      </c>
      <c r="V382" s="196">
        <v>0</v>
      </c>
      <c r="W382" s="196">
        <v>0</v>
      </c>
      <c r="X382" s="196">
        <v>0</v>
      </c>
      <c r="Y382" s="196">
        <v>0</v>
      </c>
      <c r="Z382" s="196">
        <v>0</v>
      </c>
      <c r="AA382" s="196">
        <v>0</v>
      </c>
      <c r="AB382" s="196">
        <v>0</v>
      </c>
      <c r="AC382" s="196">
        <v>0</v>
      </c>
      <c r="AD382" s="196">
        <v>0</v>
      </c>
      <c r="AE382" s="196">
        <v>0</v>
      </c>
      <c r="AF382" s="196">
        <v>0</v>
      </c>
      <c r="AG382" s="196">
        <v>0</v>
      </c>
      <c r="AH382" s="196">
        <v>0</v>
      </c>
      <c r="AI382" s="196">
        <v>0</v>
      </c>
      <c r="AJ382" s="196">
        <v>0</v>
      </c>
      <c r="AK382" s="196">
        <v>0</v>
      </c>
      <c r="AL382" s="196">
        <v>0</v>
      </c>
      <c r="AM382" s="196">
        <v>0</v>
      </c>
      <c r="AN382" s="196">
        <v>0</v>
      </c>
      <c r="AO382" s="196">
        <v>0</v>
      </c>
      <c r="AP382" s="196">
        <v>0</v>
      </c>
      <c r="AQ382" s="196">
        <v>0</v>
      </c>
      <c r="AR382" s="196">
        <v>0</v>
      </c>
    </row>
    <row r="383" spans="7:44" ht="14.25" customHeight="1" thickBot="1" x14ac:dyDescent="0.3">
      <c r="G383" s="62"/>
      <c r="H383" s="409"/>
      <c r="J383" s="442"/>
      <c r="K383" s="167" t="s">
        <v>288</v>
      </c>
      <c r="L383" s="197">
        <v>0</v>
      </c>
      <c r="M383" s="197">
        <v>0</v>
      </c>
      <c r="N383" s="197">
        <v>0</v>
      </c>
      <c r="O383" s="197">
        <v>0</v>
      </c>
      <c r="P383" s="197">
        <v>0</v>
      </c>
      <c r="Q383" s="197">
        <v>0</v>
      </c>
      <c r="R383" s="197">
        <v>0</v>
      </c>
      <c r="S383" s="197">
        <v>0</v>
      </c>
      <c r="T383" s="197">
        <v>0</v>
      </c>
      <c r="U383" s="197">
        <v>0</v>
      </c>
      <c r="V383" s="197">
        <v>0</v>
      </c>
      <c r="W383" s="197">
        <v>0</v>
      </c>
      <c r="X383" s="197">
        <v>0</v>
      </c>
      <c r="Y383" s="197">
        <v>0</v>
      </c>
      <c r="Z383" s="197">
        <v>0</v>
      </c>
      <c r="AA383" s="197">
        <v>0</v>
      </c>
      <c r="AB383" s="197">
        <v>0</v>
      </c>
      <c r="AC383" s="197">
        <v>0</v>
      </c>
      <c r="AD383" s="197">
        <v>0</v>
      </c>
      <c r="AE383" s="197">
        <v>0</v>
      </c>
      <c r="AF383" s="197">
        <v>0</v>
      </c>
      <c r="AG383" s="197">
        <v>0</v>
      </c>
      <c r="AH383" s="197">
        <v>0</v>
      </c>
      <c r="AI383" s="197">
        <v>0</v>
      </c>
      <c r="AJ383" s="197">
        <v>0</v>
      </c>
      <c r="AK383" s="197">
        <v>0</v>
      </c>
      <c r="AL383" s="197">
        <v>0</v>
      </c>
      <c r="AM383" s="197">
        <v>0</v>
      </c>
      <c r="AN383" s="197">
        <v>0</v>
      </c>
      <c r="AO383" s="197">
        <v>0</v>
      </c>
      <c r="AP383" s="197">
        <v>0</v>
      </c>
      <c r="AQ383" s="197">
        <v>0</v>
      </c>
      <c r="AR383" s="197">
        <v>0</v>
      </c>
    </row>
    <row r="384" spans="7:44" ht="14.25" customHeight="1" thickTop="1" x14ac:dyDescent="0.25">
      <c r="G384" s="62"/>
      <c r="H384" s="409"/>
      <c r="J384" s="442"/>
      <c r="K384" s="164" t="s">
        <v>289</v>
      </c>
      <c r="L384" s="198">
        <v>0</v>
      </c>
      <c r="M384" s="198">
        <v>0</v>
      </c>
      <c r="N384" s="198">
        <v>0</v>
      </c>
      <c r="O384" s="198">
        <v>0</v>
      </c>
      <c r="P384" s="198">
        <v>0</v>
      </c>
      <c r="Q384" s="198">
        <v>0</v>
      </c>
      <c r="R384" s="198">
        <v>0</v>
      </c>
      <c r="S384" s="198">
        <v>0</v>
      </c>
      <c r="T384" s="198">
        <v>0</v>
      </c>
      <c r="U384" s="198">
        <v>0</v>
      </c>
      <c r="V384" s="198">
        <v>0</v>
      </c>
      <c r="W384" s="198">
        <v>0</v>
      </c>
      <c r="X384" s="198">
        <v>0</v>
      </c>
      <c r="Y384" s="198">
        <v>0</v>
      </c>
      <c r="Z384" s="198">
        <v>0</v>
      </c>
      <c r="AA384" s="198">
        <v>0</v>
      </c>
      <c r="AB384" s="198">
        <v>0</v>
      </c>
      <c r="AC384" s="198">
        <v>0</v>
      </c>
      <c r="AD384" s="198">
        <v>0</v>
      </c>
      <c r="AE384" s="198">
        <v>0</v>
      </c>
      <c r="AF384" s="198">
        <v>0</v>
      </c>
      <c r="AG384" s="198">
        <v>0</v>
      </c>
      <c r="AH384" s="198">
        <v>0</v>
      </c>
      <c r="AI384" s="198">
        <v>0</v>
      </c>
      <c r="AJ384" s="198">
        <v>0</v>
      </c>
      <c r="AK384" s="198">
        <v>0</v>
      </c>
      <c r="AL384" s="198">
        <v>0</v>
      </c>
      <c r="AM384" s="198">
        <v>0</v>
      </c>
      <c r="AN384" s="198">
        <v>0</v>
      </c>
      <c r="AO384" s="198">
        <v>0</v>
      </c>
      <c r="AP384" s="198">
        <v>0</v>
      </c>
      <c r="AQ384" s="198">
        <v>0</v>
      </c>
      <c r="AR384" s="198">
        <v>0</v>
      </c>
    </row>
    <row r="385" spans="7:46" ht="14.25" customHeight="1" x14ac:dyDescent="0.25">
      <c r="G385" s="62"/>
      <c r="H385" s="409"/>
      <c r="J385" s="442"/>
      <c r="K385" s="52" t="s">
        <v>290</v>
      </c>
      <c r="L385" s="196">
        <v>0</v>
      </c>
      <c r="M385" s="196">
        <v>0</v>
      </c>
      <c r="N385" s="196">
        <v>0</v>
      </c>
      <c r="O385" s="196">
        <v>0</v>
      </c>
      <c r="P385" s="196">
        <v>0</v>
      </c>
      <c r="Q385" s="196">
        <v>0</v>
      </c>
      <c r="R385" s="196">
        <v>0</v>
      </c>
      <c r="S385" s="196">
        <v>0</v>
      </c>
      <c r="T385" s="196">
        <v>0</v>
      </c>
      <c r="U385" s="196">
        <v>0</v>
      </c>
      <c r="V385" s="196">
        <v>0</v>
      </c>
      <c r="W385" s="196">
        <v>0</v>
      </c>
      <c r="X385" s="196">
        <v>0</v>
      </c>
      <c r="Y385" s="196">
        <v>0</v>
      </c>
      <c r="Z385" s="196">
        <v>0</v>
      </c>
      <c r="AA385" s="196">
        <v>0</v>
      </c>
      <c r="AB385" s="196">
        <v>0</v>
      </c>
      <c r="AC385" s="196">
        <v>0</v>
      </c>
      <c r="AD385" s="196">
        <v>0</v>
      </c>
      <c r="AE385" s="196">
        <v>0</v>
      </c>
      <c r="AF385" s="196">
        <v>0</v>
      </c>
      <c r="AG385" s="196">
        <v>0</v>
      </c>
      <c r="AH385" s="196">
        <v>0</v>
      </c>
      <c r="AI385" s="196">
        <v>0</v>
      </c>
      <c r="AJ385" s="196">
        <v>0</v>
      </c>
      <c r="AK385" s="196">
        <v>0</v>
      </c>
      <c r="AL385" s="196">
        <v>0</v>
      </c>
      <c r="AM385" s="196">
        <v>0</v>
      </c>
      <c r="AN385" s="196">
        <v>0</v>
      </c>
      <c r="AO385" s="196">
        <v>0</v>
      </c>
      <c r="AP385" s="196">
        <v>0</v>
      </c>
      <c r="AQ385" s="196">
        <v>0</v>
      </c>
      <c r="AR385" s="196">
        <v>0</v>
      </c>
    </row>
    <row r="386" spans="7:46" ht="14.25" customHeight="1" x14ac:dyDescent="0.25">
      <c r="G386" s="62"/>
      <c r="H386" s="409"/>
      <c r="J386" s="449"/>
      <c r="K386" s="167" t="s">
        <v>291</v>
      </c>
      <c r="L386" s="199">
        <v>0</v>
      </c>
      <c r="M386" s="199">
        <v>0</v>
      </c>
      <c r="N386" s="199">
        <v>0</v>
      </c>
      <c r="O386" s="199">
        <v>0</v>
      </c>
      <c r="P386" s="199">
        <v>0</v>
      </c>
      <c r="Q386" s="199">
        <v>0</v>
      </c>
      <c r="R386" s="199">
        <v>0</v>
      </c>
      <c r="S386" s="199">
        <v>0</v>
      </c>
      <c r="T386" s="199">
        <v>0</v>
      </c>
      <c r="U386" s="199">
        <v>0</v>
      </c>
      <c r="V386" s="199">
        <v>0</v>
      </c>
      <c r="W386" s="199">
        <v>0</v>
      </c>
      <c r="X386" s="199">
        <v>0</v>
      </c>
      <c r="Y386" s="199">
        <v>0</v>
      </c>
      <c r="Z386" s="199">
        <v>0</v>
      </c>
      <c r="AA386" s="199">
        <v>0</v>
      </c>
      <c r="AB386" s="199">
        <v>0</v>
      </c>
      <c r="AC386" s="199">
        <v>0</v>
      </c>
      <c r="AD386" s="199">
        <v>0</v>
      </c>
      <c r="AE386" s="199">
        <v>0</v>
      </c>
      <c r="AF386" s="199">
        <v>0</v>
      </c>
      <c r="AG386" s="199">
        <v>0</v>
      </c>
      <c r="AH386" s="199">
        <v>0</v>
      </c>
      <c r="AI386" s="199">
        <v>0</v>
      </c>
      <c r="AJ386" s="199">
        <v>0</v>
      </c>
      <c r="AK386" s="199">
        <v>0</v>
      </c>
      <c r="AL386" s="199">
        <v>0</v>
      </c>
      <c r="AM386" s="199">
        <v>0</v>
      </c>
      <c r="AN386" s="199">
        <v>0</v>
      </c>
      <c r="AO386" s="199">
        <v>0</v>
      </c>
      <c r="AP386" s="199">
        <v>0</v>
      </c>
      <c r="AQ386" s="199">
        <v>0</v>
      </c>
      <c r="AR386" s="199">
        <v>0</v>
      </c>
    </row>
    <row r="387" spans="7:46" ht="14.25" customHeight="1" thickBot="1" x14ac:dyDescent="0.3">
      <c r="G387" s="62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  <c r="AA387" s="111"/>
      <c r="AB387" s="111"/>
      <c r="AC387" s="111"/>
      <c r="AD387" s="111"/>
      <c r="AE387" s="111"/>
      <c r="AF387" s="111"/>
      <c r="AG387" s="111"/>
      <c r="AH387" s="111"/>
      <c r="AI387" s="111"/>
      <c r="AJ387" s="111"/>
      <c r="AK387" s="111"/>
      <c r="AL387" s="111"/>
      <c r="AM387" s="111"/>
      <c r="AN387" s="111"/>
      <c r="AO387" s="111"/>
      <c r="AP387" s="111"/>
      <c r="AQ387" s="111"/>
      <c r="AR387" s="111"/>
    </row>
    <row r="388" spans="7:46" ht="14.25" customHeight="1" x14ac:dyDescent="0.25">
      <c r="G388" s="62"/>
      <c r="H388" s="116"/>
      <c r="I388" s="116"/>
      <c r="J388" s="116"/>
      <c r="K388" s="116"/>
      <c r="L388" s="162">
        <v>2018</v>
      </c>
      <c r="M388" s="162">
        <v>2019</v>
      </c>
      <c r="N388" s="162">
        <v>2020</v>
      </c>
      <c r="O388" s="162">
        <v>2021</v>
      </c>
      <c r="P388" s="162">
        <v>2022</v>
      </c>
      <c r="Q388" s="162">
        <v>2023</v>
      </c>
      <c r="R388" s="162">
        <v>2024</v>
      </c>
      <c r="S388" s="162">
        <v>2025</v>
      </c>
      <c r="T388" s="162">
        <v>2026</v>
      </c>
      <c r="U388" s="162">
        <v>2027</v>
      </c>
      <c r="V388" s="162">
        <v>2028</v>
      </c>
      <c r="W388" s="162">
        <v>2029</v>
      </c>
      <c r="X388" s="162">
        <v>2030</v>
      </c>
      <c r="Y388" s="162">
        <v>2031</v>
      </c>
      <c r="Z388" s="162">
        <v>2032</v>
      </c>
      <c r="AA388" s="162">
        <v>2033</v>
      </c>
      <c r="AB388" s="162">
        <v>2034</v>
      </c>
      <c r="AC388" s="162">
        <v>2035</v>
      </c>
      <c r="AD388" s="162">
        <v>2036</v>
      </c>
      <c r="AE388" s="162">
        <v>2037</v>
      </c>
      <c r="AF388" s="162">
        <v>2038</v>
      </c>
      <c r="AG388" s="162">
        <v>2039</v>
      </c>
      <c r="AH388" s="162">
        <v>2040</v>
      </c>
      <c r="AI388" s="162">
        <v>2041</v>
      </c>
      <c r="AJ388" s="162">
        <v>2042</v>
      </c>
      <c r="AK388" s="162">
        <v>2043</v>
      </c>
      <c r="AL388" s="162">
        <v>2044</v>
      </c>
      <c r="AM388" s="162">
        <v>2045</v>
      </c>
      <c r="AN388" s="162">
        <v>2046</v>
      </c>
      <c r="AO388" s="162">
        <v>2047</v>
      </c>
      <c r="AP388" s="162">
        <v>2048</v>
      </c>
      <c r="AQ388" s="162">
        <v>2049</v>
      </c>
      <c r="AR388" s="162">
        <v>2050</v>
      </c>
      <c r="AS388" s="291"/>
      <c r="AT388" s="291"/>
    </row>
    <row r="389" spans="7:46" ht="14.25" customHeight="1" x14ac:dyDescent="0.25">
      <c r="G389" s="62"/>
      <c r="H389" s="433" t="s">
        <v>91</v>
      </c>
      <c r="J389" s="411" t="s">
        <v>133</v>
      </c>
      <c r="K389" s="200" t="s">
        <v>71</v>
      </c>
      <c r="L389" s="372">
        <v>2.1999999999999999E-2</v>
      </c>
      <c r="M389" s="372">
        <v>2.1999999999999999E-2</v>
      </c>
      <c r="N389" s="372">
        <v>2.1999999999999999E-2</v>
      </c>
      <c r="O389" s="372">
        <v>2.1999999999999999E-2</v>
      </c>
      <c r="P389" s="372">
        <v>2.1999999999999999E-2</v>
      </c>
      <c r="Q389" s="372">
        <v>2.1999999999999999E-2</v>
      </c>
      <c r="R389" s="372">
        <v>2.1999999999999999E-2</v>
      </c>
      <c r="S389" s="372">
        <v>2.1999999999999999E-2</v>
      </c>
      <c r="T389" s="372">
        <v>2.1999999999999999E-2</v>
      </c>
      <c r="U389" s="372">
        <v>2.1999999999999999E-2</v>
      </c>
      <c r="V389" s="372">
        <v>2.1999999999999999E-2</v>
      </c>
      <c r="W389" s="372">
        <v>2.1999999999999999E-2</v>
      </c>
      <c r="X389" s="372">
        <v>2.1999999999999999E-2</v>
      </c>
      <c r="Y389" s="372">
        <v>2.1999999999999999E-2</v>
      </c>
      <c r="Z389" s="372">
        <v>2.1999999999999999E-2</v>
      </c>
      <c r="AA389" s="372">
        <v>2.1999999999999999E-2</v>
      </c>
      <c r="AB389" s="372">
        <v>2.1999999999999999E-2</v>
      </c>
      <c r="AC389" s="372">
        <v>2.1999999999999999E-2</v>
      </c>
      <c r="AD389" s="372">
        <v>2.1999999999999999E-2</v>
      </c>
      <c r="AE389" s="372">
        <v>2.1999999999999999E-2</v>
      </c>
      <c r="AF389" s="372">
        <v>2.1999999999999999E-2</v>
      </c>
      <c r="AG389" s="372">
        <v>2.1999999999999999E-2</v>
      </c>
      <c r="AH389" s="372">
        <v>2.1999999999999999E-2</v>
      </c>
      <c r="AI389" s="372">
        <v>2.1999999999999999E-2</v>
      </c>
      <c r="AJ389" s="372">
        <v>2.1999999999999999E-2</v>
      </c>
      <c r="AK389" s="372">
        <v>2.1999999999999999E-2</v>
      </c>
      <c r="AL389" s="372">
        <v>2.1999999999999999E-2</v>
      </c>
      <c r="AM389" s="372">
        <v>2.1999999999999999E-2</v>
      </c>
      <c r="AN389" s="372">
        <v>2.1999999999999999E-2</v>
      </c>
      <c r="AO389" s="372">
        <v>2.1999999999999999E-2</v>
      </c>
      <c r="AP389" s="372">
        <v>2.1999999999999999E-2</v>
      </c>
      <c r="AQ389" s="372">
        <v>2.1999999999999999E-2</v>
      </c>
      <c r="AR389" s="372">
        <v>2.1999999999999999E-2</v>
      </c>
    </row>
    <row r="390" spans="7:46" ht="14.25" customHeight="1" x14ac:dyDescent="0.25">
      <c r="G390" s="62"/>
      <c r="H390" s="433"/>
      <c r="J390" s="411"/>
      <c r="K390" s="200" t="s">
        <v>134</v>
      </c>
      <c r="L390" s="310">
        <v>0.04</v>
      </c>
      <c r="M390" s="310">
        <v>0.04</v>
      </c>
      <c r="N390" s="310">
        <v>0.04</v>
      </c>
      <c r="O390" s="310">
        <v>0.04</v>
      </c>
      <c r="P390" s="310">
        <v>0.04</v>
      </c>
      <c r="Q390" s="310">
        <v>0.04</v>
      </c>
      <c r="R390" s="310">
        <v>0.04</v>
      </c>
      <c r="S390" s="310">
        <v>0.04</v>
      </c>
      <c r="T390" s="310">
        <v>0.04</v>
      </c>
      <c r="U390" s="310">
        <v>0.04</v>
      </c>
      <c r="V390" s="310">
        <v>0.04</v>
      </c>
      <c r="W390" s="310">
        <v>0.04</v>
      </c>
      <c r="X390" s="310">
        <v>0.04</v>
      </c>
      <c r="Y390" s="310">
        <v>0.04</v>
      </c>
      <c r="Z390" s="310">
        <v>0.04</v>
      </c>
      <c r="AA390" s="310">
        <v>0.04</v>
      </c>
      <c r="AB390" s="310">
        <v>0.04</v>
      </c>
      <c r="AC390" s="310">
        <v>0.04</v>
      </c>
      <c r="AD390" s="310">
        <v>0.04</v>
      </c>
      <c r="AE390" s="310">
        <v>0.04</v>
      </c>
      <c r="AF390" s="310">
        <v>0.04</v>
      </c>
      <c r="AG390" s="310">
        <v>0.04</v>
      </c>
      <c r="AH390" s="310">
        <v>0.04</v>
      </c>
      <c r="AI390" s="310">
        <v>0.04</v>
      </c>
      <c r="AJ390" s="310">
        <v>0.04</v>
      </c>
      <c r="AK390" s="310">
        <v>0.04</v>
      </c>
      <c r="AL390" s="310">
        <v>0.04</v>
      </c>
      <c r="AM390" s="310">
        <v>0.04</v>
      </c>
      <c r="AN390" s="310">
        <v>0.04</v>
      </c>
      <c r="AO390" s="310">
        <v>0.04</v>
      </c>
      <c r="AP390" s="310">
        <v>0.04</v>
      </c>
      <c r="AQ390" s="310">
        <v>0.04</v>
      </c>
      <c r="AR390" s="310">
        <v>0.04</v>
      </c>
    </row>
    <row r="391" spans="7:46" ht="14.25" customHeight="1" x14ac:dyDescent="0.25">
      <c r="G391" s="62"/>
      <c r="H391" s="433"/>
      <c r="J391" s="411"/>
      <c r="K391" s="200" t="s">
        <v>135</v>
      </c>
      <c r="L391" s="310">
        <v>0.04</v>
      </c>
      <c r="M391" s="310">
        <v>0.04</v>
      </c>
      <c r="N391" s="310">
        <v>0.04</v>
      </c>
      <c r="O391" s="310">
        <v>0.04</v>
      </c>
      <c r="P391" s="310">
        <v>0.04</v>
      </c>
      <c r="Q391" s="310">
        <v>0.04</v>
      </c>
      <c r="R391" s="310">
        <v>0.04</v>
      </c>
      <c r="S391" s="310">
        <v>0.04</v>
      </c>
      <c r="T391" s="310">
        <v>0.04</v>
      </c>
      <c r="U391" s="310">
        <v>0.04</v>
      </c>
      <c r="V391" s="310">
        <v>0.04</v>
      </c>
      <c r="W391" s="310">
        <v>0.04</v>
      </c>
      <c r="X391" s="310">
        <v>0.04</v>
      </c>
      <c r="Y391" s="310">
        <v>0.04</v>
      </c>
      <c r="Z391" s="310">
        <v>0.04</v>
      </c>
      <c r="AA391" s="310">
        <v>0.04</v>
      </c>
      <c r="AB391" s="310">
        <v>0.04</v>
      </c>
      <c r="AC391" s="310">
        <v>0.04</v>
      </c>
      <c r="AD391" s="310">
        <v>0.04</v>
      </c>
      <c r="AE391" s="310">
        <v>0.04</v>
      </c>
      <c r="AF391" s="310">
        <v>0.04</v>
      </c>
      <c r="AG391" s="310">
        <v>0.04</v>
      </c>
      <c r="AH391" s="310">
        <v>0.04</v>
      </c>
      <c r="AI391" s="310">
        <v>0.04</v>
      </c>
      <c r="AJ391" s="310">
        <v>0.04</v>
      </c>
      <c r="AK391" s="310">
        <v>0.04</v>
      </c>
      <c r="AL391" s="310">
        <v>0.04</v>
      </c>
      <c r="AM391" s="310">
        <v>0.04</v>
      </c>
      <c r="AN391" s="310">
        <v>0.04</v>
      </c>
      <c r="AO391" s="310">
        <v>0.04</v>
      </c>
      <c r="AP391" s="310">
        <v>0.04</v>
      </c>
      <c r="AQ391" s="310">
        <v>0.04</v>
      </c>
      <c r="AR391" s="310">
        <v>0.04</v>
      </c>
    </row>
    <row r="392" spans="7:46" ht="14.25" customHeight="1" x14ac:dyDescent="0.25">
      <c r="G392" s="62"/>
      <c r="H392" s="433"/>
      <c r="J392" s="411"/>
      <c r="K392" s="200" t="s">
        <v>136</v>
      </c>
      <c r="L392" s="310">
        <v>0.04</v>
      </c>
      <c r="M392" s="310">
        <v>0.04</v>
      </c>
      <c r="N392" s="310">
        <v>0.04</v>
      </c>
      <c r="O392" s="310">
        <v>0.04</v>
      </c>
      <c r="P392" s="310">
        <v>0.04</v>
      </c>
      <c r="Q392" s="310">
        <v>0.04</v>
      </c>
      <c r="R392" s="310">
        <v>0.04</v>
      </c>
      <c r="S392" s="310">
        <v>0.04</v>
      </c>
      <c r="T392" s="310">
        <v>0.04</v>
      </c>
      <c r="U392" s="310">
        <v>0.04</v>
      </c>
      <c r="V392" s="310">
        <v>0.04</v>
      </c>
      <c r="W392" s="310">
        <v>0.04</v>
      </c>
      <c r="X392" s="310">
        <v>0.04</v>
      </c>
      <c r="Y392" s="310">
        <v>0.04</v>
      </c>
      <c r="Z392" s="310">
        <v>0.04</v>
      </c>
      <c r="AA392" s="310">
        <v>0.04</v>
      </c>
      <c r="AB392" s="310">
        <v>0.04</v>
      </c>
      <c r="AC392" s="310">
        <v>0.04</v>
      </c>
      <c r="AD392" s="310">
        <v>0.04</v>
      </c>
      <c r="AE392" s="310">
        <v>0.04</v>
      </c>
      <c r="AF392" s="310">
        <v>0.04</v>
      </c>
      <c r="AG392" s="310">
        <v>0.04</v>
      </c>
      <c r="AH392" s="310">
        <v>0.04</v>
      </c>
      <c r="AI392" s="310">
        <v>0.04</v>
      </c>
      <c r="AJ392" s="310">
        <v>0.04</v>
      </c>
      <c r="AK392" s="310">
        <v>0.04</v>
      </c>
      <c r="AL392" s="310">
        <v>0.04</v>
      </c>
      <c r="AM392" s="310">
        <v>0.04</v>
      </c>
      <c r="AN392" s="310">
        <v>0.04</v>
      </c>
      <c r="AO392" s="310">
        <v>0.04</v>
      </c>
      <c r="AP392" s="310">
        <v>0.04</v>
      </c>
      <c r="AQ392" s="310">
        <v>0.04</v>
      </c>
      <c r="AR392" s="310">
        <v>0.04</v>
      </c>
    </row>
    <row r="393" spans="7:46" ht="14.25" customHeight="1" x14ac:dyDescent="0.25">
      <c r="G393" s="62"/>
      <c r="H393" s="433"/>
      <c r="J393" s="411"/>
      <c r="K393" s="200" t="s">
        <v>137</v>
      </c>
      <c r="L393" s="310">
        <v>1.4634146341463428E-2</v>
      </c>
      <c r="M393" s="310">
        <v>1.4634146341463428E-2</v>
      </c>
      <c r="N393" s="310">
        <v>1.4634146341463428E-2</v>
      </c>
      <c r="O393" s="310">
        <v>1.4634146341463428E-2</v>
      </c>
      <c r="P393" s="310">
        <v>1.4634146341463428E-2</v>
      </c>
      <c r="Q393" s="310">
        <v>1.4634146341463428E-2</v>
      </c>
      <c r="R393" s="310">
        <v>1.4634146341463428E-2</v>
      </c>
      <c r="S393" s="310">
        <v>1.4634146341463428E-2</v>
      </c>
      <c r="T393" s="310">
        <v>1.4634146341463428E-2</v>
      </c>
      <c r="U393" s="310">
        <v>1.4634146341463428E-2</v>
      </c>
      <c r="V393" s="310">
        <v>1.4634146341463428E-2</v>
      </c>
      <c r="W393" s="310">
        <v>1.4634146341463428E-2</v>
      </c>
      <c r="X393" s="310">
        <v>1.4634146341463428E-2</v>
      </c>
      <c r="Y393" s="310">
        <v>1.4634146341463428E-2</v>
      </c>
      <c r="Z393" s="310">
        <v>1.4634146341463428E-2</v>
      </c>
      <c r="AA393" s="310">
        <v>1.4634146341463428E-2</v>
      </c>
      <c r="AB393" s="310">
        <v>1.4634146341463428E-2</v>
      </c>
      <c r="AC393" s="310">
        <v>1.4634146341463428E-2</v>
      </c>
      <c r="AD393" s="310">
        <v>1.4634146341463428E-2</v>
      </c>
      <c r="AE393" s="310">
        <v>1.4634146341463428E-2</v>
      </c>
      <c r="AF393" s="310">
        <v>1.4634146341463428E-2</v>
      </c>
      <c r="AG393" s="310">
        <v>1.4634146341463428E-2</v>
      </c>
      <c r="AH393" s="310">
        <v>1.4634146341463428E-2</v>
      </c>
      <c r="AI393" s="310">
        <v>1.4634146341463428E-2</v>
      </c>
      <c r="AJ393" s="310">
        <v>1.4634146341463428E-2</v>
      </c>
      <c r="AK393" s="310">
        <v>1.4634146341463428E-2</v>
      </c>
      <c r="AL393" s="310">
        <v>1.4634146341463428E-2</v>
      </c>
      <c r="AM393" s="310">
        <v>1.4634146341463428E-2</v>
      </c>
      <c r="AN393" s="310">
        <v>1.4634146341463428E-2</v>
      </c>
      <c r="AO393" s="310">
        <v>1.4634146341463428E-2</v>
      </c>
      <c r="AP393" s="310">
        <v>1.4634146341463428E-2</v>
      </c>
      <c r="AQ393" s="310">
        <v>1.4634146341463428E-2</v>
      </c>
      <c r="AR393" s="310">
        <v>1.4634146341463428E-2</v>
      </c>
    </row>
    <row r="394" spans="7:46" ht="14.25" customHeight="1" x14ac:dyDescent="0.25">
      <c r="G394" s="62"/>
      <c r="H394" s="433"/>
      <c r="J394" s="411"/>
      <c r="K394" s="200" t="s">
        <v>138</v>
      </c>
      <c r="L394" s="310">
        <v>1.4634146341463428E-2</v>
      </c>
      <c r="M394" s="310">
        <v>1.4634146341463428E-2</v>
      </c>
      <c r="N394" s="310">
        <v>1.4634146341463428E-2</v>
      </c>
      <c r="O394" s="310">
        <v>1.4634146341463428E-2</v>
      </c>
      <c r="P394" s="310">
        <v>1.4634146341463428E-2</v>
      </c>
      <c r="Q394" s="310">
        <v>1.4634146341463428E-2</v>
      </c>
      <c r="R394" s="310">
        <v>1.4634146341463428E-2</v>
      </c>
      <c r="S394" s="310">
        <v>1.4634146341463428E-2</v>
      </c>
      <c r="T394" s="310">
        <v>1.4634146341463428E-2</v>
      </c>
      <c r="U394" s="310">
        <v>1.4634146341463428E-2</v>
      </c>
      <c r="V394" s="310">
        <v>1.4634146341463428E-2</v>
      </c>
      <c r="W394" s="310">
        <v>1.4634146341463428E-2</v>
      </c>
      <c r="X394" s="310">
        <v>1.4634146341463428E-2</v>
      </c>
      <c r="Y394" s="310">
        <v>1.4634146341463428E-2</v>
      </c>
      <c r="Z394" s="310">
        <v>1.4634146341463428E-2</v>
      </c>
      <c r="AA394" s="310">
        <v>1.4634146341463428E-2</v>
      </c>
      <c r="AB394" s="310">
        <v>1.4634146341463428E-2</v>
      </c>
      <c r="AC394" s="310">
        <v>1.4634146341463428E-2</v>
      </c>
      <c r="AD394" s="310">
        <v>1.4634146341463428E-2</v>
      </c>
      <c r="AE394" s="310">
        <v>1.4634146341463428E-2</v>
      </c>
      <c r="AF394" s="310">
        <v>1.4634146341463428E-2</v>
      </c>
      <c r="AG394" s="310">
        <v>1.4634146341463428E-2</v>
      </c>
      <c r="AH394" s="310">
        <v>1.4634146341463428E-2</v>
      </c>
      <c r="AI394" s="310">
        <v>1.4634146341463428E-2</v>
      </c>
      <c r="AJ394" s="310">
        <v>1.4634146341463428E-2</v>
      </c>
      <c r="AK394" s="310">
        <v>1.4634146341463428E-2</v>
      </c>
      <c r="AL394" s="310">
        <v>1.4634146341463428E-2</v>
      </c>
      <c r="AM394" s="310">
        <v>1.4634146341463428E-2</v>
      </c>
      <c r="AN394" s="310">
        <v>1.4634146341463428E-2</v>
      </c>
      <c r="AO394" s="310">
        <v>1.4634146341463428E-2</v>
      </c>
      <c r="AP394" s="310">
        <v>1.4634146341463428E-2</v>
      </c>
      <c r="AQ394" s="310">
        <v>1.4634146341463428E-2</v>
      </c>
      <c r="AR394" s="310">
        <v>1.4634146341463428E-2</v>
      </c>
    </row>
    <row r="395" spans="7:46" ht="14.25" customHeight="1" x14ac:dyDescent="0.25">
      <c r="G395" s="62"/>
      <c r="H395" s="433"/>
      <c r="J395" s="411"/>
      <c r="K395" s="200" t="s">
        <v>139</v>
      </c>
      <c r="L395" s="310">
        <v>1.4634146341463428E-2</v>
      </c>
      <c r="M395" s="310">
        <v>1.4634146341463428E-2</v>
      </c>
      <c r="N395" s="310">
        <v>1.4634146341463428E-2</v>
      </c>
      <c r="O395" s="310">
        <v>1.4634146341463428E-2</v>
      </c>
      <c r="P395" s="310">
        <v>1.4634146341463428E-2</v>
      </c>
      <c r="Q395" s="310">
        <v>1.4634146341463428E-2</v>
      </c>
      <c r="R395" s="310">
        <v>1.4634146341463428E-2</v>
      </c>
      <c r="S395" s="310">
        <v>1.4634146341463428E-2</v>
      </c>
      <c r="T395" s="310">
        <v>1.4634146341463428E-2</v>
      </c>
      <c r="U395" s="310">
        <v>1.4634146341463428E-2</v>
      </c>
      <c r="V395" s="310">
        <v>1.4634146341463428E-2</v>
      </c>
      <c r="W395" s="310">
        <v>1.4634146341463428E-2</v>
      </c>
      <c r="X395" s="310">
        <v>1.4634146341463428E-2</v>
      </c>
      <c r="Y395" s="310">
        <v>1.4634146341463428E-2</v>
      </c>
      <c r="Z395" s="310">
        <v>1.4634146341463428E-2</v>
      </c>
      <c r="AA395" s="310">
        <v>1.4634146341463428E-2</v>
      </c>
      <c r="AB395" s="310">
        <v>1.4634146341463428E-2</v>
      </c>
      <c r="AC395" s="310">
        <v>1.4634146341463428E-2</v>
      </c>
      <c r="AD395" s="310">
        <v>1.4634146341463428E-2</v>
      </c>
      <c r="AE395" s="310">
        <v>1.4634146341463428E-2</v>
      </c>
      <c r="AF395" s="310">
        <v>1.4634146341463428E-2</v>
      </c>
      <c r="AG395" s="310">
        <v>1.4634146341463428E-2</v>
      </c>
      <c r="AH395" s="310">
        <v>1.4634146341463428E-2</v>
      </c>
      <c r="AI395" s="310">
        <v>1.4634146341463428E-2</v>
      </c>
      <c r="AJ395" s="310">
        <v>1.4634146341463428E-2</v>
      </c>
      <c r="AK395" s="310">
        <v>1.4634146341463428E-2</v>
      </c>
      <c r="AL395" s="310">
        <v>1.4634146341463428E-2</v>
      </c>
      <c r="AM395" s="310">
        <v>1.4634146341463428E-2</v>
      </c>
      <c r="AN395" s="310">
        <v>1.4634146341463428E-2</v>
      </c>
      <c r="AO395" s="310">
        <v>1.4634146341463428E-2</v>
      </c>
      <c r="AP395" s="310">
        <v>1.4634146341463428E-2</v>
      </c>
      <c r="AQ395" s="310">
        <v>1.4634146341463428E-2</v>
      </c>
      <c r="AR395" s="310">
        <v>1.4634146341463428E-2</v>
      </c>
    </row>
    <row r="396" spans="7:46" ht="14.25" customHeight="1" x14ac:dyDescent="0.25">
      <c r="G396" s="62"/>
      <c r="H396" s="433"/>
      <c r="J396" s="411"/>
      <c r="K396" s="200" t="s">
        <v>75</v>
      </c>
      <c r="L396" s="310">
        <v>3.5000000000000003E-2</v>
      </c>
      <c r="M396" s="310">
        <v>3.5000000000000003E-2</v>
      </c>
      <c r="N396" s="310">
        <v>3.5000000000000003E-2</v>
      </c>
      <c r="O396" s="310">
        <v>3.5000000000000003E-2</v>
      </c>
      <c r="P396" s="310">
        <v>3.5000000000000003E-2</v>
      </c>
      <c r="Q396" s="310">
        <v>3.5000000000000003E-2</v>
      </c>
      <c r="R396" s="310">
        <v>3.5000000000000003E-2</v>
      </c>
      <c r="S396" s="310">
        <v>3.5000000000000003E-2</v>
      </c>
      <c r="T396" s="310">
        <v>3.5000000000000003E-2</v>
      </c>
      <c r="U396" s="310">
        <v>3.5000000000000003E-2</v>
      </c>
      <c r="V396" s="310">
        <v>3.5000000000000003E-2</v>
      </c>
      <c r="W396" s="310">
        <v>3.5000000000000003E-2</v>
      </c>
      <c r="X396" s="310">
        <v>3.5000000000000003E-2</v>
      </c>
      <c r="Y396" s="310">
        <v>3.5000000000000003E-2</v>
      </c>
      <c r="Z396" s="310">
        <v>3.5000000000000003E-2</v>
      </c>
      <c r="AA396" s="310">
        <v>3.5000000000000003E-2</v>
      </c>
      <c r="AB396" s="310">
        <v>3.5000000000000003E-2</v>
      </c>
      <c r="AC396" s="310">
        <v>3.5000000000000003E-2</v>
      </c>
      <c r="AD396" s="310">
        <v>3.5000000000000003E-2</v>
      </c>
      <c r="AE396" s="310">
        <v>3.5000000000000003E-2</v>
      </c>
      <c r="AF396" s="310">
        <v>3.5000000000000003E-2</v>
      </c>
      <c r="AG396" s="310">
        <v>3.5000000000000003E-2</v>
      </c>
      <c r="AH396" s="310">
        <v>3.5000000000000003E-2</v>
      </c>
      <c r="AI396" s="310">
        <v>3.5000000000000003E-2</v>
      </c>
      <c r="AJ396" s="310">
        <v>3.5000000000000003E-2</v>
      </c>
      <c r="AK396" s="310">
        <v>3.5000000000000003E-2</v>
      </c>
      <c r="AL396" s="310">
        <v>3.5000000000000003E-2</v>
      </c>
      <c r="AM396" s="310">
        <v>3.5000000000000003E-2</v>
      </c>
      <c r="AN396" s="310">
        <v>3.5000000000000003E-2</v>
      </c>
      <c r="AO396" s="310">
        <v>3.5000000000000003E-2</v>
      </c>
      <c r="AP396" s="310">
        <v>3.5000000000000003E-2</v>
      </c>
      <c r="AQ396" s="310">
        <v>3.5000000000000003E-2</v>
      </c>
      <c r="AR396" s="310">
        <v>3.5000000000000003E-2</v>
      </c>
    </row>
    <row r="397" spans="7:46" ht="14.25" customHeight="1" x14ac:dyDescent="0.25">
      <c r="G397" s="62"/>
      <c r="H397" s="433"/>
      <c r="J397" s="411"/>
      <c r="K397" s="200" t="s">
        <v>140</v>
      </c>
      <c r="L397" s="310">
        <v>0.09</v>
      </c>
      <c r="M397" s="310">
        <v>0.09</v>
      </c>
      <c r="N397" s="310">
        <v>0.09</v>
      </c>
      <c r="O397" s="310">
        <v>0.09</v>
      </c>
      <c r="P397" s="310">
        <v>0.09</v>
      </c>
      <c r="Q397" s="310">
        <v>0.09</v>
      </c>
      <c r="R397" s="310">
        <v>0.09</v>
      </c>
      <c r="S397" s="310">
        <v>0.09</v>
      </c>
      <c r="T397" s="310">
        <v>0.09</v>
      </c>
      <c r="U397" s="310">
        <v>0.09</v>
      </c>
      <c r="V397" s="310">
        <v>0.09</v>
      </c>
      <c r="W397" s="310">
        <v>0.09</v>
      </c>
      <c r="X397" s="310">
        <v>0.09</v>
      </c>
      <c r="Y397" s="310">
        <v>0.09</v>
      </c>
      <c r="Z397" s="310">
        <v>0.09</v>
      </c>
      <c r="AA397" s="310">
        <v>0.09</v>
      </c>
      <c r="AB397" s="310">
        <v>0.09</v>
      </c>
      <c r="AC397" s="310">
        <v>0.09</v>
      </c>
      <c r="AD397" s="310">
        <v>0.09</v>
      </c>
      <c r="AE397" s="310">
        <v>0.09</v>
      </c>
      <c r="AF397" s="310">
        <v>0.09</v>
      </c>
      <c r="AG397" s="310">
        <v>0.09</v>
      </c>
      <c r="AH397" s="310">
        <v>0.09</v>
      </c>
      <c r="AI397" s="310">
        <v>0.09</v>
      </c>
      <c r="AJ397" s="310">
        <v>0.09</v>
      </c>
      <c r="AK397" s="310">
        <v>0.09</v>
      </c>
      <c r="AL397" s="310">
        <v>0.09</v>
      </c>
      <c r="AM397" s="310">
        <v>0.09</v>
      </c>
      <c r="AN397" s="310">
        <v>0.09</v>
      </c>
      <c r="AO397" s="310">
        <v>0.09</v>
      </c>
      <c r="AP397" s="310">
        <v>0.09</v>
      </c>
      <c r="AQ397" s="310">
        <v>0.09</v>
      </c>
      <c r="AR397" s="310">
        <v>0.09</v>
      </c>
    </row>
    <row r="398" spans="7:46" ht="14.25" customHeight="1" x14ac:dyDescent="0.25">
      <c r="G398" s="62"/>
      <c r="H398" s="433"/>
      <c r="J398" s="411"/>
      <c r="K398" s="200" t="s">
        <v>141</v>
      </c>
      <c r="L398" s="310">
        <v>0.09</v>
      </c>
      <c r="M398" s="310">
        <v>0.09</v>
      </c>
      <c r="N398" s="310">
        <v>0.09</v>
      </c>
      <c r="O398" s="310">
        <v>0.09</v>
      </c>
      <c r="P398" s="310">
        <v>0.09</v>
      </c>
      <c r="Q398" s="310">
        <v>0.09</v>
      </c>
      <c r="R398" s="310">
        <v>0.09</v>
      </c>
      <c r="S398" s="310">
        <v>0.09</v>
      </c>
      <c r="T398" s="310">
        <v>0.09</v>
      </c>
      <c r="U398" s="310">
        <v>0.09</v>
      </c>
      <c r="V398" s="310">
        <v>0.09</v>
      </c>
      <c r="W398" s="310">
        <v>0.09</v>
      </c>
      <c r="X398" s="310">
        <v>0.09</v>
      </c>
      <c r="Y398" s="310">
        <v>0.09</v>
      </c>
      <c r="Z398" s="310">
        <v>0.09</v>
      </c>
      <c r="AA398" s="310">
        <v>0.09</v>
      </c>
      <c r="AB398" s="310">
        <v>0.09</v>
      </c>
      <c r="AC398" s="310">
        <v>0.09</v>
      </c>
      <c r="AD398" s="310">
        <v>0.09</v>
      </c>
      <c r="AE398" s="310">
        <v>0.09</v>
      </c>
      <c r="AF398" s="310">
        <v>0.09</v>
      </c>
      <c r="AG398" s="310">
        <v>0.09</v>
      </c>
      <c r="AH398" s="310">
        <v>0.09</v>
      </c>
      <c r="AI398" s="310">
        <v>0.09</v>
      </c>
      <c r="AJ398" s="310">
        <v>0.09</v>
      </c>
      <c r="AK398" s="310">
        <v>0.09</v>
      </c>
      <c r="AL398" s="310">
        <v>0.09</v>
      </c>
      <c r="AM398" s="310">
        <v>0.09</v>
      </c>
      <c r="AN398" s="310">
        <v>0.09</v>
      </c>
      <c r="AO398" s="310">
        <v>0.09</v>
      </c>
      <c r="AP398" s="310">
        <v>0.09</v>
      </c>
      <c r="AQ398" s="310">
        <v>0.09</v>
      </c>
      <c r="AR398" s="310">
        <v>0.09</v>
      </c>
    </row>
    <row r="399" spans="7:46" ht="14.25" customHeight="1" x14ac:dyDescent="0.25">
      <c r="G399" s="62"/>
      <c r="H399" s="433"/>
      <c r="J399" s="411"/>
      <c r="K399" s="200" t="s">
        <v>142</v>
      </c>
      <c r="L399" s="310">
        <v>0.09</v>
      </c>
      <c r="M399" s="310">
        <v>0.09</v>
      </c>
      <c r="N399" s="310">
        <v>0.09</v>
      </c>
      <c r="O399" s="310">
        <v>0.09</v>
      </c>
      <c r="P399" s="310">
        <v>0.09</v>
      </c>
      <c r="Q399" s="310">
        <v>0.09</v>
      </c>
      <c r="R399" s="310">
        <v>0.09</v>
      </c>
      <c r="S399" s="310">
        <v>0.09</v>
      </c>
      <c r="T399" s="310">
        <v>0.09</v>
      </c>
      <c r="U399" s="310">
        <v>0.09</v>
      </c>
      <c r="V399" s="310">
        <v>0.09</v>
      </c>
      <c r="W399" s="310">
        <v>0.09</v>
      </c>
      <c r="X399" s="310">
        <v>0.09</v>
      </c>
      <c r="Y399" s="310">
        <v>0.09</v>
      </c>
      <c r="Z399" s="310">
        <v>0.09</v>
      </c>
      <c r="AA399" s="310">
        <v>0.09</v>
      </c>
      <c r="AB399" s="310">
        <v>0.09</v>
      </c>
      <c r="AC399" s="310">
        <v>0.09</v>
      </c>
      <c r="AD399" s="310">
        <v>0.09</v>
      </c>
      <c r="AE399" s="310">
        <v>0.09</v>
      </c>
      <c r="AF399" s="310">
        <v>0.09</v>
      </c>
      <c r="AG399" s="310">
        <v>0.09</v>
      </c>
      <c r="AH399" s="310">
        <v>0.09</v>
      </c>
      <c r="AI399" s="310">
        <v>0.09</v>
      </c>
      <c r="AJ399" s="310">
        <v>0.09</v>
      </c>
      <c r="AK399" s="310">
        <v>0.09</v>
      </c>
      <c r="AL399" s="310">
        <v>0.09</v>
      </c>
      <c r="AM399" s="310">
        <v>0.09</v>
      </c>
      <c r="AN399" s="310">
        <v>0.09</v>
      </c>
      <c r="AO399" s="310">
        <v>0.09</v>
      </c>
      <c r="AP399" s="310">
        <v>0.09</v>
      </c>
      <c r="AQ399" s="310">
        <v>0.09</v>
      </c>
      <c r="AR399" s="310">
        <v>0.09</v>
      </c>
    </row>
    <row r="400" spans="7:46" ht="14.25" customHeight="1" x14ac:dyDescent="0.25">
      <c r="G400" s="62"/>
      <c r="H400" s="433"/>
      <c r="J400" s="411"/>
      <c r="K400" s="200" t="s">
        <v>143</v>
      </c>
      <c r="L400" s="310">
        <v>6.3414634146341742E-2</v>
      </c>
      <c r="M400" s="310">
        <v>6.3414634146341742E-2</v>
      </c>
      <c r="N400" s="310">
        <v>6.3414634146341742E-2</v>
      </c>
      <c r="O400" s="310">
        <v>6.3414634146341742E-2</v>
      </c>
      <c r="P400" s="310">
        <v>6.3414634146341742E-2</v>
      </c>
      <c r="Q400" s="310">
        <v>6.3414634146341742E-2</v>
      </c>
      <c r="R400" s="310">
        <v>6.3414634146341742E-2</v>
      </c>
      <c r="S400" s="310">
        <v>6.3414634146341742E-2</v>
      </c>
      <c r="T400" s="310">
        <v>6.3414634146341742E-2</v>
      </c>
      <c r="U400" s="310">
        <v>6.3414634146341742E-2</v>
      </c>
      <c r="V400" s="310">
        <v>6.3414634146341742E-2</v>
      </c>
      <c r="W400" s="310">
        <v>6.3414634146341742E-2</v>
      </c>
      <c r="X400" s="310">
        <v>6.3414634146341742E-2</v>
      </c>
      <c r="Y400" s="310">
        <v>6.3414634146341742E-2</v>
      </c>
      <c r="Z400" s="310">
        <v>6.3414634146341742E-2</v>
      </c>
      <c r="AA400" s="310">
        <v>6.3414634146341742E-2</v>
      </c>
      <c r="AB400" s="310">
        <v>6.3414634146341742E-2</v>
      </c>
      <c r="AC400" s="310">
        <v>6.3414634146341742E-2</v>
      </c>
      <c r="AD400" s="310">
        <v>6.3414634146341742E-2</v>
      </c>
      <c r="AE400" s="310">
        <v>6.3414634146341742E-2</v>
      </c>
      <c r="AF400" s="310">
        <v>6.3414634146341742E-2</v>
      </c>
      <c r="AG400" s="310">
        <v>6.3414634146341742E-2</v>
      </c>
      <c r="AH400" s="310">
        <v>6.3414634146341742E-2</v>
      </c>
      <c r="AI400" s="310">
        <v>6.3414634146341742E-2</v>
      </c>
      <c r="AJ400" s="310">
        <v>6.3414634146341742E-2</v>
      </c>
      <c r="AK400" s="310">
        <v>6.3414634146341742E-2</v>
      </c>
      <c r="AL400" s="310">
        <v>6.3414634146341742E-2</v>
      </c>
      <c r="AM400" s="310">
        <v>6.3414634146341742E-2</v>
      </c>
      <c r="AN400" s="310">
        <v>6.3414634146341742E-2</v>
      </c>
      <c r="AO400" s="310">
        <v>6.3414634146341742E-2</v>
      </c>
      <c r="AP400" s="310">
        <v>6.3414634146341742E-2</v>
      </c>
      <c r="AQ400" s="310">
        <v>6.3414634146341742E-2</v>
      </c>
      <c r="AR400" s="310">
        <v>6.3414634146341742E-2</v>
      </c>
    </row>
    <row r="401" spans="7:44" ht="14.25" customHeight="1" x14ac:dyDescent="0.25">
      <c r="G401" s="62"/>
      <c r="H401" s="433"/>
      <c r="J401" s="411"/>
      <c r="K401" s="200" t="s">
        <v>144</v>
      </c>
      <c r="L401" s="310">
        <v>6.3414634146341742E-2</v>
      </c>
      <c r="M401" s="310">
        <v>6.3414634146341742E-2</v>
      </c>
      <c r="N401" s="310">
        <v>6.3414634146341742E-2</v>
      </c>
      <c r="O401" s="310">
        <v>6.3414634146341742E-2</v>
      </c>
      <c r="P401" s="310">
        <v>6.3414634146341742E-2</v>
      </c>
      <c r="Q401" s="310">
        <v>6.3414634146341742E-2</v>
      </c>
      <c r="R401" s="310">
        <v>6.3414634146341742E-2</v>
      </c>
      <c r="S401" s="310">
        <v>6.3414634146341742E-2</v>
      </c>
      <c r="T401" s="310">
        <v>6.3414634146341742E-2</v>
      </c>
      <c r="U401" s="310">
        <v>6.3414634146341742E-2</v>
      </c>
      <c r="V401" s="310">
        <v>6.3414634146341742E-2</v>
      </c>
      <c r="W401" s="310">
        <v>6.3414634146341742E-2</v>
      </c>
      <c r="X401" s="310">
        <v>6.3414634146341742E-2</v>
      </c>
      <c r="Y401" s="310">
        <v>6.3414634146341742E-2</v>
      </c>
      <c r="Z401" s="310">
        <v>6.3414634146341742E-2</v>
      </c>
      <c r="AA401" s="310">
        <v>6.3414634146341742E-2</v>
      </c>
      <c r="AB401" s="310">
        <v>6.3414634146341742E-2</v>
      </c>
      <c r="AC401" s="310">
        <v>6.3414634146341742E-2</v>
      </c>
      <c r="AD401" s="310">
        <v>6.3414634146341742E-2</v>
      </c>
      <c r="AE401" s="310">
        <v>6.3414634146341742E-2</v>
      </c>
      <c r="AF401" s="310">
        <v>6.3414634146341742E-2</v>
      </c>
      <c r="AG401" s="310">
        <v>6.3414634146341742E-2</v>
      </c>
      <c r="AH401" s="310">
        <v>6.3414634146341742E-2</v>
      </c>
      <c r="AI401" s="310">
        <v>6.3414634146341742E-2</v>
      </c>
      <c r="AJ401" s="310">
        <v>6.3414634146341742E-2</v>
      </c>
      <c r="AK401" s="310">
        <v>6.3414634146341742E-2</v>
      </c>
      <c r="AL401" s="310">
        <v>6.3414634146341742E-2</v>
      </c>
      <c r="AM401" s="310">
        <v>6.3414634146341742E-2</v>
      </c>
      <c r="AN401" s="310">
        <v>6.3414634146341742E-2</v>
      </c>
      <c r="AO401" s="310">
        <v>6.3414634146341742E-2</v>
      </c>
      <c r="AP401" s="310">
        <v>6.3414634146341742E-2</v>
      </c>
      <c r="AQ401" s="310">
        <v>6.3414634146341742E-2</v>
      </c>
      <c r="AR401" s="310">
        <v>6.3414634146341742E-2</v>
      </c>
    </row>
    <row r="402" spans="7:44" ht="14.25" customHeight="1" x14ac:dyDescent="0.25">
      <c r="G402" s="62"/>
      <c r="H402" s="433"/>
      <c r="J402" s="411"/>
      <c r="K402" s="200" t="s">
        <v>145</v>
      </c>
      <c r="L402" s="310">
        <v>6.3414634146341742E-2</v>
      </c>
      <c r="M402" s="310">
        <v>6.3414634146341742E-2</v>
      </c>
      <c r="N402" s="310">
        <v>6.3414634146341742E-2</v>
      </c>
      <c r="O402" s="310">
        <v>6.3414634146341742E-2</v>
      </c>
      <c r="P402" s="310">
        <v>6.3414634146341742E-2</v>
      </c>
      <c r="Q402" s="310">
        <v>6.3414634146341742E-2</v>
      </c>
      <c r="R402" s="310">
        <v>6.3414634146341742E-2</v>
      </c>
      <c r="S402" s="310">
        <v>6.3414634146341742E-2</v>
      </c>
      <c r="T402" s="310">
        <v>6.3414634146341742E-2</v>
      </c>
      <c r="U402" s="310">
        <v>6.3414634146341742E-2</v>
      </c>
      <c r="V402" s="310">
        <v>6.3414634146341742E-2</v>
      </c>
      <c r="W402" s="310">
        <v>6.3414634146341742E-2</v>
      </c>
      <c r="X402" s="310">
        <v>6.3414634146341742E-2</v>
      </c>
      <c r="Y402" s="310">
        <v>6.3414634146341742E-2</v>
      </c>
      <c r="Z402" s="310">
        <v>6.3414634146341742E-2</v>
      </c>
      <c r="AA402" s="310">
        <v>6.3414634146341742E-2</v>
      </c>
      <c r="AB402" s="310">
        <v>6.3414634146341742E-2</v>
      </c>
      <c r="AC402" s="310">
        <v>6.3414634146341742E-2</v>
      </c>
      <c r="AD402" s="310">
        <v>6.3414634146341742E-2</v>
      </c>
      <c r="AE402" s="310">
        <v>6.3414634146341742E-2</v>
      </c>
      <c r="AF402" s="310">
        <v>6.3414634146341742E-2</v>
      </c>
      <c r="AG402" s="310">
        <v>6.3414634146341742E-2</v>
      </c>
      <c r="AH402" s="310">
        <v>6.3414634146341742E-2</v>
      </c>
      <c r="AI402" s="310">
        <v>6.3414634146341742E-2</v>
      </c>
      <c r="AJ402" s="310">
        <v>6.3414634146341742E-2</v>
      </c>
      <c r="AK402" s="310">
        <v>6.3414634146341742E-2</v>
      </c>
      <c r="AL402" s="310">
        <v>6.3414634146341742E-2</v>
      </c>
      <c r="AM402" s="310">
        <v>6.3414634146341742E-2</v>
      </c>
      <c r="AN402" s="310">
        <v>6.3414634146341742E-2</v>
      </c>
      <c r="AO402" s="310">
        <v>6.3414634146341742E-2</v>
      </c>
      <c r="AP402" s="310">
        <v>6.3414634146341742E-2</v>
      </c>
      <c r="AQ402" s="310">
        <v>6.3414634146341742E-2</v>
      </c>
      <c r="AR402" s="310">
        <v>6.3414634146341742E-2</v>
      </c>
    </row>
    <row r="403" spans="7:44" ht="14.25" customHeight="1" x14ac:dyDescent="0.25">
      <c r="G403" s="62"/>
      <c r="H403" s="433"/>
      <c r="J403" s="411"/>
      <c r="K403" s="200" t="s">
        <v>146</v>
      </c>
      <c r="L403" s="310">
        <v>0.67057649151275367</v>
      </c>
      <c r="M403" s="310">
        <v>0.67057649151275367</v>
      </c>
      <c r="N403" s="310">
        <v>0.67057649151275367</v>
      </c>
      <c r="O403" s="310">
        <v>0.67057649151275367</v>
      </c>
      <c r="P403" s="310">
        <v>0.67057649151275367</v>
      </c>
      <c r="Q403" s="310">
        <v>0.67057649151275367</v>
      </c>
      <c r="R403" s="310">
        <v>0.67057649151275367</v>
      </c>
      <c r="S403" s="310">
        <v>0.67057649151275367</v>
      </c>
      <c r="T403" s="310">
        <v>0.67057649151275367</v>
      </c>
      <c r="U403" s="310">
        <v>0.67057649151275367</v>
      </c>
      <c r="V403" s="310">
        <v>0.67057649151275367</v>
      </c>
      <c r="W403" s="310">
        <v>0.67057649151275367</v>
      </c>
      <c r="X403" s="310">
        <v>0.67057649151275367</v>
      </c>
      <c r="Y403" s="310">
        <v>0.67057649151275367</v>
      </c>
      <c r="Z403" s="310">
        <v>0.67057649151275367</v>
      </c>
      <c r="AA403" s="310">
        <v>0.67057649151275367</v>
      </c>
      <c r="AB403" s="310">
        <v>0.67057649151275367</v>
      </c>
      <c r="AC403" s="310">
        <v>0.67057649151275367</v>
      </c>
      <c r="AD403" s="310">
        <v>0.67057649151275367</v>
      </c>
      <c r="AE403" s="310">
        <v>0.67057649151275367</v>
      </c>
      <c r="AF403" s="310">
        <v>0.67057649151275367</v>
      </c>
      <c r="AG403" s="310">
        <v>0.67057649151275367</v>
      </c>
      <c r="AH403" s="310">
        <v>0.67057649151275367</v>
      </c>
      <c r="AI403" s="310">
        <v>0.67057649151275367</v>
      </c>
      <c r="AJ403" s="310">
        <v>0.67057649151275367</v>
      </c>
      <c r="AK403" s="310">
        <v>0.67057649151275367</v>
      </c>
      <c r="AL403" s="310">
        <v>0.67057649151275367</v>
      </c>
      <c r="AM403" s="310">
        <v>0.67057649151275367</v>
      </c>
      <c r="AN403" s="310">
        <v>0.67057649151275367</v>
      </c>
      <c r="AO403" s="310">
        <v>0.67057649151275367</v>
      </c>
      <c r="AP403" s="310">
        <v>0.67057649151275367</v>
      </c>
      <c r="AQ403" s="310">
        <v>0.67057649151275367</v>
      </c>
      <c r="AR403" s="310">
        <v>0.67057649151275367</v>
      </c>
    </row>
    <row r="404" spans="7:44" ht="14.25" customHeight="1" x14ac:dyDescent="0.25">
      <c r="G404" s="62"/>
      <c r="H404" s="433"/>
      <c r="J404" s="411"/>
      <c r="K404" s="200" t="s">
        <v>147</v>
      </c>
      <c r="L404" s="310">
        <v>0.67057649151275367</v>
      </c>
      <c r="M404" s="310">
        <v>0.67057649151275367</v>
      </c>
      <c r="N404" s="310">
        <v>0.67057649151275367</v>
      </c>
      <c r="O404" s="310">
        <v>0.67057649151275367</v>
      </c>
      <c r="P404" s="310">
        <v>0.67057649151275367</v>
      </c>
      <c r="Q404" s="310">
        <v>0.67057649151275367</v>
      </c>
      <c r="R404" s="310">
        <v>0.67057649151275367</v>
      </c>
      <c r="S404" s="310">
        <v>0.67057649151275367</v>
      </c>
      <c r="T404" s="310">
        <v>0.67057649151275367</v>
      </c>
      <c r="U404" s="310">
        <v>0.67057649151275367</v>
      </c>
      <c r="V404" s="310">
        <v>0.67057649151275367</v>
      </c>
      <c r="W404" s="310">
        <v>0.67057649151275367</v>
      </c>
      <c r="X404" s="310">
        <v>0.67057649151275367</v>
      </c>
      <c r="Y404" s="310">
        <v>0.67057649151275367</v>
      </c>
      <c r="Z404" s="310">
        <v>0.67057649151275367</v>
      </c>
      <c r="AA404" s="310">
        <v>0.67057649151275367</v>
      </c>
      <c r="AB404" s="310">
        <v>0.67057649151275367</v>
      </c>
      <c r="AC404" s="310">
        <v>0.67057649151275367</v>
      </c>
      <c r="AD404" s="310">
        <v>0.67057649151275367</v>
      </c>
      <c r="AE404" s="310">
        <v>0.67057649151275367</v>
      </c>
      <c r="AF404" s="310">
        <v>0.67057649151275367</v>
      </c>
      <c r="AG404" s="310">
        <v>0.67057649151275367</v>
      </c>
      <c r="AH404" s="310">
        <v>0.67057649151275367</v>
      </c>
      <c r="AI404" s="310">
        <v>0.67057649151275367</v>
      </c>
      <c r="AJ404" s="310">
        <v>0.67057649151275367</v>
      </c>
      <c r="AK404" s="310">
        <v>0.67057649151275367</v>
      </c>
      <c r="AL404" s="310">
        <v>0.67057649151275367</v>
      </c>
      <c r="AM404" s="310">
        <v>0.67057649151275367</v>
      </c>
      <c r="AN404" s="310">
        <v>0.67057649151275367</v>
      </c>
      <c r="AO404" s="310">
        <v>0.67057649151275367</v>
      </c>
      <c r="AP404" s="310">
        <v>0.67057649151275367</v>
      </c>
      <c r="AQ404" s="310">
        <v>0.67057649151275367</v>
      </c>
      <c r="AR404" s="310">
        <v>0.67057649151275367</v>
      </c>
    </row>
    <row r="405" spans="7:44" ht="14.25" customHeight="1" x14ac:dyDescent="0.25">
      <c r="G405" s="62"/>
      <c r="H405" s="433"/>
      <c r="J405" s="411"/>
      <c r="K405" s="200" t="s">
        <v>148</v>
      </c>
      <c r="L405" s="310">
        <v>0.67057649151275367</v>
      </c>
      <c r="M405" s="310">
        <v>0.67057649151275367</v>
      </c>
      <c r="N405" s="310">
        <v>0.67057649151275367</v>
      </c>
      <c r="O405" s="310">
        <v>0.67057649151275367</v>
      </c>
      <c r="P405" s="310">
        <v>0.67057649151275367</v>
      </c>
      <c r="Q405" s="310">
        <v>0.67057649151275367</v>
      </c>
      <c r="R405" s="310">
        <v>0.67057649151275367</v>
      </c>
      <c r="S405" s="310">
        <v>0.67057649151275367</v>
      </c>
      <c r="T405" s="310">
        <v>0.67057649151275367</v>
      </c>
      <c r="U405" s="310">
        <v>0.67057649151275367</v>
      </c>
      <c r="V405" s="310">
        <v>0.67057649151275367</v>
      </c>
      <c r="W405" s="310">
        <v>0.67057649151275367</v>
      </c>
      <c r="X405" s="310">
        <v>0.67057649151275367</v>
      </c>
      <c r="Y405" s="310">
        <v>0.67057649151275367</v>
      </c>
      <c r="Z405" s="310">
        <v>0.67057649151275367</v>
      </c>
      <c r="AA405" s="310">
        <v>0.67057649151275367</v>
      </c>
      <c r="AB405" s="310">
        <v>0.67057649151275367</v>
      </c>
      <c r="AC405" s="310">
        <v>0.67057649151275367</v>
      </c>
      <c r="AD405" s="310">
        <v>0.67057649151275367</v>
      </c>
      <c r="AE405" s="310">
        <v>0.67057649151275367</v>
      </c>
      <c r="AF405" s="310">
        <v>0.67057649151275367</v>
      </c>
      <c r="AG405" s="310">
        <v>0.67057649151275367</v>
      </c>
      <c r="AH405" s="310">
        <v>0.67057649151275367</v>
      </c>
      <c r="AI405" s="310">
        <v>0.67057649151275367</v>
      </c>
      <c r="AJ405" s="310">
        <v>0.67057649151275367</v>
      </c>
      <c r="AK405" s="310">
        <v>0.67057649151275367</v>
      </c>
      <c r="AL405" s="310">
        <v>0.67057649151275367</v>
      </c>
      <c r="AM405" s="310">
        <v>0.67057649151275367</v>
      </c>
      <c r="AN405" s="310">
        <v>0.67057649151275367</v>
      </c>
      <c r="AO405" s="310">
        <v>0.67057649151275367</v>
      </c>
      <c r="AP405" s="310">
        <v>0.67057649151275367</v>
      </c>
      <c r="AQ405" s="310">
        <v>0.67057649151275367</v>
      </c>
      <c r="AR405" s="310">
        <v>0.67057649151275367</v>
      </c>
    </row>
    <row r="406" spans="7:44" ht="14.25" customHeight="1" x14ac:dyDescent="0.25">
      <c r="G406" s="62"/>
      <c r="H406" s="433"/>
      <c r="J406" s="411"/>
      <c r="K406" s="200" t="s">
        <v>80</v>
      </c>
      <c r="L406" s="372">
        <f>'Input Assumptions'!$C$3</f>
        <v>0.26</v>
      </c>
      <c r="M406" s="372">
        <f>'Input Assumptions'!$C$3</f>
        <v>0.26</v>
      </c>
      <c r="N406" s="372">
        <f>'Input Assumptions'!$C$3</f>
        <v>0.26</v>
      </c>
      <c r="O406" s="372">
        <f>'Input Assumptions'!$C$3</f>
        <v>0.26</v>
      </c>
      <c r="P406" s="372">
        <f>'Input Assumptions'!$C$3</f>
        <v>0.26</v>
      </c>
      <c r="Q406" s="372">
        <f>'Input Assumptions'!$C$3</f>
        <v>0.26</v>
      </c>
      <c r="R406" s="372">
        <f>'Input Assumptions'!$C$3</f>
        <v>0.26</v>
      </c>
      <c r="S406" s="372">
        <f>'Input Assumptions'!$C$3</f>
        <v>0.26</v>
      </c>
      <c r="T406" s="372">
        <f>'Input Assumptions'!$C$3</f>
        <v>0.26</v>
      </c>
      <c r="U406" s="372">
        <f>'Input Assumptions'!$C$3</f>
        <v>0.26</v>
      </c>
      <c r="V406" s="372">
        <f>'Input Assumptions'!$C$3</f>
        <v>0.26</v>
      </c>
      <c r="W406" s="372">
        <f>'Input Assumptions'!$C$3</f>
        <v>0.26</v>
      </c>
      <c r="X406" s="372">
        <f>'Input Assumptions'!$C$3</f>
        <v>0.26</v>
      </c>
      <c r="Y406" s="372">
        <f>'Input Assumptions'!$C$3</f>
        <v>0.26</v>
      </c>
      <c r="Z406" s="372">
        <f>'Input Assumptions'!$C$3</f>
        <v>0.26</v>
      </c>
      <c r="AA406" s="372">
        <f>'Input Assumptions'!$C$3</f>
        <v>0.26</v>
      </c>
      <c r="AB406" s="372">
        <f>'Input Assumptions'!$C$3</f>
        <v>0.26</v>
      </c>
      <c r="AC406" s="372">
        <f>'Input Assumptions'!$C$3</f>
        <v>0.26</v>
      </c>
      <c r="AD406" s="372">
        <f>'Input Assumptions'!$C$3</f>
        <v>0.26</v>
      </c>
      <c r="AE406" s="372">
        <f>'Input Assumptions'!$C$3</f>
        <v>0.26</v>
      </c>
      <c r="AF406" s="372">
        <f>'Input Assumptions'!$C$3</f>
        <v>0.26</v>
      </c>
      <c r="AG406" s="372">
        <f>'Input Assumptions'!$C$3</f>
        <v>0.26</v>
      </c>
      <c r="AH406" s="372">
        <f>'Input Assumptions'!$C$3</f>
        <v>0.26</v>
      </c>
      <c r="AI406" s="372">
        <f>'Input Assumptions'!$C$3</f>
        <v>0.26</v>
      </c>
      <c r="AJ406" s="372">
        <f>'Input Assumptions'!$C$3</f>
        <v>0.26</v>
      </c>
      <c r="AK406" s="372">
        <f>'Input Assumptions'!$C$3</f>
        <v>0.26</v>
      </c>
      <c r="AL406" s="372">
        <f>'Input Assumptions'!$C$3</f>
        <v>0.26</v>
      </c>
      <c r="AM406" s="372">
        <f>'Input Assumptions'!$C$3</f>
        <v>0.26</v>
      </c>
      <c r="AN406" s="372">
        <f>'Input Assumptions'!$C$3</f>
        <v>0.26</v>
      </c>
      <c r="AO406" s="372">
        <f>'Input Assumptions'!$C$3</f>
        <v>0.26</v>
      </c>
      <c r="AP406" s="372">
        <f>'Input Assumptions'!$C$3</f>
        <v>0.26</v>
      </c>
      <c r="AQ406" s="372">
        <f>'Input Assumptions'!$C$3</f>
        <v>0.26</v>
      </c>
      <c r="AR406" s="372">
        <f>'Input Assumptions'!$C$3</f>
        <v>0.26</v>
      </c>
    </row>
    <row r="407" spans="7:44" ht="14.25" customHeight="1" x14ac:dyDescent="0.25">
      <c r="G407" s="62"/>
      <c r="H407" s="433"/>
      <c r="J407" s="411"/>
      <c r="K407" s="200" t="s">
        <v>149</v>
      </c>
      <c r="L407" s="372">
        <f>'Input Assumptions'!$C$2</f>
        <v>7.2700000000000001E-2</v>
      </c>
      <c r="M407" s="372">
        <f>'Input Assumptions'!$C$2</f>
        <v>7.2700000000000001E-2</v>
      </c>
      <c r="N407" s="372">
        <f>'Input Assumptions'!$C$2</f>
        <v>7.2700000000000001E-2</v>
      </c>
      <c r="O407" s="372">
        <f>'Input Assumptions'!$C$2</f>
        <v>7.2700000000000001E-2</v>
      </c>
      <c r="P407" s="372">
        <f>'Input Assumptions'!$C$2</f>
        <v>7.2700000000000001E-2</v>
      </c>
      <c r="Q407" s="372">
        <f>'Input Assumptions'!$C$2</f>
        <v>7.2700000000000001E-2</v>
      </c>
      <c r="R407" s="372">
        <f>'Input Assumptions'!$C$2</f>
        <v>7.2700000000000001E-2</v>
      </c>
      <c r="S407" s="372">
        <f>'Input Assumptions'!$C$2</f>
        <v>7.2700000000000001E-2</v>
      </c>
      <c r="T407" s="372">
        <f>'Input Assumptions'!$C$2</f>
        <v>7.2700000000000001E-2</v>
      </c>
      <c r="U407" s="372">
        <f>'Input Assumptions'!$C$2</f>
        <v>7.2700000000000001E-2</v>
      </c>
      <c r="V407" s="372">
        <f>'Input Assumptions'!$C$2</f>
        <v>7.2700000000000001E-2</v>
      </c>
      <c r="W407" s="372">
        <f>'Input Assumptions'!$C$2</f>
        <v>7.2700000000000001E-2</v>
      </c>
      <c r="X407" s="372">
        <f>'Input Assumptions'!$C$2</f>
        <v>7.2700000000000001E-2</v>
      </c>
      <c r="Y407" s="372">
        <f>'Input Assumptions'!$C$2</f>
        <v>7.2700000000000001E-2</v>
      </c>
      <c r="Z407" s="372">
        <f>'Input Assumptions'!$C$2</f>
        <v>7.2700000000000001E-2</v>
      </c>
      <c r="AA407" s="372">
        <f>'Input Assumptions'!$C$2</f>
        <v>7.2700000000000001E-2</v>
      </c>
      <c r="AB407" s="372">
        <f>'Input Assumptions'!$C$2</f>
        <v>7.2700000000000001E-2</v>
      </c>
      <c r="AC407" s="372">
        <f>'Input Assumptions'!$C$2</f>
        <v>7.2700000000000001E-2</v>
      </c>
      <c r="AD407" s="372">
        <f>'Input Assumptions'!$C$2</f>
        <v>7.2700000000000001E-2</v>
      </c>
      <c r="AE407" s="372">
        <f>'Input Assumptions'!$C$2</f>
        <v>7.2700000000000001E-2</v>
      </c>
      <c r="AF407" s="372">
        <f>'Input Assumptions'!$C$2</f>
        <v>7.2700000000000001E-2</v>
      </c>
      <c r="AG407" s="372">
        <f>'Input Assumptions'!$C$2</f>
        <v>7.2700000000000001E-2</v>
      </c>
      <c r="AH407" s="372">
        <f>'Input Assumptions'!$C$2</f>
        <v>7.2700000000000001E-2</v>
      </c>
      <c r="AI407" s="372">
        <f>'Input Assumptions'!$C$2</f>
        <v>7.2700000000000001E-2</v>
      </c>
      <c r="AJ407" s="372">
        <f>'Input Assumptions'!$C$2</f>
        <v>7.2700000000000001E-2</v>
      </c>
      <c r="AK407" s="372">
        <f>'Input Assumptions'!$C$2</f>
        <v>7.2700000000000001E-2</v>
      </c>
      <c r="AL407" s="372">
        <f>'Input Assumptions'!$C$2</f>
        <v>7.2700000000000001E-2</v>
      </c>
      <c r="AM407" s="372">
        <f>'Input Assumptions'!$C$2</f>
        <v>7.2700000000000001E-2</v>
      </c>
      <c r="AN407" s="372">
        <f>'Input Assumptions'!$C$2</f>
        <v>7.2700000000000001E-2</v>
      </c>
      <c r="AO407" s="372">
        <f>'Input Assumptions'!$C$2</f>
        <v>7.2700000000000001E-2</v>
      </c>
      <c r="AP407" s="372">
        <f>'Input Assumptions'!$C$2</f>
        <v>7.2700000000000001E-2</v>
      </c>
      <c r="AQ407" s="372">
        <f>'Input Assumptions'!$C$2</f>
        <v>7.2700000000000001E-2</v>
      </c>
      <c r="AR407" s="372">
        <f>'Input Assumptions'!$C$2</f>
        <v>7.2700000000000001E-2</v>
      </c>
    </row>
    <row r="408" spans="7:44" ht="14.25" customHeight="1" x14ac:dyDescent="0.25">
      <c r="G408" s="62"/>
      <c r="H408" s="433"/>
      <c r="J408" s="411"/>
      <c r="K408" s="200" t="s">
        <v>150</v>
      </c>
      <c r="L408" s="372">
        <f>'Input Assumptions'!$C$2</f>
        <v>7.2700000000000001E-2</v>
      </c>
      <c r="M408" s="372">
        <f>'Input Assumptions'!$C$2</f>
        <v>7.2700000000000001E-2</v>
      </c>
      <c r="N408" s="372">
        <f>'Input Assumptions'!$C$2</f>
        <v>7.2700000000000001E-2</v>
      </c>
      <c r="O408" s="372">
        <f>'Input Assumptions'!$C$2</f>
        <v>7.2700000000000001E-2</v>
      </c>
      <c r="P408" s="372">
        <f>'Input Assumptions'!$C$2</f>
        <v>7.2700000000000001E-2</v>
      </c>
      <c r="Q408" s="372">
        <f>'Input Assumptions'!$C$2</f>
        <v>7.2700000000000001E-2</v>
      </c>
      <c r="R408" s="372">
        <f>'Input Assumptions'!$C$2</f>
        <v>7.2700000000000001E-2</v>
      </c>
      <c r="S408" s="372">
        <f>'Input Assumptions'!$C$2</f>
        <v>7.2700000000000001E-2</v>
      </c>
      <c r="T408" s="372">
        <f>'Input Assumptions'!$C$2</f>
        <v>7.2700000000000001E-2</v>
      </c>
      <c r="U408" s="372">
        <f>'Input Assumptions'!$C$2</f>
        <v>7.2700000000000001E-2</v>
      </c>
      <c r="V408" s="372">
        <f>'Input Assumptions'!$C$2</f>
        <v>7.2700000000000001E-2</v>
      </c>
      <c r="W408" s="372">
        <f>'Input Assumptions'!$C$2</f>
        <v>7.2700000000000001E-2</v>
      </c>
      <c r="X408" s="372">
        <f>'Input Assumptions'!$C$2</f>
        <v>7.2700000000000001E-2</v>
      </c>
      <c r="Y408" s="372">
        <f>'Input Assumptions'!$C$2</f>
        <v>7.2700000000000001E-2</v>
      </c>
      <c r="Z408" s="372">
        <f>'Input Assumptions'!$C$2</f>
        <v>7.2700000000000001E-2</v>
      </c>
      <c r="AA408" s="372">
        <f>'Input Assumptions'!$C$2</f>
        <v>7.2700000000000001E-2</v>
      </c>
      <c r="AB408" s="372">
        <f>'Input Assumptions'!$C$2</f>
        <v>7.2700000000000001E-2</v>
      </c>
      <c r="AC408" s="372">
        <f>'Input Assumptions'!$C$2</f>
        <v>7.2700000000000001E-2</v>
      </c>
      <c r="AD408" s="372">
        <f>'Input Assumptions'!$C$2</f>
        <v>7.2700000000000001E-2</v>
      </c>
      <c r="AE408" s="372">
        <f>'Input Assumptions'!$C$2</f>
        <v>7.2700000000000001E-2</v>
      </c>
      <c r="AF408" s="372">
        <f>'Input Assumptions'!$C$2</f>
        <v>7.2700000000000001E-2</v>
      </c>
      <c r="AG408" s="372">
        <f>'Input Assumptions'!$C$2</f>
        <v>7.2700000000000001E-2</v>
      </c>
      <c r="AH408" s="372">
        <f>'Input Assumptions'!$C$2</f>
        <v>7.2700000000000001E-2</v>
      </c>
      <c r="AI408" s="372">
        <f>'Input Assumptions'!$C$2</f>
        <v>7.2700000000000001E-2</v>
      </c>
      <c r="AJ408" s="372">
        <f>'Input Assumptions'!$C$2</f>
        <v>7.2700000000000001E-2</v>
      </c>
      <c r="AK408" s="372">
        <f>'Input Assumptions'!$C$2</f>
        <v>7.2700000000000001E-2</v>
      </c>
      <c r="AL408" s="372">
        <f>'Input Assumptions'!$C$2</f>
        <v>7.2700000000000001E-2</v>
      </c>
      <c r="AM408" s="372">
        <f>'Input Assumptions'!$C$2</f>
        <v>7.2700000000000001E-2</v>
      </c>
      <c r="AN408" s="372">
        <f>'Input Assumptions'!$C$2</f>
        <v>7.2700000000000001E-2</v>
      </c>
      <c r="AO408" s="372">
        <f>'Input Assumptions'!$C$2</f>
        <v>7.2700000000000001E-2</v>
      </c>
      <c r="AP408" s="372">
        <f>'Input Assumptions'!$C$2</f>
        <v>7.2700000000000001E-2</v>
      </c>
      <c r="AQ408" s="372">
        <f>'Input Assumptions'!$C$2</f>
        <v>7.2700000000000001E-2</v>
      </c>
      <c r="AR408" s="372">
        <f>'Input Assumptions'!$C$2</f>
        <v>7.2700000000000001E-2</v>
      </c>
    </row>
    <row r="409" spans="7:44" ht="14.25" customHeight="1" x14ac:dyDescent="0.25">
      <c r="G409" s="62"/>
      <c r="H409" s="433"/>
      <c r="J409" s="411"/>
      <c r="K409" s="200" t="s">
        <v>151</v>
      </c>
      <c r="L409" s="372">
        <f>'Input Assumptions'!$C$2</f>
        <v>7.2700000000000001E-2</v>
      </c>
      <c r="M409" s="372">
        <f>'Input Assumptions'!$C$2</f>
        <v>7.2700000000000001E-2</v>
      </c>
      <c r="N409" s="372">
        <f>'Input Assumptions'!$C$2</f>
        <v>7.2700000000000001E-2</v>
      </c>
      <c r="O409" s="372">
        <f>'Input Assumptions'!$C$2</f>
        <v>7.2700000000000001E-2</v>
      </c>
      <c r="P409" s="372">
        <f>'Input Assumptions'!$C$2</f>
        <v>7.2700000000000001E-2</v>
      </c>
      <c r="Q409" s="372">
        <f>'Input Assumptions'!$C$2</f>
        <v>7.2700000000000001E-2</v>
      </c>
      <c r="R409" s="372">
        <f>'Input Assumptions'!$C$2</f>
        <v>7.2700000000000001E-2</v>
      </c>
      <c r="S409" s="372">
        <f>'Input Assumptions'!$C$2</f>
        <v>7.2700000000000001E-2</v>
      </c>
      <c r="T409" s="372">
        <f>'Input Assumptions'!$C$2</f>
        <v>7.2700000000000001E-2</v>
      </c>
      <c r="U409" s="372">
        <f>'Input Assumptions'!$C$2</f>
        <v>7.2700000000000001E-2</v>
      </c>
      <c r="V409" s="372">
        <f>'Input Assumptions'!$C$2</f>
        <v>7.2700000000000001E-2</v>
      </c>
      <c r="W409" s="372">
        <f>'Input Assumptions'!$C$2</f>
        <v>7.2700000000000001E-2</v>
      </c>
      <c r="X409" s="372">
        <f>'Input Assumptions'!$C$2</f>
        <v>7.2700000000000001E-2</v>
      </c>
      <c r="Y409" s="372">
        <f>'Input Assumptions'!$C$2</f>
        <v>7.2700000000000001E-2</v>
      </c>
      <c r="Z409" s="372">
        <f>'Input Assumptions'!$C$2</f>
        <v>7.2700000000000001E-2</v>
      </c>
      <c r="AA409" s="372">
        <f>'Input Assumptions'!$C$2</f>
        <v>7.2700000000000001E-2</v>
      </c>
      <c r="AB409" s="372">
        <f>'Input Assumptions'!$C$2</f>
        <v>7.2700000000000001E-2</v>
      </c>
      <c r="AC409" s="372">
        <f>'Input Assumptions'!$C$2</f>
        <v>7.2700000000000001E-2</v>
      </c>
      <c r="AD409" s="372">
        <f>'Input Assumptions'!$C$2</f>
        <v>7.2700000000000001E-2</v>
      </c>
      <c r="AE409" s="372">
        <f>'Input Assumptions'!$C$2</f>
        <v>7.2700000000000001E-2</v>
      </c>
      <c r="AF409" s="372">
        <f>'Input Assumptions'!$C$2</f>
        <v>7.2700000000000001E-2</v>
      </c>
      <c r="AG409" s="372">
        <f>'Input Assumptions'!$C$2</f>
        <v>7.2700000000000001E-2</v>
      </c>
      <c r="AH409" s="372">
        <f>'Input Assumptions'!$C$2</f>
        <v>7.2700000000000001E-2</v>
      </c>
      <c r="AI409" s="372">
        <f>'Input Assumptions'!$C$2</f>
        <v>7.2700000000000001E-2</v>
      </c>
      <c r="AJ409" s="372">
        <f>'Input Assumptions'!$C$2</f>
        <v>7.2700000000000001E-2</v>
      </c>
      <c r="AK409" s="372">
        <f>'Input Assumptions'!$C$2</f>
        <v>7.2700000000000001E-2</v>
      </c>
      <c r="AL409" s="372">
        <f>'Input Assumptions'!$C$2</f>
        <v>7.2700000000000001E-2</v>
      </c>
      <c r="AM409" s="372">
        <f>'Input Assumptions'!$C$2</f>
        <v>7.2700000000000001E-2</v>
      </c>
      <c r="AN409" s="372">
        <f>'Input Assumptions'!$C$2</f>
        <v>7.2700000000000001E-2</v>
      </c>
      <c r="AO409" s="372">
        <f>'Input Assumptions'!$C$2</f>
        <v>7.2700000000000001E-2</v>
      </c>
      <c r="AP409" s="372">
        <f>'Input Assumptions'!$C$2</f>
        <v>7.2700000000000001E-2</v>
      </c>
      <c r="AQ409" s="372">
        <f>'Input Assumptions'!$C$2</f>
        <v>7.2700000000000001E-2</v>
      </c>
      <c r="AR409" s="372">
        <f>'Input Assumptions'!$C$2</f>
        <v>7.2700000000000001E-2</v>
      </c>
    </row>
    <row r="410" spans="7:44" ht="14.25" customHeight="1" x14ac:dyDescent="0.25">
      <c r="G410" s="62"/>
      <c r="H410" s="433"/>
      <c r="J410" s="411"/>
      <c r="K410" s="200" t="s">
        <v>152</v>
      </c>
      <c r="L410" s="372">
        <f>(1+L407)/(1+L$389)-1</f>
        <v>4.9608610567514644E-2</v>
      </c>
      <c r="M410" s="372">
        <f t="shared" ref="M410:AR412" si="28">(1+M407)/(1+M$389)-1</f>
        <v>4.9608610567514644E-2</v>
      </c>
      <c r="N410" s="372">
        <f t="shared" si="28"/>
        <v>4.9608610567514644E-2</v>
      </c>
      <c r="O410" s="372">
        <f t="shared" si="28"/>
        <v>4.9608610567514644E-2</v>
      </c>
      <c r="P410" s="372">
        <f t="shared" si="28"/>
        <v>4.9608610567514644E-2</v>
      </c>
      <c r="Q410" s="372">
        <f t="shared" si="28"/>
        <v>4.9608610567514644E-2</v>
      </c>
      <c r="R410" s="372">
        <f t="shared" si="28"/>
        <v>4.9608610567514644E-2</v>
      </c>
      <c r="S410" s="372">
        <f t="shared" si="28"/>
        <v>4.9608610567514644E-2</v>
      </c>
      <c r="T410" s="372">
        <f t="shared" si="28"/>
        <v>4.9608610567514644E-2</v>
      </c>
      <c r="U410" s="372">
        <f t="shared" si="28"/>
        <v>4.9608610567514644E-2</v>
      </c>
      <c r="V410" s="372">
        <f t="shared" si="28"/>
        <v>4.9608610567514644E-2</v>
      </c>
      <c r="W410" s="372">
        <f t="shared" si="28"/>
        <v>4.9608610567514644E-2</v>
      </c>
      <c r="X410" s="372">
        <f t="shared" si="28"/>
        <v>4.9608610567514644E-2</v>
      </c>
      <c r="Y410" s="372">
        <f t="shared" si="28"/>
        <v>4.9608610567514644E-2</v>
      </c>
      <c r="Z410" s="372">
        <f t="shared" si="28"/>
        <v>4.9608610567514644E-2</v>
      </c>
      <c r="AA410" s="372">
        <f t="shared" si="28"/>
        <v>4.9608610567514644E-2</v>
      </c>
      <c r="AB410" s="372">
        <f t="shared" si="28"/>
        <v>4.9608610567514644E-2</v>
      </c>
      <c r="AC410" s="372">
        <f t="shared" si="28"/>
        <v>4.9608610567514644E-2</v>
      </c>
      <c r="AD410" s="372">
        <f t="shared" si="28"/>
        <v>4.9608610567514644E-2</v>
      </c>
      <c r="AE410" s="372">
        <f t="shared" si="28"/>
        <v>4.9608610567514644E-2</v>
      </c>
      <c r="AF410" s="372">
        <f t="shared" si="28"/>
        <v>4.9608610567514644E-2</v>
      </c>
      <c r="AG410" s="372">
        <f t="shared" si="28"/>
        <v>4.9608610567514644E-2</v>
      </c>
      <c r="AH410" s="372">
        <f t="shared" si="28"/>
        <v>4.9608610567514644E-2</v>
      </c>
      <c r="AI410" s="372">
        <f t="shared" si="28"/>
        <v>4.9608610567514644E-2</v>
      </c>
      <c r="AJ410" s="372">
        <f t="shared" si="28"/>
        <v>4.9608610567514644E-2</v>
      </c>
      <c r="AK410" s="372">
        <f t="shared" si="28"/>
        <v>4.9608610567514644E-2</v>
      </c>
      <c r="AL410" s="372">
        <f t="shared" si="28"/>
        <v>4.9608610567514644E-2</v>
      </c>
      <c r="AM410" s="372">
        <f t="shared" si="28"/>
        <v>4.9608610567514644E-2</v>
      </c>
      <c r="AN410" s="372">
        <f t="shared" si="28"/>
        <v>4.9608610567514644E-2</v>
      </c>
      <c r="AO410" s="372">
        <f t="shared" si="28"/>
        <v>4.9608610567514644E-2</v>
      </c>
      <c r="AP410" s="372">
        <f t="shared" si="28"/>
        <v>4.9608610567514644E-2</v>
      </c>
      <c r="AQ410" s="372">
        <f t="shared" si="28"/>
        <v>4.9608610567514644E-2</v>
      </c>
      <c r="AR410" s="372">
        <f t="shared" si="28"/>
        <v>4.9608610567514644E-2</v>
      </c>
    </row>
    <row r="411" spans="7:44" ht="14.25" customHeight="1" x14ac:dyDescent="0.25">
      <c r="G411" s="62"/>
      <c r="H411" s="433"/>
      <c r="J411" s="411"/>
      <c r="K411" s="200" t="s">
        <v>153</v>
      </c>
      <c r="L411" s="372">
        <f t="shared" ref="L411:AA412" si="29">(1+L408)/(1+L$389)-1</f>
        <v>4.9608610567514644E-2</v>
      </c>
      <c r="M411" s="372">
        <f t="shared" si="29"/>
        <v>4.9608610567514644E-2</v>
      </c>
      <c r="N411" s="372">
        <f t="shared" si="29"/>
        <v>4.9608610567514644E-2</v>
      </c>
      <c r="O411" s="372">
        <f t="shared" si="29"/>
        <v>4.9608610567514644E-2</v>
      </c>
      <c r="P411" s="372">
        <f t="shared" si="29"/>
        <v>4.9608610567514644E-2</v>
      </c>
      <c r="Q411" s="372">
        <f t="shared" si="29"/>
        <v>4.9608610567514644E-2</v>
      </c>
      <c r="R411" s="372">
        <f t="shared" si="29"/>
        <v>4.9608610567514644E-2</v>
      </c>
      <c r="S411" s="372">
        <f t="shared" si="29"/>
        <v>4.9608610567514644E-2</v>
      </c>
      <c r="T411" s="372">
        <f t="shared" si="29"/>
        <v>4.9608610567514644E-2</v>
      </c>
      <c r="U411" s="372">
        <f t="shared" si="29"/>
        <v>4.9608610567514644E-2</v>
      </c>
      <c r="V411" s="372">
        <f t="shared" si="29"/>
        <v>4.9608610567514644E-2</v>
      </c>
      <c r="W411" s="372">
        <f t="shared" si="29"/>
        <v>4.9608610567514644E-2</v>
      </c>
      <c r="X411" s="372">
        <f t="shared" si="29"/>
        <v>4.9608610567514644E-2</v>
      </c>
      <c r="Y411" s="372">
        <f t="shared" si="29"/>
        <v>4.9608610567514644E-2</v>
      </c>
      <c r="Z411" s="372">
        <f t="shared" si="29"/>
        <v>4.9608610567514644E-2</v>
      </c>
      <c r="AA411" s="372">
        <f t="shared" si="29"/>
        <v>4.9608610567514644E-2</v>
      </c>
      <c r="AB411" s="372">
        <f t="shared" si="28"/>
        <v>4.9608610567514644E-2</v>
      </c>
      <c r="AC411" s="372">
        <f t="shared" si="28"/>
        <v>4.9608610567514644E-2</v>
      </c>
      <c r="AD411" s="372">
        <f t="shared" si="28"/>
        <v>4.9608610567514644E-2</v>
      </c>
      <c r="AE411" s="372">
        <f t="shared" si="28"/>
        <v>4.9608610567514644E-2</v>
      </c>
      <c r="AF411" s="372">
        <f t="shared" si="28"/>
        <v>4.9608610567514644E-2</v>
      </c>
      <c r="AG411" s="372">
        <f t="shared" si="28"/>
        <v>4.9608610567514644E-2</v>
      </c>
      <c r="AH411" s="372">
        <f t="shared" si="28"/>
        <v>4.9608610567514644E-2</v>
      </c>
      <c r="AI411" s="372">
        <f t="shared" si="28"/>
        <v>4.9608610567514644E-2</v>
      </c>
      <c r="AJ411" s="372">
        <f t="shared" si="28"/>
        <v>4.9608610567514644E-2</v>
      </c>
      <c r="AK411" s="372">
        <f t="shared" si="28"/>
        <v>4.9608610567514644E-2</v>
      </c>
      <c r="AL411" s="372">
        <f t="shared" si="28"/>
        <v>4.9608610567514644E-2</v>
      </c>
      <c r="AM411" s="372">
        <f t="shared" si="28"/>
        <v>4.9608610567514644E-2</v>
      </c>
      <c r="AN411" s="372">
        <f t="shared" si="28"/>
        <v>4.9608610567514644E-2</v>
      </c>
      <c r="AO411" s="372">
        <f t="shared" si="28"/>
        <v>4.9608610567514644E-2</v>
      </c>
      <c r="AP411" s="372">
        <f t="shared" si="28"/>
        <v>4.9608610567514644E-2</v>
      </c>
      <c r="AQ411" s="372">
        <f t="shared" si="28"/>
        <v>4.9608610567514644E-2</v>
      </c>
      <c r="AR411" s="372">
        <f t="shared" si="28"/>
        <v>4.9608610567514644E-2</v>
      </c>
    </row>
    <row r="412" spans="7:44" ht="14.25" customHeight="1" x14ac:dyDescent="0.25">
      <c r="G412" s="62"/>
      <c r="H412" s="433"/>
      <c r="J412" s="411"/>
      <c r="K412" s="200" t="s">
        <v>154</v>
      </c>
      <c r="L412" s="372">
        <f t="shared" si="29"/>
        <v>4.9608610567514644E-2</v>
      </c>
      <c r="M412" s="372">
        <f t="shared" si="28"/>
        <v>4.9608610567514644E-2</v>
      </c>
      <c r="N412" s="372">
        <f t="shared" si="28"/>
        <v>4.9608610567514644E-2</v>
      </c>
      <c r="O412" s="372">
        <f t="shared" si="28"/>
        <v>4.9608610567514644E-2</v>
      </c>
      <c r="P412" s="372">
        <f t="shared" si="28"/>
        <v>4.9608610567514644E-2</v>
      </c>
      <c r="Q412" s="372">
        <f t="shared" si="28"/>
        <v>4.9608610567514644E-2</v>
      </c>
      <c r="R412" s="372">
        <f t="shared" si="28"/>
        <v>4.9608610567514644E-2</v>
      </c>
      <c r="S412" s="372">
        <f t="shared" si="28"/>
        <v>4.9608610567514644E-2</v>
      </c>
      <c r="T412" s="372">
        <f t="shared" si="28"/>
        <v>4.9608610567514644E-2</v>
      </c>
      <c r="U412" s="372">
        <f t="shared" si="28"/>
        <v>4.9608610567514644E-2</v>
      </c>
      <c r="V412" s="372">
        <f t="shared" si="28"/>
        <v>4.9608610567514644E-2</v>
      </c>
      <c r="W412" s="372">
        <f t="shared" si="28"/>
        <v>4.9608610567514644E-2</v>
      </c>
      <c r="X412" s="372">
        <f t="shared" si="28"/>
        <v>4.9608610567514644E-2</v>
      </c>
      <c r="Y412" s="372">
        <f t="shared" si="28"/>
        <v>4.9608610567514644E-2</v>
      </c>
      <c r="Z412" s="372">
        <f t="shared" si="28"/>
        <v>4.9608610567514644E-2</v>
      </c>
      <c r="AA412" s="372">
        <f t="shared" si="28"/>
        <v>4.9608610567514644E-2</v>
      </c>
      <c r="AB412" s="372">
        <f t="shared" si="28"/>
        <v>4.9608610567514644E-2</v>
      </c>
      <c r="AC412" s="372">
        <f t="shared" si="28"/>
        <v>4.9608610567514644E-2</v>
      </c>
      <c r="AD412" s="372">
        <f t="shared" si="28"/>
        <v>4.9608610567514644E-2</v>
      </c>
      <c r="AE412" s="372">
        <f t="shared" si="28"/>
        <v>4.9608610567514644E-2</v>
      </c>
      <c r="AF412" s="372">
        <f t="shared" si="28"/>
        <v>4.9608610567514644E-2</v>
      </c>
      <c r="AG412" s="372">
        <f t="shared" si="28"/>
        <v>4.9608610567514644E-2</v>
      </c>
      <c r="AH412" s="372">
        <f t="shared" si="28"/>
        <v>4.9608610567514644E-2</v>
      </c>
      <c r="AI412" s="372">
        <f t="shared" si="28"/>
        <v>4.9608610567514644E-2</v>
      </c>
      <c r="AJ412" s="372">
        <f t="shared" si="28"/>
        <v>4.9608610567514644E-2</v>
      </c>
      <c r="AK412" s="372">
        <f t="shared" si="28"/>
        <v>4.9608610567514644E-2</v>
      </c>
      <c r="AL412" s="372">
        <f t="shared" si="28"/>
        <v>4.9608610567514644E-2</v>
      </c>
      <c r="AM412" s="372">
        <f t="shared" si="28"/>
        <v>4.9608610567514644E-2</v>
      </c>
      <c r="AN412" s="372">
        <f t="shared" si="28"/>
        <v>4.9608610567514644E-2</v>
      </c>
      <c r="AO412" s="372">
        <f t="shared" si="28"/>
        <v>4.9608610567514644E-2</v>
      </c>
      <c r="AP412" s="372">
        <f t="shared" si="28"/>
        <v>4.9608610567514644E-2</v>
      </c>
      <c r="AQ412" s="372">
        <f t="shared" si="28"/>
        <v>4.9608610567514644E-2</v>
      </c>
      <c r="AR412" s="372">
        <f t="shared" si="28"/>
        <v>4.9608610567514644E-2</v>
      </c>
    </row>
    <row r="413" spans="7:44" ht="14.25" customHeight="1" x14ac:dyDescent="0.25">
      <c r="G413" s="62"/>
      <c r="H413" s="433"/>
      <c r="J413" s="411"/>
      <c r="K413" s="202" t="s">
        <v>292</v>
      </c>
      <c r="L413" s="201">
        <v>6.4730645224151312E-2</v>
      </c>
      <c r="M413" s="201">
        <v>6.4730645224151312E-2</v>
      </c>
      <c r="N413" s="201">
        <v>6.4730645224151312E-2</v>
      </c>
      <c r="O413" s="201">
        <v>6.4730645224151312E-2</v>
      </c>
      <c r="P413" s="201">
        <v>6.4730645224151312E-2</v>
      </c>
      <c r="Q413" s="201">
        <v>6.4730645224151312E-2</v>
      </c>
      <c r="R413" s="201">
        <v>6.4730645224151312E-2</v>
      </c>
      <c r="S413" s="201">
        <v>6.4730645224151312E-2</v>
      </c>
      <c r="T413" s="201">
        <v>6.4730645224151312E-2</v>
      </c>
      <c r="U413" s="201">
        <v>6.4730645224151312E-2</v>
      </c>
      <c r="V413" s="201">
        <v>6.4730645224151312E-2</v>
      </c>
      <c r="W413" s="201">
        <v>6.4730645224151312E-2</v>
      </c>
      <c r="X413" s="201">
        <v>6.4730645224151312E-2</v>
      </c>
      <c r="Y413" s="201">
        <v>6.4730645224151312E-2</v>
      </c>
      <c r="Z413" s="201">
        <v>6.4730645224151312E-2</v>
      </c>
      <c r="AA413" s="201">
        <v>6.4730645224151312E-2</v>
      </c>
      <c r="AB413" s="201">
        <v>6.4730645224151312E-2</v>
      </c>
      <c r="AC413" s="201">
        <v>6.4730645224151312E-2</v>
      </c>
      <c r="AD413" s="201">
        <v>6.4730645224151312E-2</v>
      </c>
      <c r="AE413" s="201">
        <v>6.4730645224151312E-2</v>
      </c>
      <c r="AF413" s="201">
        <v>6.4730645224151312E-2</v>
      </c>
      <c r="AG413" s="201">
        <v>6.4730645224151312E-2</v>
      </c>
      <c r="AH413" s="201">
        <v>6.4730645224151312E-2</v>
      </c>
      <c r="AI413" s="201">
        <v>6.4730645224151312E-2</v>
      </c>
      <c r="AJ413" s="201">
        <v>6.4730645224151312E-2</v>
      </c>
      <c r="AK413" s="201">
        <v>6.4730645224151312E-2</v>
      </c>
      <c r="AL413" s="201">
        <v>6.4730645224151312E-2</v>
      </c>
      <c r="AM413" s="201">
        <v>6.4730645224151312E-2</v>
      </c>
      <c r="AN413" s="201">
        <v>6.4730645224151312E-2</v>
      </c>
      <c r="AO413" s="201">
        <v>6.4730645224151312E-2</v>
      </c>
      <c r="AP413" s="201">
        <v>6.4730645224151312E-2</v>
      </c>
      <c r="AQ413" s="201">
        <v>6.4730645224151312E-2</v>
      </c>
      <c r="AR413" s="201">
        <v>6.4730645224151312E-2</v>
      </c>
    </row>
    <row r="414" spans="7:44" ht="14.25" customHeight="1" x14ac:dyDescent="0.25">
      <c r="G414" s="62"/>
      <c r="H414" s="433"/>
      <c r="J414" s="411"/>
      <c r="K414" s="202" t="s">
        <v>88</v>
      </c>
      <c r="L414" s="201">
        <v>6.4730645224151312E-2</v>
      </c>
      <c r="M414" s="201">
        <v>6.4730645224151312E-2</v>
      </c>
      <c r="N414" s="201">
        <v>6.4730645224151312E-2</v>
      </c>
      <c r="O414" s="201">
        <v>6.4730645224151312E-2</v>
      </c>
      <c r="P414" s="201">
        <v>6.4730645224151312E-2</v>
      </c>
      <c r="Q414" s="201">
        <v>6.4730645224151312E-2</v>
      </c>
      <c r="R414" s="201">
        <v>6.4730645224151312E-2</v>
      </c>
      <c r="S414" s="201">
        <v>6.4730645224151312E-2</v>
      </c>
      <c r="T414" s="201">
        <v>6.4730645224151312E-2</v>
      </c>
      <c r="U414" s="201">
        <v>6.4730645224151312E-2</v>
      </c>
      <c r="V414" s="201">
        <v>6.4730645224151312E-2</v>
      </c>
      <c r="W414" s="201">
        <v>6.4730645224151312E-2</v>
      </c>
      <c r="X414" s="201">
        <v>6.4730645224151312E-2</v>
      </c>
      <c r="Y414" s="201">
        <v>6.4730645224151312E-2</v>
      </c>
      <c r="Z414" s="201">
        <v>6.4730645224151312E-2</v>
      </c>
      <c r="AA414" s="201">
        <v>6.4730645224151312E-2</v>
      </c>
      <c r="AB414" s="201">
        <v>6.4730645224151312E-2</v>
      </c>
      <c r="AC414" s="201">
        <v>6.4730645224151312E-2</v>
      </c>
      <c r="AD414" s="201">
        <v>6.4730645224151312E-2</v>
      </c>
      <c r="AE414" s="201">
        <v>6.4730645224151312E-2</v>
      </c>
      <c r="AF414" s="201">
        <v>6.4730645224151312E-2</v>
      </c>
      <c r="AG414" s="201">
        <v>6.4730645224151312E-2</v>
      </c>
      <c r="AH414" s="201">
        <v>6.4730645224151312E-2</v>
      </c>
      <c r="AI414" s="201">
        <v>6.4730645224151312E-2</v>
      </c>
      <c r="AJ414" s="201">
        <v>6.4730645224151312E-2</v>
      </c>
      <c r="AK414" s="201">
        <v>6.4730645224151312E-2</v>
      </c>
      <c r="AL414" s="201">
        <v>6.4730645224151312E-2</v>
      </c>
      <c r="AM414" s="201">
        <v>6.4730645224151312E-2</v>
      </c>
      <c r="AN414" s="201">
        <v>6.4730645224151312E-2</v>
      </c>
      <c r="AO414" s="201">
        <v>6.4730645224151312E-2</v>
      </c>
      <c r="AP414" s="201">
        <v>6.4730645224151312E-2</v>
      </c>
      <c r="AQ414" s="201">
        <v>6.4730645224151312E-2</v>
      </c>
      <c r="AR414" s="201">
        <v>6.4730645224151312E-2</v>
      </c>
    </row>
    <row r="415" spans="7:44" ht="14.25" customHeight="1" x14ac:dyDescent="0.25">
      <c r="G415" s="62"/>
      <c r="H415" s="433"/>
      <c r="J415" s="411"/>
      <c r="K415" s="202" t="s">
        <v>157</v>
      </c>
      <c r="L415" s="201">
        <v>6.4730645224151312E-2</v>
      </c>
      <c r="M415" s="201">
        <v>6.4730645224151312E-2</v>
      </c>
      <c r="N415" s="201">
        <v>6.4730645224151312E-2</v>
      </c>
      <c r="O415" s="201">
        <v>6.4730645224151312E-2</v>
      </c>
      <c r="P415" s="201">
        <v>6.4730645224151312E-2</v>
      </c>
      <c r="Q415" s="201">
        <v>6.4730645224151312E-2</v>
      </c>
      <c r="R415" s="201">
        <v>6.4730645224151312E-2</v>
      </c>
      <c r="S415" s="201">
        <v>6.4730645224151312E-2</v>
      </c>
      <c r="T415" s="201">
        <v>6.4730645224151312E-2</v>
      </c>
      <c r="U415" s="201">
        <v>6.4730645224151312E-2</v>
      </c>
      <c r="V415" s="201">
        <v>6.4730645224151312E-2</v>
      </c>
      <c r="W415" s="201">
        <v>6.4730645224151312E-2</v>
      </c>
      <c r="X415" s="201">
        <v>6.4730645224151312E-2</v>
      </c>
      <c r="Y415" s="201">
        <v>6.4730645224151312E-2</v>
      </c>
      <c r="Z415" s="201">
        <v>6.4730645224151312E-2</v>
      </c>
      <c r="AA415" s="201">
        <v>6.4730645224151312E-2</v>
      </c>
      <c r="AB415" s="201">
        <v>6.4730645224151312E-2</v>
      </c>
      <c r="AC415" s="201">
        <v>6.4730645224151312E-2</v>
      </c>
      <c r="AD415" s="201">
        <v>6.4730645224151312E-2</v>
      </c>
      <c r="AE415" s="201">
        <v>6.4730645224151312E-2</v>
      </c>
      <c r="AF415" s="201">
        <v>6.4730645224151312E-2</v>
      </c>
      <c r="AG415" s="201">
        <v>6.4730645224151312E-2</v>
      </c>
      <c r="AH415" s="201">
        <v>6.4730645224151312E-2</v>
      </c>
      <c r="AI415" s="201">
        <v>6.4730645224151312E-2</v>
      </c>
      <c r="AJ415" s="201">
        <v>6.4730645224151312E-2</v>
      </c>
      <c r="AK415" s="201">
        <v>6.4730645224151312E-2</v>
      </c>
      <c r="AL415" s="201">
        <v>6.4730645224151312E-2</v>
      </c>
      <c r="AM415" s="201">
        <v>6.4730645224151312E-2</v>
      </c>
      <c r="AN415" s="201">
        <v>6.4730645224151312E-2</v>
      </c>
      <c r="AO415" s="201">
        <v>6.4730645224151312E-2</v>
      </c>
      <c r="AP415" s="201">
        <v>6.4730645224151312E-2</v>
      </c>
      <c r="AQ415" s="201">
        <v>6.4730645224151312E-2</v>
      </c>
      <c r="AR415" s="201">
        <v>6.4730645224151312E-2</v>
      </c>
    </row>
    <row r="416" spans="7:44" ht="14.25" customHeight="1" x14ac:dyDescent="0.25">
      <c r="G416" s="62"/>
      <c r="H416" s="433"/>
      <c r="J416" s="411"/>
      <c r="K416" s="202" t="s">
        <v>293</v>
      </c>
      <c r="L416" s="201">
        <v>4.7122471221474699E-2</v>
      </c>
      <c r="M416" s="201">
        <v>4.7122471221474699E-2</v>
      </c>
      <c r="N416" s="201">
        <v>4.7122471221474699E-2</v>
      </c>
      <c r="O416" s="201">
        <v>4.7122471221474699E-2</v>
      </c>
      <c r="P416" s="201">
        <v>4.7122471221474699E-2</v>
      </c>
      <c r="Q416" s="201">
        <v>4.7122471221474699E-2</v>
      </c>
      <c r="R416" s="201">
        <v>4.7122471221474699E-2</v>
      </c>
      <c r="S416" s="201">
        <v>4.7122471221474699E-2</v>
      </c>
      <c r="T416" s="201">
        <v>4.7122471221474699E-2</v>
      </c>
      <c r="U416" s="201">
        <v>4.7122471221474699E-2</v>
      </c>
      <c r="V416" s="201">
        <v>4.7122471221474699E-2</v>
      </c>
      <c r="W416" s="201">
        <v>4.7122471221474699E-2</v>
      </c>
      <c r="X416" s="201">
        <v>4.7122471221474699E-2</v>
      </c>
      <c r="Y416" s="201">
        <v>4.7122471221474699E-2</v>
      </c>
      <c r="Z416" s="201">
        <v>4.7122471221474699E-2</v>
      </c>
      <c r="AA416" s="201">
        <v>4.7122471221474699E-2</v>
      </c>
      <c r="AB416" s="201">
        <v>4.7122471221474699E-2</v>
      </c>
      <c r="AC416" s="201">
        <v>4.7122471221474699E-2</v>
      </c>
      <c r="AD416" s="201">
        <v>4.7122471221474699E-2</v>
      </c>
      <c r="AE416" s="201">
        <v>4.7122471221474699E-2</v>
      </c>
      <c r="AF416" s="201">
        <v>4.7122471221474699E-2</v>
      </c>
      <c r="AG416" s="201">
        <v>4.7122471221474699E-2</v>
      </c>
      <c r="AH416" s="201">
        <v>4.7122471221474699E-2</v>
      </c>
      <c r="AI416" s="201">
        <v>4.7122471221474699E-2</v>
      </c>
      <c r="AJ416" s="201">
        <v>4.7122471221474699E-2</v>
      </c>
      <c r="AK416" s="201">
        <v>4.7122471221474699E-2</v>
      </c>
      <c r="AL416" s="201">
        <v>4.7122471221474699E-2</v>
      </c>
      <c r="AM416" s="201">
        <v>4.7122471221474699E-2</v>
      </c>
      <c r="AN416" s="201">
        <v>4.7122471221474699E-2</v>
      </c>
      <c r="AO416" s="201">
        <v>4.7122471221474699E-2</v>
      </c>
      <c r="AP416" s="201">
        <v>4.7122471221474699E-2</v>
      </c>
      <c r="AQ416" s="201">
        <v>4.7122471221474699E-2</v>
      </c>
      <c r="AR416" s="201">
        <v>4.7122471221474699E-2</v>
      </c>
    </row>
    <row r="417" spans="7:44" ht="14.25" customHeight="1" x14ac:dyDescent="0.25">
      <c r="G417" s="62"/>
      <c r="H417" s="433"/>
      <c r="J417" s="203"/>
      <c r="K417" s="202" t="s">
        <v>89</v>
      </c>
      <c r="L417" s="201">
        <v>4.7122471221474699E-2</v>
      </c>
      <c r="M417" s="201">
        <v>4.7122471221474699E-2</v>
      </c>
      <c r="N417" s="201">
        <v>4.7122471221474699E-2</v>
      </c>
      <c r="O417" s="201">
        <v>4.7122471221474699E-2</v>
      </c>
      <c r="P417" s="201">
        <v>4.7122471221474699E-2</v>
      </c>
      <c r="Q417" s="201">
        <v>4.7122471221474699E-2</v>
      </c>
      <c r="R417" s="201">
        <v>4.7122471221474699E-2</v>
      </c>
      <c r="S417" s="201">
        <v>4.7122471221474699E-2</v>
      </c>
      <c r="T417" s="201">
        <v>4.7122471221474699E-2</v>
      </c>
      <c r="U417" s="201">
        <v>4.7122471221474699E-2</v>
      </c>
      <c r="V417" s="201">
        <v>4.7122471221474699E-2</v>
      </c>
      <c r="W417" s="201">
        <v>4.7122471221474699E-2</v>
      </c>
      <c r="X417" s="201">
        <v>4.7122471221474699E-2</v>
      </c>
      <c r="Y417" s="201">
        <v>4.7122471221474699E-2</v>
      </c>
      <c r="Z417" s="201">
        <v>4.7122471221474699E-2</v>
      </c>
      <c r="AA417" s="201">
        <v>4.7122471221474699E-2</v>
      </c>
      <c r="AB417" s="201">
        <v>4.7122471221474699E-2</v>
      </c>
      <c r="AC417" s="201">
        <v>4.7122471221474699E-2</v>
      </c>
      <c r="AD417" s="201">
        <v>4.7122471221474699E-2</v>
      </c>
      <c r="AE417" s="201">
        <v>4.7122471221474699E-2</v>
      </c>
      <c r="AF417" s="201">
        <v>4.7122471221474699E-2</v>
      </c>
      <c r="AG417" s="201">
        <v>4.7122471221474699E-2</v>
      </c>
      <c r="AH417" s="201">
        <v>4.7122471221474699E-2</v>
      </c>
      <c r="AI417" s="201">
        <v>4.7122471221474699E-2</v>
      </c>
      <c r="AJ417" s="201">
        <v>4.7122471221474699E-2</v>
      </c>
      <c r="AK417" s="201">
        <v>4.7122471221474699E-2</v>
      </c>
      <c r="AL417" s="201">
        <v>4.7122471221474699E-2</v>
      </c>
      <c r="AM417" s="201">
        <v>4.7122471221474699E-2</v>
      </c>
      <c r="AN417" s="201">
        <v>4.7122471221474699E-2</v>
      </c>
      <c r="AO417" s="201">
        <v>4.7122471221474699E-2</v>
      </c>
      <c r="AP417" s="201">
        <v>4.7122471221474699E-2</v>
      </c>
      <c r="AQ417" s="201">
        <v>4.7122471221474699E-2</v>
      </c>
      <c r="AR417" s="201">
        <v>4.7122471221474699E-2</v>
      </c>
    </row>
    <row r="418" spans="7:44" ht="14.25" customHeight="1" x14ac:dyDescent="0.25">
      <c r="G418" s="62"/>
      <c r="H418" s="433"/>
      <c r="J418" s="203"/>
      <c r="K418" s="202" t="s">
        <v>160</v>
      </c>
      <c r="L418" s="201">
        <v>4.7122471221474699E-2</v>
      </c>
      <c r="M418" s="201">
        <v>4.7122471221474699E-2</v>
      </c>
      <c r="N418" s="201">
        <v>4.7122471221474699E-2</v>
      </c>
      <c r="O418" s="201">
        <v>4.7122471221474699E-2</v>
      </c>
      <c r="P418" s="201">
        <v>4.7122471221474699E-2</v>
      </c>
      <c r="Q418" s="201">
        <v>4.7122471221474699E-2</v>
      </c>
      <c r="R418" s="201">
        <v>4.7122471221474699E-2</v>
      </c>
      <c r="S418" s="201">
        <v>4.7122471221474699E-2</v>
      </c>
      <c r="T418" s="201">
        <v>4.7122471221474699E-2</v>
      </c>
      <c r="U418" s="201">
        <v>4.7122471221474699E-2</v>
      </c>
      <c r="V418" s="201">
        <v>4.7122471221474699E-2</v>
      </c>
      <c r="W418" s="201">
        <v>4.7122471221474699E-2</v>
      </c>
      <c r="X418" s="201">
        <v>4.7122471221474699E-2</v>
      </c>
      <c r="Y418" s="201">
        <v>4.7122471221474699E-2</v>
      </c>
      <c r="Z418" s="201">
        <v>4.7122471221474699E-2</v>
      </c>
      <c r="AA418" s="201">
        <v>4.7122471221474699E-2</v>
      </c>
      <c r="AB418" s="201">
        <v>4.7122471221474699E-2</v>
      </c>
      <c r="AC418" s="201">
        <v>4.7122471221474699E-2</v>
      </c>
      <c r="AD418" s="201">
        <v>4.7122471221474699E-2</v>
      </c>
      <c r="AE418" s="201">
        <v>4.7122471221474699E-2</v>
      </c>
      <c r="AF418" s="201">
        <v>4.7122471221474699E-2</v>
      </c>
      <c r="AG418" s="201">
        <v>4.7122471221474699E-2</v>
      </c>
      <c r="AH418" s="201">
        <v>4.7122471221474699E-2</v>
      </c>
      <c r="AI418" s="201">
        <v>4.7122471221474699E-2</v>
      </c>
      <c r="AJ418" s="201">
        <v>4.7122471221474699E-2</v>
      </c>
      <c r="AK418" s="201">
        <v>4.7122471221474699E-2</v>
      </c>
      <c r="AL418" s="201">
        <v>4.7122471221474699E-2</v>
      </c>
      <c r="AM418" s="201">
        <v>4.7122471221474699E-2</v>
      </c>
      <c r="AN418" s="201">
        <v>4.7122471221474699E-2</v>
      </c>
      <c r="AO418" s="201">
        <v>4.7122471221474699E-2</v>
      </c>
      <c r="AP418" s="201">
        <v>4.7122471221474699E-2</v>
      </c>
      <c r="AQ418" s="201">
        <v>4.7122471221474699E-2</v>
      </c>
      <c r="AR418" s="201">
        <v>4.7122471221474699E-2</v>
      </c>
    </row>
    <row r="419" spans="7:44" ht="14.25" customHeight="1" x14ac:dyDescent="0.25">
      <c r="G419" s="62"/>
      <c r="H419" s="433"/>
    </row>
    <row r="420" spans="7:44" ht="14.25" customHeight="1" thickBot="1" x14ac:dyDescent="0.3">
      <c r="G420" s="62"/>
      <c r="H420" s="433"/>
      <c r="L420" s="162">
        <v>2018</v>
      </c>
      <c r="M420" s="162">
        <v>2019</v>
      </c>
      <c r="N420" s="162">
        <v>2020</v>
      </c>
      <c r="O420" s="162">
        <v>2021</v>
      </c>
      <c r="P420" s="162">
        <v>2022</v>
      </c>
      <c r="Q420" s="162">
        <v>2023</v>
      </c>
      <c r="R420" s="162">
        <v>2024</v>
      </c>
      <c r="S420" s="162">
        <v>2025</v>
      </c>
      <c r="T420" s="162">
        <v>2026</v>
      </c>
      <c r="U420" s="162">
        <v>2027</v>
      </c>
      <c r="V420" s="162">
        <v>2028</v>
      </c>
      <c r="W420" s="162">
        <v>2029</v>
      </c>
      <c r="X420" s="162">
        <v>2030</v>
      </c>
      <c r="Y420" s="162">
        <v>2031</v>
      </c>
      <c r="Z420" s="162">
        <v>2032</v>
      </c>
      <c r="AA420" s="162">
        <v>2033</v>
      </c>
      <c r="AB420" s="162">
        <v>2034</v>
      </c>
      <c r="AC420" s="162">
        <v>2035</v>
      </c>
      <c r="AD420" s="162">
        <v>2036</v>
      </c>
      <c r="AE420" s="162">
        <v>2037</v>
      </c>
      <c r="AF420" s="162">
        <v>2038</v>
      </c>
      <c r="AG420" s="162">
        <v>2039</v>
      </c>
      <c r="AH420" s="162">
        <v>2040</v>
      </c>
      <c r="AI420" s="162">
        <v>2041</v>
      </c>
      <c r="AJ420" s="162">
        <v>2042</v>
      </c>
      <c r="AK420" s="162">
        <v>2043</v>
      </c>
      <c r="AL420" s="162">
        <v>2044</v>
      </c>
      <c r="AM420" s="162">
        <v>2045</v>
      </c>
      <c r="AN420" s="162">
        <v>2046</v>
      </c>
      <c r="AO420" s="162">
        <v>2047</v>
      </c>
      <c r="AP420" s="162">
        <v>2048</v>
      </c>
      <c r="AQ420" s="162">
        <v>2049</v>
      </c>
      <c r="AR420" s="162">
        <v>2050</v>
      </c>
    </row>
    <row r="421" spans="7:44" ht="14.25" customHeight="1" thickTop="1" x14ac:dyDescent="0.25">
      <c r="G421" s="62"/>
      <c r="H421" s="433"/>
      <c r="J421" s="441" t="s">
        <v>92</v>
      </c>
      <c r="K421" s="164" t="s">
        <v>262</v>
      </c>
      <c r="L421" s="311">
        <f t="shared" ref="L421:AR423" si="30">L407</f>
        <v>7.2700000000000001E-2</v>
      </c>
      <c r="M421" s="311">
        <f t="shared" si="30"/>
        <v>7.2700000000000001E-2</v>
      </c>
      <c r="N421" s="311">
        <f t="shared" si="30"/>
        <v>7.2700000000000001E-2</v>
      </c>
      <c r="O421" s="311">
        <f t="shared" si="30"/>
        <v>7.2700000000000001E-2</v>
      </c>
      <c r="P421" s="311">
        <f t="shared" si="30"/>
        <v>7.2700000000000001E-2</v>
      </c>
      <c r="Q421" s="311">
        <f t="shared" si="30"/>
        <v>7.2700000000000001E-2</v>
      </c>
      <c r="R421" s="311">
        <f t="shared" si="30"/>
        <v>7.2700000000000001E-2</v>
      </c>
      <c r="S421" s="311">
        <f t="shared" si="30"/>
        <v>7.2700000000000001E-2</v>
      </c>
      <c r="T421" s="311">
        <f t="shared" si="30"/>
        <v>7.2700000000000001E-2</v>
      </c>
      <c r="U421" s="311">
        <f t="shared" si="30"/>
        <v>7.2700000000000001E-2</v>
      </c>
      <c r="V421" s="311">
        <f t="shared" si="30"/>
        <v>7.2700000000000001E-2</v>
      </c>
      <c r="W421" s="311">
        <f t="shared" si="30"/>
        <v>7.2700000000000001E-2</v>
      </c>
      <c r="X421" s="311">
        <f t="shared" si="30"/>
        <v>7.2700000000000001E-2</v>
      </c>
      <c r="Y421" s="311">
        <f t="shared" si="30"/>
        <v>7.2700000000000001E-2</v>
      </c>
      <c r="Z421" s="311">
        <f t="shared" si="30"/>
        <v>7.2700000000000001E-2</v>
      </c>
      <c r="AA421" s="311">
        <f t="shared" si="30"/>
        <v>7.2700000000000001E-2</v>
      </c>
      <c r="AB421" s="311">
        <f t="shared" si="30"/>
        <v>7.2700000000000001E-2</v>
      </c>
      <c r="AC421" s="311">
        <f t="shared" si="30"/>
        <v>7.2700000000000001E-2</v>
      </c>
      <c r="AD421" s="311">
        <f t="shared" si="30"/>
        <v>7.2700000000000001E-2</v>
      </c>
      <c r="AE421" s="311">
        <f t="shared" si="30"/>
        <v>7.2700000000000001E-2</v>
      </c>
      <c r="AF421" s="311">
        <f t="shared" si="30"/>
        <v>7.2700000000000001E-2</v>
      </c>
      <c r="AG421" s="311">
        <f t="shared" si="30"/>
        <v>7.2700000000000001E-2</v>
      </c>
      <c r="AH421" s="311">
        <f t="shared" si="30"/>
        <v>7.2700000000000001E-2</v>
      </c>
      <c r="AI421" s="311">
        <f t="shared" si="30"/>
        <v>7.2700000000000001E-2</v>
      </c>
      <c r="AJ421" s="311">
        <f t="shared" si="30"/>
        <v>7.2700000000000001E-2</v>
      </c>
      <c r="AK421" s="311">
        <f t="shared" si="30"/>
        <v>7.2700000000000001E-2</v>
      </c>
      <c r="AL421" s="311">
        <f t="shared" si="30"/>
        <v>7.2700000000000001E-2</v>
      </c>
      <c r="AM421" s="311">
        <f t="shared" si="30"/>
        <v>7.2700000000000001E-2</v>
      </c>
      <c r="AN421" s="311">
        <f t="shared" si="30"/>
        <v>7.2700000000000001E-2</v>
      </c>
      <c r="AO421" s="311">
        <f t="shared" si="30"/>
        <v>7.2700000000000001E-2</v>
      </c>
      <c r="AP421" s="311">
        <f t="shared" si="30"/>
        <v>7.2700000000000001E-2</v>
      </c>
      <c r="AQ421" s="311">
        <f t="shared" si="30"/>
        <v>7.2700000000000001E-2</v>
      </c>
      <c r="AR421" s="311">
        <f t="shared" si="30"/>
        <v>7.2700000000000001E-2</v>
      </c>
    </row>
    <row r="422" spans="7:44" ht="14.25" customHeight="1" x14ac:dyDescent="0.25">
      <c r="G422" s="62"/>
      <c r="H422" s="433"/>
      <c r="J422" s="442"/>
      <c r="K422" s="52" t="s">
        <v>263</v>
      </c>
      <c r="L422" s="312">
        <f t="shared" si="30"/>
        <v>7.2700000000000001E-2</v>
      </c>
      <c r="M422" s="312">
        <f t="shared" si="30"/>
        <v>7.2700000000000001E-2</v>
      </c>
      <c r="N422" s="312">
        <f t="shared" si="30"/>
        <v>7.2700000000000001E-2</v>
      </c>
      <c r="O422" s="312">
        <f t="shared" si="30"/>
        <v>7.2700000000000001E-2</v>
      </c>
      <c r="P422" s="312">
        <f t="shared" si="30"/>
        <v>7.2700000000000001E-2</v>
      </c>
      <c r="Q422" s="312">
        <f t="shared" si="30"/>
        <v>7.2700000000000001E-2</v>
      </c>
      <c r="R422" s="312">
        <f t="shared" si="30"/>
        <v>7.2700000000000001E-2</v>
      </c>
      <c r="S422" s="312">
        <f t="shared" si="30"/>
        <v>7.2700000000000001E-2</v>
      </c>
      <c r="T422" s="312">
        <f t="shared" si="30"/>
        <v>7.2700000000000001E-2</v>
      </c>
      <c r="U422" s="312">
        <f t="shared" si="30"/>
        <v>7.2700000000000001E-2</v>
      </c>
      <c r="V422" s="312">
        <f t="shared" si="30"/>
        <v>7.2700000000000001E-2</v>
      </c>
      <c r="W422" s="312">
        <f t="shared" si="30"/>
        <v>7.2700000000000001E-2</v>
      </c>
      <c r="X422" s="312">
        <f t="shared" si="30"/>
        <v>7.2700000000000001E-2</v>
      </c>
      <c r="Y422" s="312">
        <f t="shared" si="30"/>
        <v>7.2700000000000001E-2</v>
      </c>
      <c r="Z422" s="312">
        <f t="shared" si="30"/>
        <v>7.2700000000000001E-2</v>
      </c>
      <c r="AA422" s="312">
        <f t="shared" si="30"/>
        <v>7.2700000000000001E-2</v>
      </c>
      <c r="AB422" s="312">
        <f t="shared" si="30"/>
        <v>7.2700000000000001E-2</v>
      </c>
      <c r="AC422" s="312">
        <f t="shared" si="30"/>
        <v>7.2700000000000001E-2</v>
      </c>
      <c r="AD422" s="312">
        <f t="shared" si="30"/>
        <v>7.2700000000000001E-2</v>
      </c>
      <c r="AE422" s="312">
        <f t="shared" si="30"/>
        <v>7.2700000000000001E-2</v>
      </c>
      <c r="AF422" s="312">
        <f t="shared" si="30"/>
        <v>7.2700000000000001E-2</v>
      </c>
      <c r="AG422" s="312">
        <f t="shared" si="30"/>
        <v>7.2700000000000001E-2</v>
      </c>
      <c r="AH422" s="312">
        <f t="shared" si="30"/>
        <v>7.2700000000000001E-2</v>
      </c>
      <c r="AI422" s="312">
        <f t="shared" si="30"/>
        <v>7.2700000000000001E-2</v>
      </c>
      <c r="AJ422" s="312">
        <f t="shared" si="30"/>
        <v>7.2700000000000001E-2</v>
      </c>
      <c r="AK422" s="312">
        <f t="shared" si="30"/>
        <v>7.2700000000000001E-2</v>
      </c>
      <c r="AL422" s="312">
        <f t="shared" si="30"/>
        <v>7.2700000000000001E-2</v>
      </c>
      <c r="AM422" s="312">
        <f t="shared" si="30"/>
        <v>7.2700000000000001E-2</v>
      </c>
      <c r="AN422" s="312">
        <f t="shared" si="30"/>
        <v>7.2700000000000001E-2</v>
      </c>
      <c r="AO422" s="312">
        <f t="shared" si="30"/>
        <v>7.2700000000000001E-2</v>
      </c>
      <c r="AP422" s="312">
        <f t="shared" si="30"/>
        <v>7.2700000000000001E-2</v>
      </c>
      <c r="AQ422" s="312">
        <f t="shared" si="30"/>
        <v>7.2700000000000001E-2</v>
      </c>
      <c r="AR422" s="312">
        <f t="shared" si="30"/>
        <v>7.2700000000000001E-2</v>
      </c>
    </row>
    <row r="423" spans="7:44" ht="14.25" customHeight="1" thickBot="1" x14ac:dyDescent="0.3">
      <c r="G423" s="62"/>
      <c r="H423" s="433"/>
      <c r="J423" s="442"/>
      <c r="K423" s="167" t="s">
        <v>264</v>
      </c>
      <c r="L423" s="310">
        <f t="shared" si="30"/>
        <v>7.2700000000000001E-2</v>
      </c>
      <c r="M423" s="310">
        <f t="shared" si="30"/>
        <v>7.2700000000000001E-2</v>
      </c>
      <c r="N423" s="310">
        <f t="shared" si="30"/>
        <v>7.2700000000000001E-2</v>
      </c>
      <c r="O423" s="310">
        <f t="shared" si="30"/>
        <v>7.2700000000000001E-2</v>
      </c>
      <c r="P423" s="310">
        <f t="shared" si="30"/>
        <v>7.2700000000000001E-2</v>
      </c>
      <c r="Q423" s="310">
        <f t="shared" si="30"/>
        <v>7.2700000000000001E-2</v>
      </c>
      <c r="R423" s="310">
        <f t="shared" si="30"/>
        <v>7.2700000000000001E-2</v>
      </c>
      <c r="S423" s="310">
        <f t="shared" si="30"/>
        <v>7.2700000000000001E-2</v>
      </c>
      <c r="T423" s="310">
        <f t="shared" si="30"/>
        <v>7.2700000000000001E-2</v>
      </c>
      <c r="U423" s="310">
        <f t="shared" si="30"/>
        <v>7.2700000000000001E-2</v>
      </c>
      <c r="V423" s="310">
        <f t="shared" si="30"/>
        <v>7.2700000000000001E-2</v>
      </c>
      <c r="W423" s="310">
        <f t="shared" si="30"/>
        <v>7.2700000000000001E-2</v>
      </c>
      <c r="X423" s="310">
        <f t="shared" si="30"/>
        <v>7.2700000000000001E-2</v>
      </c>
      <c r="Y423" s="310">
        <f t="shared" si="30"/>
        <v>7.2700000000000001E-2</v>
      </c>
      <c r="Z423" s="310">
        <f t="shared" si="30"/>
        <v>7.2700000000000001E-2</v>
      </c>
      <c r="AA423" s="310">
        <f t="shared" si="30"/>
        <v>7.2700000000000001E-2</v>
      </c>
      <c r="AB423" s="310">
        <f t="shared" si="30"/>
        <v>7.2700000000000001E-2</v>
      </c>
      <c r="AC423" s="310">
        <f t="shared" si="30"/>
        <v>7.2700000000000001E-2</v>
      </c>
      <c r="AD423" s="310">
        <f t="shared" si="30"/>
        <v>7.2700000000000001E-2</v>
      </c>
      <c r="AE423" s="310">
        <f t="shared" si="30"/>
        <v>7.2700000000000001E-2</v>
      </c>
      <c r="AF423" s="310">
        <f t="shared" si="30"/>
        <v>7.2700000000000001E-2</v>
      </c>
      <c r="AG423" s="310">
        <f t="shared" si="30"/>
        <v>7.2700000000000001E-2</v>
      </c>
      <c r="AH423" s="310">
        <f t="shared" si="30"/>
        <v>7.2700000000000001E-2</v>
      </c>
      <c r="AI423" s="310">
        <f t="shared" si="30"/>
        <v>7.2700000000000001E-2</v>
      </c>
      <c r="AJ423" s="310">
        <f t="shared" si="30"/>
        <v>7.2700000000000001E-2</v>
      </c>
      <c r="AK423" s="310">
        <f t="shared" si="30"/>
        <v>7.2700000000000001E-2</v>
      </c>
      <c r="AL423" s="310">
        <f t="shared" si="30"/>
        <v>7.2700000000000001E-2</v>
      </c>
      <c r="AM423" s="310">
        <f t="shared" si="30"/>
        <v>7.2700000000000001E-2</v>
      </c>
      <c r="AN423" s="310">
        <f t="shared" si="30"/>
        <v>7.2700000000000001E-2</v>
      </c>
      <c r="AO423" s="310">
        <f t="shared" si="30"/>
        <v>7.2700000000000001E-2</v>
      </c>
      <c r="AP423" s="310">
        <f t="shared" si="30"/>
        <v>7.2700000000000001E-2</v>
      </c>
      <c r="AQ423" s="310">
        <f t="shared" si="30"/>
        <v>7.2700000000000001E-2</v>
      </c>
      <c r="AR423" s="310">
        <f t="shared" si="30"/>
        <v>7.2700000000000001E-2</v>
      </c>
    </row>
    <row r="424" spans="7:44" ht="14.25" customHeight="1" thickTop="1" x14ac:dyDescent="0.25">
      <c r="G424" s="62"/>
      <c r="H424" s="433"/>
      <c r="J424" s="442"/>
      <c r="K424" s="164" t="s">
        <v>265</v>
      </c>
      <c r="L424" s="311">
        <f t="shared" ref="L424:AR426" si="31">L407</f>
        <v>7.2700000000000001E-2</v>
      </c>
      <c r="M424" s="311">
        <f t="shared" si="31"/>
        <v>7.2700000000000001E-2</v>
      </c>
      <c r="N424" s="311">
        <f t="shared" si="31"/>
        <v>7.2700000000000001E-2</v>
      </c>
      <c r="O424" s="311">
        <f t="shared" si="31"/>
        <v>7.2700000000000001E-2</v>
      </c>
      <c r="P424" s="311">
        <f t="shared" si="31"/>
        <v>7.2700000000000001E-2</v>
      </c>
      <c r="Q424" s="311">
        <f t="shared" si="31"/>
        <v>7.2700000000000001E-2</v>
      </c>
      <c r="R424" s="311">
        <f t="shared" si="31"/>
        <v>7.2700000000000001E-2</v>
      </c>
      <c r="S424" s="311">
        <f t="shared" si="31"/>
        <v>7.2700000000000001E-2</v>
      </c>
      <c r="T424" s="311">
        <f t="shared" si="31"/>
        <v>7.2700000000000001E-2</v>
      </c>
      <c r="U424" s="311">
        <f t="shared" si="31"/>
        <v>7.2700000000000001E-2</v>
      </c>
      <c r="V424" s="311">
        <f t="shared" si="31"/>
        <v>7.2700000000000001E-2</v>
      </c>
      <c r="W424" s="311">
        <f t="shared" si="31"/>
        <v>7.2700000000000001E-2</v>
      </c>
      <c r="X424" s="311">
        <f t="shared" si="31"/>
        <v>7.2700000000000001E-2</v>
      </c>
      <c r="Y424" s="311">
        <f t="shared" si="31"/>
        <v>7.2700000000000001E-2</v>
      </c>
      <c r="Z424" s="311">
        <f t="shared" si="31"/>
        <v>7.2700000000000001E-2</v>
      </c>
      <c r="AA424" s="311">
        <f t="shared" si="31"/>
        <v>7.2700000000000001E-2</v>
      </c>
      <c r="AB424" s="311">
        <f t="shared" si="31"/>
        <v>7.2700000000000001E-2</v>
      </c>
      <c r="AC424" s="311">
        <f t="shared" si="31"/>
        <v>7.2700000000000001E-2</v>
      </c>
      <c r="AD424" s="311">
        <f t="shared" si="31"/>
        <v>7.2700000000000001E-2</v>
      </c>
      <c r="AE424" s="311">
        <f t="shared" si="31"/>
        <v>7.2700000000000001E-2</v>
      </c>
      <c r="AF424" s="311">
        <f t="shared" si="31"/>
        <v>7.2700000000000001E-2</v>
      </c>
      <c r="AG424" s="311">
        <f t="shared" si="31"/>
        <v>7.2700000000000001E-2</v>
      </c>
      <c r="AH424" s="311">
        <f t="shared" si="31"/>
        <v>7.2700000000000001E-2</v>
      </c>
      <c r="AI424" s="311">
        <f t="shared" si="31"/>
        <v>7.2700000000000001E-2</v>
      </c>
      <c r="AJ424" s="311">
        <f t="shared" si="31"/>
        <v>7.2700000000000001E-2</v>
      </c>
      <c r="AK424" s="311">
        <f t="shared" si="31"/>
        <v>7.2700000000000001E-2</v>
      </c>
      <c r="AL424" s="311">
        <f t="shared" si="31"/>
        <v>7.2700000000000001E-2</v>
      </c>
      <c r="AM424" s="311">
        <f t="shared" si="31"/>
        <v>7.2700000000000001E-2</v>
      </c>
      <c r="AN424" s="311">
        <f t="shared" si="31"/>
        <v>7.2700000000000001E-2</v>
      </c>
      <c r="AO424" s="311">
        <f t="shared" si="31"/>
        <v>7.2700000000000001E-2</v>
      </c>
      <c r="AP424" s="311">
        <f t="shared" si="31"/>
        <v>7.2700000000000001E-2</v>
      </c>
      <c r="AQ424" s="311">
        <f t="shared" si="31"/>
        <v>7.2700000000000001E-2</v>
      </c>
      <c r="AR424" s="311">
        <f t="shared" si="31"/>
        <v>7.2700000000000001E-2</v>
      </c>
    </row>
    <row r="425" spans="7:44" ht="14.25" customHeight="1" x14ac:dyDescent="0.25">
      <c r="G425" s="62"/>
      <c r="H425" s="433"/>
      <c r="J425" s="442"/>
      <c r="K425" s="52" t="s">
        <v>266</v>
      </c>
      <c r="L425" s="312">
        <f t="shared" si="31"/>
        <v>7.2700000000000001E-2</v>
      </c>
      <c r="M425" s="312">
        <f t="shared" si="31"/>
        <v>7.2700000000000001E-2</v>
      </c>
      <c r="N425" s="312">
        <f t="shared" si="31"/>
        <v>7.2700000000000001E-2</v>
      </c>
      <c r="O425" s="312">
        <f t="shared" si="31"/>
        <v>7.2700000000000001E-2</v>
      </c>
      <c r="P425" s="312">
        <f t="shared" si="31"/>
        <v>7.2700000000000001E-2</v>
      </c>
      <c r="Q425" s="312">
        <f t="shared" si="31"/>
        <v>7.2700000000000001E-2</v>
      </c>
      <c r="R425" s="312">
        <f t="shared" si="31"/>
        <v>7.2700000000000001E-2</v>
      </c>
      <c r="S425" s="312">
        <f t="shared" si="31"/>
        <v>7.2700000000000001E-2</v>
      </c>
      <c r="T425" s="312">
        <f t="shared" si="31"/>
        <v>7.2700000000000001E-2</v>
      </c>
      <c r="U425" s="312">
        <f t="shared" si="31"/>
        <v>7.2700000000000001E-2</v>
      </c>
      <c r="V425" s="312">
        <f t="shared" si="31"/>
        <v>7.2700000000000001E-2</v>
      </c>
      <c r="W425" s="312">
        <f t="shared" si="31"/>
        <v>7.2700000000000001E-2</v>
      </c>
      <c r="X425" s="312">
        <f t="shared" si="31"/>
        <v>7.2700000000000001E-2</v>
      </c>
      <c r="Y425" s="312">
        <f t="shared" si="31"/>
        <v>7.2700000000000001E-2</v>
      </c>
      <c r="Z425" s="312">
        <f t="shared" si="31"/>
        <v>7.2700000000000001E-2</v>
      </c>
      <c r="AA425" s="312">
        <f t="shared" si="31"/>
        <v>7.2700000000000001E-2</v>
      </c>
      <c r="AB425" s="312">
        <f t="shared" si="31"/>
        <v>7.2700000000000001E-2</v>
      </c>
      <c r="AC425" s="312">
        <f t="shared" si="31"/>
        <v>7.2700000000000001E-2</v>
      </c>
      <c r="AD425" s="312">
        <f t="shared" si="31"/>
        <v>7.2700000000000001E-2</v>
      </c>
      <c r="AE425" s="312">
        <f t="shared" si="31"/>
        <v>7.2700000000000001E-2</v>
      </c>
      <c r="AF425" s="312">
        <f t="shared" si="31"/>
        <v>7.2700000000000001E-2</v>
      </c>
      <c r="AG425" s="312">
        <f t="shared" si="31"/>
        <v>7.2700000000000001E-2</v>
      </c>
      <c r="AH425" s="312">
        <f t="shared" si="31"/>
        <v>7.2700000000000001E-2</v>
      </c>
      <c r="AI425" s="312">
        <f t="shared" si="31"/>
        <v>7.2700000000000001E-2</v>
      </c>
      <c r="AJ425" s="312">
        <f t="shared" si="31"/>
        <v>7.2700000000000001E-2</v>
      </c>
      <c r="AK425" s="312">
        <f t="shared" si="31"/>
        <v>7.2700000000000001E-2</v>
      </c>
      <c r="AL425" s="312">
        <f t="shared" si="31"/>
        <v>7.2700000000000001E-2</v>
      </c>
      <c r="AM425" s="312">
        <f t="shared" si="31"/>
        <v>7.2700000000000001E-2</v>
      </c>
      <c r="AN425" s="312">
        <f t="shared" si="31"/>
        <v>7.2700000000000001E-2</v>
      </c>
      <c r="AO425" s="312">
        <f t="shared" si="31"/>
        <v>7.2700000000000001E-2</v>
      </c>
      <c r="AP425" s="312">
        <f t="shared" si="31"/>
        <v>7.2700000000000001E-2</v>
      </c>
      <c r="AQ425" s="312">
        <f t="shared" si="31"/>
        <v>7.2700000000000001E-2</v>
      </c>
      <c r="AR425" s="312">
        <f t="shared" si="31"/>
        <v>7.2700000000000001E-2</v>
      </c>
    </row>
    <row r="426" spans="7:44" ht="14.25" customHeight="1" thickBot="1" x14ac:dyDescent="0.3">
      <c r="G426" s="62"/>
      <c r="H426" s="433"/>
      <c r="J426" s="442"/>
      <c r="K426" s="167" t="s">
        <v>267</v>
      </c>
      <c r="L426" s="310">
        <f t="shared" si="31"/>
        <v>7.2700000000000001E-2</v>
      </c>
      <c r="M426" s="310">
        <f t="shared" si="31"/>
        <v>7.2700000000000001E-2</v>
      </c>
      <c r="N426" s="310">
        <f t="shared" si="31"/>
        <v>7.2700000000000001E-2</v>
      </c>
      <c r="O426" s="310">
        <f t="shared" si="31"/>
        <v>7.2700000000000001E-2</v>
      </c>
      <c r="P426" s="310">
        <f t="shared" si="31"/>
        <v>7.2700000000000001E-2</v>
      </c>
      <c r="Q426" s="310">
        <f t="shared" si="31"/>
        <v>7.2700000000000001E-2</v>
      </c>
      <c r="R426" s="310">
        <f t="shared" si="31"/>
        <v>7.2700000000000001E-2</v>
      </c>
      <c r="S426" s="310">
        <f t="shared" si="31"/>
        <v>7.2700000000000001E-2</v>
      </c>
      <c r="T426" s="310">
        <f t="shared" si="31"/>
        <v>7.2700000000000001E-2</v>
      </c>
      <c r="U426" s="310">
        <f t="shared" si="31"/>
        <v>7.2700000000000001E-2</v>
      </c>
      <c r="V426" s="310">
        <f t="shared" si="31"/>
        <v>7.2700000000000001E-2</v>
      </c>
      <c r="W426" s="310">
        <f t="shared" si="31"/>
        <v>7.2700000000000001E-2</v>
      </c>
      <c r="X426" s="310">
        <f t="shared" si="31"/>
        <v>7.2700000000000001E-2</v>
      </c>
      <c r="Y426" s="310">
        <f t="shared" si="31"/>
        <v>7.2700000000000001E-2</v>
      </c>
      <c r="Z426" s="310">
        <f t="shared" si="31"/>
        <v>7.2700000000000001E-2</v>
      </c>
      <c r="AA426" s="310">
        <f t="shared" si="31"/>
        <v>7.2700000000000001E-2</v>
      </c>
      <c r="AB426" s="310">
        <f t="shared" si="31"/>
        <v>7.2700000000000001E-2</v>
      </c>
      <c r="AC426" s="310">
        <f t="shared" si="31"/>
        <v>7.2700000000000001E-2</v>
      </c>
      <c r="AD426" s="310">
        <f t="shared" si="31"/>
        <v>7.2700000000000001E-2</v>
      </c>
      <c r="AE426" s="310">
        <f t="shared" si="31"/>
        <v>7.2700000000000001E-2</v>
      </c>
      <c r="AF426" s="310">
        <f t="shared" si="31"/>
        <v>7.2700000000000001E-2</v>
      </c>
      <c r="AG426" s="310">
        <f t="shared" si="31"/>
        <v>7.2700000000000001E-2</v>
      </c>
      <c r="AH426" s="310">
        <f t="shared" si="31"/>
        <v>7.2700000000000001E-2</v>
      </c>
      <c r="AI426" s="310">
        <f t="shared" si="31"/>
        <v>7.2700000000000001E-2</v>
      </c>
      <c r="AJ426" s="310">
        <f t="shared" si="31"/>
        <v>7.2700000000000001E-2</v>
      </c>
      <c r="AK426" s="310">
        <f t="shared" si="31"/>
        <v>7.2700000000000001E-2</v>
      </c>
      <c r="AL426" s="310">
        <f t="shared" si="31"/>
        <v>7.2700000000000001E-2</v>
      </c>
      <c r="AM426" s="310">
        <f t="shared" si="31"/>
        <v>7.2700000000000001E-2</v>
      </c>
      <c r="AN426" s="310">
        <f t="shared" si="31"/>
        <v>7.2700000000000001E-2</v>
      </c>
      <c r="AO426" s="310">
        <f t="shared" si="31"/>
        <v>7.2700000000000001E-2</v>
      </c>
      <c r="AP426" s="310">
        <f t="shared" si="31"/>
        <v>7.2700000000000001E-2</v>
      </c>
      <c r="AQ426" s="310">
        <f t="shared" si="31"/>
        <v>7.2700000000000001E-2</v>
      </c>
      <c r="AR426" s="310">
        <f t="shared" si="31"/>
        <v>7.2700000000000001E-2</v>
      </c>
    </row>
    <row r="427" spans="7:44" ht="14.25" customHeight="1" thickTop="1" x14ac:dyDescent="0.25">
      <c r="G427" s="62"/>
      <c r="H427" s="433"/>
      <c r="J427" s="442"/>
      <c r="K427" s="164" t="s">
        <v>268</v>
      </c>
      <c r="L427" s="311">
        <f t="shared" ref="L427:AR429" si="32">L407</f>
        <v>7.2700000000000001E-2</v>
      </c>
      <c r="M427" s="311">
        <f t="shared" si="32"/>
        <v>7.2700000000000001E-2</v>
      </c>
      <c r="N427" s="311">
        <f t="shared" si="32"/>
        <v>7.2700000000000001E-2</v>
      </c>
      <c r="O427" s="311">
        <f t="shared" si="32"/>
        <v>7.2700000000000001E-2</v>
      </c>
      <c r="P427" s="311">
        <f t="shared" si="32"/>
        <v>7.2700000000000001E-2</v>
      </c>
      <c r="Q427" s="311">
        <f t="shared" si="32"/>
        <v>7.2700000000000001E-2</v>
      </c>
      <c r="R427" s="311">
        <f t="shared" si="32"/>
        <v>7.2700000000000001E-2</v>
      </c>
      <c r="S427" s="311">
        <f t="shared" si="32"/>
        <v>7.2700000000000001E-2</v>
      </c>
      <c r="T427" s="311">
        <f t="shared" si="32"/>
        <v>7.2700000000000001E-2</v>
      </c>
      <c r="U427" s="311">
        <f t="shared" si="32"/>
        <v>7.2700000000000001E-2</v>
      </c>
      <c r="V427" s="311">
        <f t="shared" si="32"/>
        <v>7.2700000000000001E-2</v>
      </c>
      <c r="W427" s="311">
        <f t="shared" si="32"/>
        <v>7.2700000000000001E-2</v>
      </c>
      <c r="X427" s="311">
        <f t="shared" si="32"/>
        <v>7.2700000000000001E-2</v>
      </c>
      <c r="Y427" s="311">
        <f t="shared" si="32"/>
        <v>7.2700000000000001E-2</v>
      </c>
      <c r="Z427" s="311">
        <f t="shared" si="32"/>
        <v>7.2700000000000001E-2</v>
      </c>
      <c r="AA427" s="311">
        <f t="shared" si="32"/>
        <v>7.2700000000000001E-2</v>
      </c>
      <c r="AB427" s="311">
        <f t="shared" si="32"/>
        <v>7.2700000000000001E-2</v>
      </c>
      <c r="AC427" s="311">
        <f t="shared" si="32"/>
        <v>7.2700000000000001E-2</v>
      </c>
      <c r="AD427" s="311">
        <f t="shared" si="32"/>
        <v>7.2700000000000001E-2</v>
      </c>
      <c r="AE427" s="311">
        <f t="shared" si="32"/>
        <v>7.2700000000000001E-2</v>
      </c>
      <c r="AF427" s="311">
        <f t="shared" si="32"/>
        <v>7.2700000000000001E-2</v>
      </c>
      <c r="AG427" s="311">
        <f t="shared" si="32"/>
        <v>7.2700000000000001E-2</v>
      </c>
      <c r="AH427" s="311">
        <f t="shared" si="32"/>
        <v>7.2700000000000001E-2</v>
      </c>
      <c r="AI427" s="311">
        <f t="shared" si="32"/>
        <v>7.2700000000000001E-2</v>
      </c>
      <c r="AJ427" s="311">
        <f t="shared" si="32"/>
        <v>7.2700000000000001E-2</v>
      </c>
      <c r="AK427" s="311">
        <f t="shared" si="32"/>
        <v>7.2700000000000001E-2</v>
      </c>
      <c r="AL427" s="311">
        <f t="shared" si="32"/>
        <v>7.2700000000000001E-2</v>
      </c>
      <c r="AM427" s="311">
        <f t="shared" si="32"/>
        <v>7.2700000000000001E-2</v>
      </c>
      <c r="AN427" s="311">
        <f t="shared" si="32"/>
        <v>7.2700000000000001E-2</v>
      </c>
      <c r="AO427" s="311">
        <f t="shared" si="32"/>
        <v>7.2700000000000001E-2</v>
      </c>
      <c r="AP427" s="311">
        <f t="shared" si="32"/>
        <v>7.2700000000000001E-2</v>
      </c>
      <c r="AQ427" s="311">
        <f t="shared" si="32"/>
        <v>7.2700000000000001E-2</v>
      </c>
      <c r="AR427" s="311">
        <f t="shared" si="32"/>
        <v>7.2700000000000001E-2</v>
      </c>
    </row>
    <row r="428" spans="7:44" ht="14.25" customHeight="1" x14ac:dyDescent="0.25">
      <c r="G428" s="62"/>
      <c r="H428" s="433"/>
      <c r="J428" s="442"/>
      <c r="K428" s="52" t="s">
        <v>269</v>
      </c>
      <c r="L428" s="312">
        <f t="shared" si="32"/>
        <v>7.2700000000000001E-2</v>
      </c>
      <c r="M428" s="312">
        <f t="shared" si="32"/>
        <v>7.2700000000000001E-2</v>
      </c>
      <c r="N428" s="312">
        <f t="shared" si="32"/>
        <v>7.2700000000000001E-2</v>
      </c>
      <c r="O428" s="312">
        <f t="shared" si="32"/>
        <v>7.2700000000000001E-2</v>
      </c>
      <c r="P428" s="312">
        <f t="shared" si="32"/>
        <v>7.2700000000000001E-2</v>
      </c>
      <c r="Q428" s="312">
        <f t="shared" si="32"/>
        <v>7.2700000000000001E-2</v>
      </c>
      <c r="R428" s="312">
        <f t="shared" si="32"/>
        <v>7.2700000000000001E-2</v>
      </c>
      <c r="S428" s="312">
        <f t="shared" si="32"/>
        <v>7.2700000000000001E-2</v>
      </c>
      <c r="T428" s="312">
        <f t="shared" si="32"/>
        <v>7.2700000000000001E-2</v>
      </c>
      <c r="U428" s="312">
        <f t="shared" si="32"/>
        <v>7.2700000000000001E-2</v>
      </c>
      <c r="V428" s="312">
        <f t="shared" si="32"/>
        <v>7.2700000000000001E-2</v>
      </c>
      <c r="W428" s="312">
        <f t="shared" si="32"/>
        <v>7.2700000000000001E-2</v>
      </c>
      <c r="X428" s="312">
        <f t="shared" si="32"/>
        <v>7.2700000000000001E-2</v>
      </c>
      <c r="Y428" s="312">
        <f t="shared" si="32"/>
        <v>7.2700000000000001E-2</v>
      </c>
      <c r="Z428" s="312">
        <f t="shared" si="32"/>
        <v>7.2700000000000001E-2</v>
      </c>
      <c r="AA428" s="312">
        <f t="shared" si="32"/>
        <v>7.2700000000000001E-2</v>
      </c>
      <c r="AB428" s="312">
        <f t="shared" si="32"/>
        <v>7.2700000000000001E-2</v>
      </c>
      <c r="AC428" s="312">
        <f t="shared" si="32"/>
        <v>7.2700000000000001E-2</v>
      </c>
      <c r="AD428" s="312">
        <f t="shared" si="32"/>
        <v>7.2700000000000001E-2</v>
      </c>
      <c r="AE428" s="312">
        <f t="shared" si="32"/>
        <v>7.2700000000000001E-2</v>
      </c>
      <c r="AF428" s="312">
        <f t="shared" si="32"/>
        <v>7.2700000000000001E-2</v>
      </c>
      <c r="AG428" s="312">
        <f t="shared" si="32"/>
        <v>7.2700000000000001E-2</v>
      </c>
      <c r="AH428" s="312">
        <f t="shared" si="32"/>
        <v>7.2700000000000001E-2</v>
      </c>
      <c r="AI428" s="312">
        <f t="shared" si="32"/>
        <v>7.2700000000000001E-2</v>
      </c>
      <c r="AJ428" s="312">
        <f t="shared" si="32"/>
        <v>7.2700000000000001E-2</v>
      </c>
      <c r="AK428" s="312">
        <f t="shared" si="32"/>
        <v>7.2700000000000001E-2</v>
      </c>
      <c r="AL428" s="312">
        <f t="shared" si="32"/>
        <v>7.2700000000000001E-2</v>
      </c>
      <c r="AM428" s="312">
        <f t="shared" si="32"/>
        <v>7.2700000000000001E-2</v>
      </c>
      <c r="AN428" s="312">
        <f t="shared" si="32"/>
        <v>7.2700000000000001E-2</v>
      </c>
      <c r="AO428" s="312">
        <f t="shared" si="32"/>
        <v>7.2700000000000001E-2</v>
      </c>
      <c r="AP428" s="312">
        <f t="shared" si="32"/>
        <v>7.2700000000000001E-2</v>
      </c>
      <c r="AQ428" s="312">
        <f t="shared" si="32"/>
        <v>7.2700000000000001E-2</v>
      </c>
      <c r="AR428" s="312">
        <f t="shared" si="32"/>
        <v>7.2700000000000001E-2</v>
      </c>
    </row>
    <row r="429" spans="7:44" ht="14.25" customHeight="1" thickBot="1" x14ac:dyDescent="0.3">
      <c r="G429" s="62"/>
      <c r="H429" s="433"/>
      <c r="J429" s="442"/>
      <c r="K429" s="167" t="s">
        <v>270</v>
      </c>
      <c r="L429" s="310">
        <f t="shared" si="32"/>
        <v>7.2700000000000001E-2</v>
      </c>
      <c r="M429" s="310">
        <f t="shared" si="32"/>
        <v>7.2700000000000001E-2</v>
      </c>
      <c r="N429" s="310">
        <f t="shared" si="32"/>
        <v>7.2700000000000001E-2</v>
      </c>
      <c r="O429" s="310">
        <f t="shared" si="32"/>
        <v>7.2700000000000001E-2</v>
      </c>
      <c r="P429" s="310">
        <f t="shared" si="32"/>
        <v>7.2700000000000001E-2</v>
      </c>
      <c r="Q429" s="310">
        <f t="shared" si="32"/>
        <v>7.2700000000000001E-2</v>
      </c>
      <c r="R429" s="310">
        <f t="shared" si="32"/>
        <v>7.2700000000000001E-2</v>
      </c>
      <c r="S429" s="310">
        <f t="shared" si="32"/>
        <v>7.2700000000000001E-2</v>
      </c>
      <c r="T429" s="310">
        <f t="shared" si="32"/>
        <v>7.2700000000000001E-2</v>
      </c>
      <c r="U429" s="310">
        <f t="shared" si="32"/>
        <v>7.2700000000000001E-2</v>
      </c>
      <c r="V429" s="310">
        <f t="shared" si="32"/>
        <v>7.2700000000000001E-2</v>
      </c>
      <c r="W429" s="310">
        <f t="shared" si="32"/>
        <v>7.2700000000000001E-2</v>
      </c>
      <c r="X429" s="310">
        <f t="shared" si="32"/>
        <v>7.2700000000000001E-2</v>
      </c>
      <c r="Y429" s="310">
        <f t="shared" si="32"/>
        <v>7.2700000000000001E-2</v>
      </c>
      <c r="Z429" s="310">
        <f t="shared" si="32"/>
        <v>7.2700000000000001E-2</v>
      </c>
      <c r="AA429" s="310">
        <f t="shared" si="32"/>
        <v>7.2700000000000001E-2</v>
      </c>
      <c r="AB429" s="310">
        <f t="shared" si="32"/>
        <v>7.2700000000000001E-2</v>
      </c>
      <c r="AC429" s="310">
        <f t="shared" si="32"/>
        <v>7.2700000000000001E-2</v>
      </c>
      <c r="AD429" s="310">
        <f t="shared" si="32"/>
        <v>7.2700000000000001E-2</v>
      </c>
      <c r="AE429" s="310">
        <f t="shared" si="32"/>
        <v>7.2700000000000001E-2</v>
      </c>
      <c r="AF429" s="310">
        <f t="shared" si="32"/>
        <v>7.2700000000000001E-2</v>
      </c>
      <c r="AG429" s="310">
        <f t="shared" si="32"/>
        <v>7.2700000000000001E-2</v>
      </c>
      <c r="AH429" s="310">
        <f t="shared" si="32"/>
        <v>7.2700000000000001E-2</v>
      </c>
      <c r="AI429" s="310">
        <f t="shared" si="32"/>
        <v>7.2700000000000001E-2</v>
      </c>
      <c r="AJ429" s="310">
        <f t="shared" si="32"/>
        <v>7.2700000000000001E-2</v>
      </c>
      <c r="AK429" s="310">
        <f t="shared" si="32"/>
        <v>7.2700000000000001E-2</v>
      </c>
      <c r="AL429" s="310">
        <f t="shared" si="32"/>
        <v>7.2700000000000001E-2</v>
      </c>
      <c r="AM429" s="310">
        <f t="shared" si="32"/>
        <v>7.2700000000000001E-2</v>
      </c>
      <c r="AN429" s="310">
        <f t="shared" si="32"/>
        <v>7.2700000000000001E-2</v>
      </c>
      <c r="AO429" s="310">
        <f t="shared" si="32"/>
        <v>7.2700000000000001E-2</v>
      </c>
      <c r="AP429" s="310">
        <f t="shared" si="32"/>
        <v>7.2700000000000001E-2</v>
      </c>
      <c r="AQ429" s="310">
        <f t="shared" si="32"/>
        <v>7.2700000000000001E-2</v>
      </c>
      <c r="AR429" s="310">
        <f t="shared" si="32"/>
        <v>7.2700000000000001E-2</v>
      </c>
    </row>
    <row r="430" spans="7:44" ht="14.25" customHeight="1" thickTop="1" x14ac:dyDescent="0.25">
      <c r="G430" s="62"/>
      <c r="H430" s="433"/>
      <c r="J430" s="442"/>
      <c r="K430" s="164" t="s">
        <v>271</v>
      </c>
      <c r="L430" s="311">
        <f t="shared" ref="L430:AR432" si="33">L407</f>
        <v>7.2700000000000001E-2</v>
      </c>
      <c r="M430" s="311">
        <f t="shared" si="33"/>
        <v>7.2700000000000001E-2</v>
      </c>
      <c r="N430" s="311">
        <f t="shared" si="33"/>
        <v>7.2700000000000001E-2</v>
      </c>
      <c r="O430" s="311">
        <f t="shared" si="33"/>
        <v>7.2700000000000001E-2</v>
      </c>
      <c r="P430" s="311">
        <f t="shared" si="33"/>
        <v>7.2700000000000001E-2</v>
      </c>
      <c r="Q430" s="311">
        <f t="shared" si="33"/>
        <v>7.2700000000000001E-2</v>
      </c>
      <c r="R430" s="311">
        <f t="shared" si="33"/>
        <v>7.2700000000000001E-2</v>
      </c>
      <c r="S430" s="311">
        <f t="shared" si="33"/>
        <v>7.2700000000000001E-2</v>
      </c>
      <c r="T430" s="311">
        <f t="shared" si="33"/>
        <v>7.2700000000000001E-2</v>
      </c>
      <c r="U430" s="311">
        <f t="shared" si="33"/>
        <v>7.2700000000000001E-2</v>
      </c>
      <c r="V430" s="311">
        <f t="shared" si="33"/>
        <v>7.2700000000000001E-2</v>
      </c>
      <c r="W430" s="311">
        <f t="shared" si="33"/>
        <v>7.2700000000000001E-2</v>
      </c>
      <c r="X430" s="311">
        <f t="shared" si="33"/>
        <v>7.2700000000000001E-2</v>
      </c>
      <c r="Y430" s="311">
        <f t="shared" si="33"/>
        <v>7.2700000000000001E-2</v>
      </c>
      <c r="Z430" s="311">
        <f t="shared" si="33"/>
        <v>7.2700000000000001E-2</v>
      </c>
      <c r="AA430" s="311">
        <f t="shared" si="33"/>
        <v>7.2700000000000001E-2</v>
      </c>
      <c r="AB430" s="311">
        <f t="shared" si="33"/>
        <v>7.2700000000000001E-2</v>
      </c>
      <c r="AC430" s="311">
        <f t="shared" si="33"/>
        <v>7.2700000000000001E-2</v>
      </c>
      <c r="AD430" s="311">
        <f t="shared" si="33"/>
        <v>7.2700000000000001E-2</v>
      </c>
      <c r="AE430" s="311">
        <f t="shared" si="33"/>
        <v>7.2700000000000001E-2</v>
      </c>
      <c r="AF430" s="311">
        <f t="shared" si="33"/>
        <v>7.2700000000000001E-2</v>
      </c>
      <c r="AG430" s="311">
        <f t="shared" si="33"/>
        <v>7.2700000000000001E-2</v>
      </c>
      <c r="AH430" s="311">
        <f t="shared" si="33"/>
        <v>7.2700000000000001E-2</v>
      </c>
      <c r="AI430" s="311">
        <f t="shared" si="33"/>
        <v>7.2700000000000001E-2</v>
      </c>
      <c r="AJ430" s="311">
        <f t="shared" si="33"/>
        <v>7.2700000000000001E-2</v>
      </c>
      <c r="AK430" s="311">
        <f t="shared" si="33"/>
        <v>7.2700000000000001E-2</v>
      </c>
      <c r="AL430" s="311">
        <f t="shared" si="33"/>
        <v>7.2700000000000001E-2</v>
      </c>
      <c r="AM430" s="311">
        <f t="shared" si="33"/>
        <v>7.2700000000000001E-2</v>
      </c>
      <c r="AN430" s="311">
        <f t="shared" si="33"/>
        <v>7.2700000000000001E-2</v>
      </c>
      <c r="AO430" s="311">
        <f t="shared" si="33"/>
        <v>7.2700000000000001E-2</v>
      </c>
      <c r="AP430" s="311">
        <f t="shared" si="33"/>
        <v>7.2700000000000001E-2</v>
      </c>
      <c r="AQ430" s="311">
        <f t="shared" si="33"/>
        <v>7.2700000000000001E-2</v>
      </c>
      <c r="AR430" s="311">
        <f t="shared" si="33"/>
        <v>7.2700000000000001E-2</v>
      </c>
    </row>
    <row r="431" spans="7:44" ht="14.25" customHeight="1" x14ac:dyDescent="0.25">
      <c r="G431" s="62"/>
      <c r="H431" s="433"/>
      <c r="J431" s="442"/>
      <c r="K431" s="52" t="s">
        <v>272</v>
      </c>
      <c r="L431" s="312">
        <f t="shared" si="33"/>
        <v>7.2700000000000001E-2</v>
      </c>
      <c r="M431" s="312">
        <f t="shared" si="33"/>
        <v>7.2700000000000001E-2</v>
      </c>
      <c r="N431" s="312">
        <f t="shared" si="33"/>
        <v>7.2700000000000001E-2</v>
      </c>
      <c r="O431" s="312">
        <f t="shared" si="33"/>
        <v>7.2700000000000001E-2</v>
      </c>
      <c r="P431" s="312">
        <f t="shared" si="33"/>
        <v>7.2700000000000001E-2</v>
      </c>
      <c r="Q431" s="312">
        <f t="shared" si="33"/>
        <v>7.2700000000000001E-2</v>
      </c>
      <c r="R431" s="312">
        <f t="shared" si="33"/>
        <v>7.2700000000000001E-2</v>
      </c>
      <c r="S431" s="312">
        <f t="shared" si="33"/>
        <v>7.2700000000000001E-2</v>
      </c>
      <c r="T431" s="312">
        <f t="shared" si="33"/>
        <v>7.2700000000000001E-2</v>
      </c>
      <c r="U431" s="312">
        <f t="shared" si="33"/>
        <v>7.2700000000000001E-2</v>
      </c>
      <c r="V431" s="312">
        <f t="shared" si="33"/>
        <v>7.2700000000000001E-2</v>
      </c>
      <c r="W431" s="312">
        <f t="shared" si="33"/>
        <v>7.2700000000000001E-2</v>
      </c>
      <c r="X431" s="312">
        <f t="shared" si="33"/>
        <v>7.2700000000000001E-2</v>
      </c>
      <c r="Y431" s="312">
        <f t="shared" si="33"/>
        <v>7.2700000000000001E-2</v>
      </c>
      <c r="Z431" s="312">
        <f t="shared" si="33"/>
        <v>7.2700000000000001E-2</v>
      </c>
      <c r="AA431" s="312">
        <f t="shared" si="33"/>
        <v>7.2700000000000001E-2</v>
      </c>
      <c r="AB431" s="312">
        <f t="shared" si="33"/>
        <v>7.2700000000000001E-2</v>
      </c>
      <c r="AC431" s="312">
        <f t="shared" si="33"/>
        <v>7.2700000000000001E-2</v>
      </c>
      <c r="AD431" s="312">
        <f t="shared" si="33"/>
        <v>7.2700000000000001E-2</v>
      </c>
      <c r="AE431" s="312">
        <f t="shared" si="33"/>
        <v>7.2700000000000001E-2</v>
      </c>
      <c r="AF431" s="312">
        <f t="shared" si="33"/>
        <v>7.2700000000000001E-2</v>
      </c>
      <c r="AG431" s="312">
        <f t="shared" si="33"/>
        <v>7.2700000000000001E-2</v>
      </c>
      <c r="AH431" s="312">
        <f t="shared" si="33"/>
        <v>7.2700000000000001E-2</v>
      </c>
      <c r="AI431" s="312">
        <f t="shared" si="33"/>
        <v>7.2700000000000001E-2</v>
      </c>
      <c r="AJ431" s="312">
        <f t="shared" si="33"/>
        <v>7.2700000000000001E-2</v>
      </c>
      <c r="AK431" s="312">
        <f t="shared" si="33"/>
        <v>7.2700000000000001E-2</v>
      </c>
      <c r="AL431" s="312">
        <f t="shared" si="33"/>
        <v>7.2700000000000001E-2</v>
      </c>
      <c r="AM431" s="312">
        <f t="shared" si="33"/>
        <v>7.2700000000000001E-2</v>
      </c>
      <c r="AN431" s="312">
        <f t="shared" si="33"/>
        <v>7.2700000000000001E-2</v>
      </c>
      <c r="AO431" s="312">
        <f t="shared" si="33"/>
        <v>7.2700000000000001E-2</v>
      </c>
      <c r="AP431" s="312">
        <f t="shared" si="33"/>
        <v>7.2700000000000001E-2</v>
      </c>
      <c r="AQ431" s="312">
        <f t="shared" si="33"/>
        <v>7.2700000000000001E-2</v>
      </c>
      <c r="AR431" s="312">
        <f t="shared" si="33"/>
        <v>7.2700000000000001E-2</v>
      </c>
    </row>
    <row r="432" spans="7:44" ht="14.25" customHeight="1" thickBot="1" x14ac:dyDescent="0.3">
      <c r="G432" s="62"/>
      <c r="H432" s="433"/>
      <c r="J432" s="442"/>
      <c r="K432" s="167" t="s">
        <v>273</v>
      </c>
      <c r="L432" s="310">
        <f t="shared" si="33"/>
        <v>7.2700000000000001E-2</v>
      </c>
      <c r="M432" s="310">
        <f t="shared" si="33"/>
        <v>7.2700000000000001E-2</v>
      </c>
      <c r="N432" s="310">
        <f t="shared" si="33"/>
        <v>7.2700000000000001E-2</v>
      </c>
      <c r="O432" s="310">
        <f t="shared" si="33"/>
        <v>7.2700000000000001E-2</v>
      </c>
      <c r="P432" s="310">
        <f t="shared" si="33"/>
        <v>7.2700000000000001E-2</v>
      </c>
      <c r="Q432" s="310">
        <f t="shared" si="33"/>
        <v>7.2700000000000001E-2</v>
      </c>
      <c r="R432" s="310">
        <f t="shared" si="33"/>
        <v>7.2700000000000001E-2</v>
      </c>
      <c r="S432" s="310">
        <f t="shared" si="33"/>
        <v>7.2700000000000001E-2</v>
      </c>
      <c r="T432" s="310">
        <f t="shared" si="33"/>
        <v>7.2700000000000001E-2</v>
      </c>
      <c r="U432" s="310">
        <f t="shared" si="33"/>
        <v>7.2700000000000001E-2</v>
      </c>
      <c r="V432" s="310">
        <f t="shared" si="33"/>
        <v>7.2700000000000001E-2</v>
      </c>
      <c r="W432" s="310">
        <f t="shared" si="33"/>
        <v>7.2700000000000001E-2</v>
      </c>
      <c r="X432" s="310">
        <f t="shared" si="33"/>
        <v>7.2700000000000001E-2</v>
      </c>
      <c r="Y432" s="310">
        <f t="shared" si="33"/>
        <v>7.2700000000000001E-2</v>
      </c>
      <c r="Z432" s="310">
        <f t="shared" si="33"/>
        <v>7.2700000000000001E-2</v>
      </c>
      <c r="AA432" s="310">
        <f t="shared" si="33"/>
        <v>7.2700000000000001E-2</v>
      </c>
      <c r="AB432" s="310">
        <f t="shared" si="33"/>
        <v>7.2700000000000001E-2</v>
      </c>
      <c r="AC432" s="310">
        <f t="shared" si="33"/>
        <v>7.2700000000000001E-2</v>
      </c>
      <c r="AD432" s="310">
        <f t="shared" si="33"/>
        <v>7.2700000000000001E-2</v>
      </c>
      <c r="AE432" s="310">
        <f t="shared" si="33"/>
        <v>7.2700000000000001E-2</v>
      </c>
      <c r="AF432" s="310">
        <f t="shared" si="33"/>
        <v>7.2700000000000001E-2</v>
      </c>
      <c r="AG432" s="310">
        <f t="shared" si="33"/>
        <v>7.2700000000000001E-2</v>
      </c>
      <c r="AH432" s="310">
        <f t="shared" si="33"/>
        <v>7.2700000000000001E-2</v>
      </c>
      <c r="AI432" s="310">
        <f t="shared" si="33"/>
        <v>7.2700000000000001E-2</v>
      </c>
      <c r="AJ432" s="310">
        <f t="shared" si="33"/>
        <v>7.2700000000000001E-2</v>
      </c>
      <c r="AK432" s="310">
        <f t="shared" si="33"/>
        <v>7.2700000000000001E-2</v>
      </c>
      <c r="AL432" s="310">
        <f t="shared" si="33"/>
        <v>7.2700000000000001E-2</v>
      </c>
      <c r="AM432" s="310">
        <f t="shared" si="33"/>
        <v>7.2700000000000001E-2</v>
      </c>
      <c r="AN432" s="310">
        <f t="shared" si="33"/>
        <v>7.2700000000000001E-2</v>
      </c>
      <c r="AO432" s="310">
        <f t="shared" si="33"/>
        <v>7.2700000000000001E-2</v>
      </c>
      <c r="AP432" s="310">
        <f t="shared" si="33"/>
        <v>7.2700000000000001E-2</v>
      </c>
      <c r="AQ432" s="310">
        <f t="shared" si="33"/>
        <v>7.2700000000000001E-2</v>
      </c>
      <c r="AR432" s="310">
        <f t="shared" si="33"/>
        <v>7.2700000000000001E-2</v>
      </c>
    </row>
    <row r="433" spans="7:44" ht="14.25" customHeight="1" thickTop="1" x14ac:dyDescent="0.25">
      <c r="G433" s="62"/>
      <c r="H433" s="433"/>
      <c r="J433" s="442"/>
      <c r="K433" s="164" t="s">
        <v>274</v>
      </c>
      <c r="L433" s="311">
        <f t="shared" ref="L433:AR435" si="34">L407</f>
        <v>7.2700000000000001E-2</v>
      </c>
      <c r="M433" s="311">
        <f t="shared" si="34"/>
        <v>7.2700000000000001E-2</v>
      </c>
      <c r="N433" s="311">
        <f t="shared" si="34"/>
        <v>7.2700000000000001E-2</v>
      </c>
      <c r="O433" s="311">
        <f t="shared" si="34"/>
        <v>7.2700000000000001E-2</v>
      </c>
      <c r="P433" s="311">
        <f t="shared" si="34"/>
        <v>7.2700000000000001E-2</v>
      </c>
      <c r="Q433" s="311">
        <f t="shared" si="34"/>
        <v>7.2700000000000001E-2</v>
      </c>
      <c r="R433" s="311">
        <f t="shared" si="34"/>
        <v>7.2700000000000001E-2</v>
      </c>
      <c r="S433" s="311">
        <f t="shared" si="34"/>
        <v>7.2700000000000001E-2</v>
      </c>
      <c r="T433" s="311">
        <f t="shared" si="34"/>
        <v>7.2700000000000001E-2</v>
      </c>
      <c r="U433" s="311">
        <f t="shared" si="34"/>
        <v>7.2700000000000001E-2</v>
      </c>
      <c r="V433" s="311">
        <f t="shared" si="34"/>
        <v>7.2700000000000001E-2</v>
      </c>
      <c r="W433" s="311">
        <f t="shared" si="34"/>
        <v>7.2700000000000001E-2</v>
      </c>
      <c r="X433" s="311">
        <f t="shared" si="34"/>
        <v>7.2700000000000001E-2</v>
      </c>
      <c r="Y433" s="311">
        <f t="shared" si="34"/>
        <v>7.2700000000000001E-2</v>
      </c>
      <c r="Z433" s="311">
        <f t="shared" si="34"/>
        <v>7.2700000000000001E-2</v>
      </c>
      <c r="AA433" s="311">
        <f t="shared" si="34"/>
        <v>7.2700000000000001E-2</v>
      </c>
      <c r="AB433" s="311">
        <f t="shared" si="34"/>
        <v>7.2700000000000001E-2</v>
      </c>
      <c r="AC433" s="311">
        <f t="shared" si="34"/>
        <v>7.2700000000000001E-2</v>
      </c>
      <c r="AD433" s="311">
        <f t="shared" si="34"/>
        <v>7.2700000000000001E-2</v>
      </c>
      <c r="AE433" s="311">
        <f t="shared" si="34"/>
        <v>7.2700000000000001E-2</v>
      </c>
      <c r="AF433" s="311">
        <f t="shared" si="34"/>
        <v>7.2700000000000001E-2</v>
      </c>
      <c r="AG433" s="311">
        <f t="shared" si="34"/>
        <v>7.2700000000000001E-2</v>
      </c>
      <c r="AH433" s="311">
        <f t="shared" si="34"/>
        <v>7.2700000000000001E-2</v>
      </c>
      <c r="AI433" s="311">
        <f t="shared" si="34"/>
        <v>7.2700000000000001E-2</v>
      </c>
      <c r="AJ433" s="311">
        <f t="shared" si="34"/>
        <v>7.2700000000000001E-2</v>
      </c>
      <c r="AK433" s="311">
        <f t="shared" si="34"/>
        <v>7.2700000000000001E-2</v>
      </c>
      <c r="AL433" s="311">
        <f t="shared" si="34"/>
        <v>7.2700000000000001E-2</v>
      </c>
      <c r="AM433" s="311">
        <f t="shared" si="34"/>
        <v>7.2700000000000001E-2</v>
      </c>
      <c r="AN433" s="311">
        <f t="shared" si="34"/>
        <v>7.2700000000000001E-2</v>
      </c>
      <c r="AO433" s="311">
        <f t="shared" si="34"/>
        <v>7.2700000000000001E-2</v>
      </c>
      <c r="AP433" s="311">
        <f t="shared" si="34"/>
        <v>7.2700000000000001E-2</v>
      </c>
      <c r="AQ433" s="311">
        <f t="shared" si="34"/>
        <v>7.2700000000000001E-2</v>
      </c>
      <c r="AR433" s="311">
        <f t="shared" si="34"/>
        <v>7.2700000000000001E-2</v>
      </c>
    </row>
    <row r="434" spans="7:44" ht="14.25" customHeight="1" x14ac:dyDescent="0.25">
      <c r="G434" s="62"/>
      <c r="H434" s="433"/>
      <c r="J434" s="442"/>
      <c r="K434" s="52" t="s">
        <v>275</v>
      </c>
      <c r="L434" s="312">
        <f t="shared" si="34"/>
        <v>7.2700000000000001E-2</v>
      </c>
      <c r="M434" s="312">
        <f t="shared" si="34"/>
        <v>7.2700000000000001E-2</v>
      </c>
      <c r="N434" s="312">
        <f t="shared" si="34"/>
        <v>7.2700000000000001E-2</v>
      </c>
      <c r="O434" s="312">
        <f t="shared" si="34"/>
        <v>7.2700000000000001E-2</v>
      </c>
      <c r="P434" s="312">
        <f t="shared" si="34"/>
        <v>7.2700000000000001E-2</v>
      </c>
      <c r="Q434" s="312">
        <f t="shared" si="34"/>
        <v>7.2700000000000001E-2</v>
      </c>
      <c r="R434" s="312">
        <f t="shared" si="34"/>
        <v>7.2700000000000001E-2</v>
      </c>
      <c r="S434" s="312">
        <f t="shared" si="34"/>
        <v>7.2700000000000001E-2</v>
      </c>
      <c r="T434" s="312">
        <f t="shared" si="34"/>
        <v>7.2700000000000001E-2</v>
      </c>
      <c r="U434" s="312">
        <f t="shared" si="34"/>
        <v>7.2700000000000001E-2</v>
      </c>
      <c r="V434" s="312">
        <f t="shared" si="34"/>
        <v>7.2700000000000001E-2</v>
      </c>
      <c r="W434" s="312">
        <f t="shared" si="34"/>
        <v>7.2700000000000001E-2</v>
      </c>
      <c r="X434" s="312">
        <f t="shared" si="34"/>
        <v>7.2700000000000001E-2</v>
      </c>
      <c r="Y434" s="312">
        <f t="shared" si="34"/>
        <v>7.2700000000000001E-2</v>
      </c>
      <c r="Z434" s="312">
        <f t="shared" si="34"/>
        <v>7.2700000000000001E-2</v>
      </c>
      <c r="AA434" s="312">
        <f t="shared" si="34"/>
        <v>7.2700000000000001E-2</v>
      </c>
      <c r="AB434" s="312">
        <f t="shared" si="34"/>
        <v>7.2700000000000001E-2</v>
      </c>
      <c r="AC434" s="312">
        <f t="shared" si="34"/>
        <v>7.2700000000000001E-2</v>
      </c>
      <c r="AD434" s="312">
        <f t="shared" si="34"/>
        <v>7.2700000000000001E-2</v>
      </c>
      <c r="AE434" s="312">
        <f t="shared" si="34"/>
        <v>7.2700000000000001E-2</v>
      </c>
      <c r="AF434" s="312">
        <f t="shared" si="34"/>
        <v>7.2700000000000001E-2</v>
      </c>
      <c r="AG434" s="312">
        <f t="shared" si="34"/>
        <v>7.2700000000000001E-2</v>
      </c>
      <c r="AH434" s="312">
        <f t="shared" si="34"/>
        <v>7.2700000000000001E-2</v>
      </c>
      <c r="AI434" s="312">
        <f t="shared" si="34"/>
        <v>7.2700000000000001E-2</v>
      </c>
      <c r="AJ434" s="312">
        <f t="shared" si="34"/>
        <v>7.2700000000000001E-2</v>
      </c>
      <c r="AK434" s="312">
        <f t="shared" si="34"/>
        <v>7.2700000000000001E-2</v>
      </c>
      <c r="AL434" s="312">
        <f t="shared" si="34"/>
        <v>7.2700000000000001E-2</v>
      </c>
      <c r="AM434" s="312">
        <f t="shared" si="34"/>
        <v>7.2700000000000001E-2</v>
      </c>
      <c r="AN434" s="312">
        <f t="shared" si="34"/>
        <v>7.2700000000000001E-2</v>
      </c>
      <c r="AO434" s="312">
        <f t="shared" si="34"/>
        <v>7.2700000000000001E-2</v>
      </c>
      <c r="AP434" s="312">
        <f t="shared" si="34"/>
        <v>7.2700000000000001E-2</v>
      </c>
      <c r="AQ434" s="312">
        <f t="shared" si="34"/>
        <v>7.2700000000000001E-2</v>
      </c>
      <c r="AR434" s="312">
        <f t="shared" si="34"/>
        <v>7.2700000000000001E-2</v>
      </c>
    </row>
    <row r="435" spans="7:44" ht="14.25" customHeight="1" thickBot="1" x14ac:dyDescent="0.3">
      <c r="G435" s="62"/>
      <c r="H435" s="433"/>
      <c r="J435" s="442"/>
      <c r="K435" s="167" t="s">
        <v>276</v>
      </c>
      <c r="L435" s="310">
        <f t="shared" si="34"/>
        <v>7.2700000000000001E-2</v>
      </c>
      <c r="M435" s="310">
        <f t="shared" si="34"/>
        <v>7.2700000000000001E-2</v>
      </c>
      <c r="N435" s="310">
        <f t="shared" si="34"/>
        <v>7.2700000000000001E-2</v>
      </c>
      <c r="O435" s="310">
        <f t="shared" si="34"/>
        <v>7.2700000000000001E-2</v>
      </c>
      <c r="P435" s="310">
        <f t="shared" si="34"/>
        <v>7.2700000000000001E-2</v>
      </c>
      <c r="Q435" s="310">
        <f t="shared" si="34"/>
        <v>7.2700000000000001E-2</v>
      </c>
      <c r="R435" s="310">
        <f t="shared" si="34"/>
        <v>7.2700000000000001E-2</v>
      </c>
      <c r="S435" s="310">
        <f t="shared" si="34"/>
        <v>7.2700000000000001E-2</v>
      </c>
      <c r="T435" s="310">
        <f t="shared" si="34"/>
        <v>7.2700000000000001E-2</v>
      </c>
      <c r="U435" s="310">
        <f t="shared" si="34"/>
        <v>7.2700000000000001E-2</v>
      </c>
      <c r="V435" s="310">
        <f t="shared" si="34"/>
        <v>7.2700000000000001E-2</v>
      </c>
      <c r="W435" s="310">
        <f t="shared" si="34"/>
        <v>7.2700000000000001E-2</v>
      </c>
      <c r="X435" s="310">
        <f t="shared" si="34"/>
        <v>7.2700000000000001E-2</v>
      </c>
      <c r="Y435" s="310">
        <f t="shared" si="34"/>
        <v>7.2700000000000001E-2</v>
      </c>
      <c r="Z435" s="310">
        <f t="shared" si="34"/>
        <v>7.2700000000000001E-2</v>
      </c>
      <c r="AA435" s="310">
        <f t="shared" si="34"/>
        <v>7.2700000000000001E-2</v>
      </c>
      <c r="AB435" s="310">
        <f t="shared" si="34"/>
        <v>7.2700000000000001E-2</v>
      </c>
      <c r="AC435" s="310">
        <f t="shared" si="34"/>
        <v>7.2700000000000001E-2</v>
      </c>
      <c r="AD435" s="310">
        <f t="shared" si="34"/>
        <v>7.2700000000000001E-2</v>
      </c>
      <c r="AE435" s="310">
        <f t="shared" si="34"/>
        <v>7.2700000000000001E-2</v>
      </c>
      <c r="AF435" s="310">
        <f t="shared" si="34"/>
        <v>7.2700000000000001E-2</v>
      </c>
      <c r="AG435" s="310">
        <f t="shared" si="34"/>
        <v>7.2700000000000001E-2</v>
      </c>
      <c r="AH435" s="310">
        <f t="shared" si="34"/>
        <v>7.2700000000000001E-2</v>
      </c>
      <c r="AI435" s="310">
        <f t="shared" si="34"/>
        <v>7.2700000000000001E-2</v>
      </c>
      <c r="AJ435" s="310">
        <f t="shared" si="34"/>
        <v>7.2700000000000001E-2</v>
      </c>
      <c r="AK435" s="310">
        <f t="shared" si="34"/>
        <v>7.2700000000000001E-2</v>
      </c>
      <c r="AL435" s="310">
        <f t="shared" si="34"/>
        <v>7.2700000000000001E-2</v>
      </c>
      <c r="AM435" s="310">
        <f t="shared" si="34"/>
        <v>7.2700000000000001E-2</v>
      </c>
      <c r="AN435" s="310">
        <f t="shared" si="34"/>
        <v>7.2700000000000001E-2</v>
      </c>
      <c r="AO435" s="310">
        <f t="shared" si="34"/>
        <v>7.2700000000000001E-2</v>
      </c>
      <c r="AP435" s="310">
        <f t="shared" si="34"/>
        <v>7.2700000000000001E-2</v>
      </c>
      <c r="AQ435" s="310">
        <f t="shared" si="34"/>
        <v>7.2700000000000001E-2</v>
      </c>
      <c r="AR435" s="310">
        <f t="shared" si="34"/>
        <v>7.2700000000000001E-2</v>
      </c>
    </row>
    <row r="436" spans="7:44" ht="14.25" customHeight="1" thickTop="1" x14ac:dyDescent="0.25">
      <c r="G436" s="62"/>
      <c r="H436" s="433"/>
      <c r="J436" s="442"/>
      <c r="K436" s="164" t="s">
        <v>277</v>
      </c>
      <c r="L436" s="311">
        <f t="shared" ref="L436:AR438" si="35">L407</f>
        <v>7.2700000000000001E-2</v>
      </c>
      <c r="M436" s="311">
        <f t="shared" si="35"/>
        <v>7.2700000000000001E-2</v>
      </c>
      <c r="N436" s="311">
        <f t="shared" si="35"/>
        <v>7.2700000000000001E-2</v>
      </c>
      <c r="O436" s="311">
        <f t="shared" si="35"/>
        <v>7.2700000000000001E-2</v>
      </c>
      <c r="P436" s="311">
        <f t="shared" si="35"/>
        <v>7.2700000000000001E-2</v>
      </c>
      <c r="Q436" s="311">
        <f t="shared" si="35"/>
        <v>7.2700000000000001E-2</v>
      </c>
      <c r="R436" s="311">
        <f t="shared" si="35"/>
        <v>7.2700000000000001E-2</v>
      </c>
      <c r="S436" s="311">
        <f t="shared" si="35"/>
        <v>7.2700000000000001E-2</v>
      </c>
      <c r="T436" s="311">
        <f t="shared" si="35"/>
        <v>7.2700000000000001E-2</v>
      </c>
      <c r="U436" s="311">
        <f t="shared" si="35"/>
        <v>7.2700000000000001E-2</v>
      </c>
      <c r="V436" s="311">
        <f t="shared" si="35"/>
        <v>7.2700000000000001E-2</v>
      </c>
      <c r="W436" s="311">
        <f t="shared" si="35"/>
        <v>7.2700000000000001E-2</v>
      </c>
      <c r="X436" s="311">
        <f t="shared" si="35"/>
        <v>7.2700000000000001E-2</v>
      </c>
      <c r="Y436" s="311">
        <f t="shared" si="35"/>
        <v>7.2700000000000001E-2</v>
      </c>
      <c r="Z436" s="311">
        <f t="shared" si="35"/>
        <v>7.2700000000000001E-2</v>
      </c>
      <c r="AA436" s="311">
        <f t="shared" si="35"/>
        <v>7.2700000000000001E-2</v>
      </c>
      <c r="AB436" s="311">
        <f t="shared" si="35"/>
        <v>7.2700000000000001E-2</v>
      </c>
      <c r="AC436" s="311">
        <f t="shared" si="35"/>
        <v>7.2700000000000001E-2</v>
      </c>
      <c r="AD436" s="311">
        <f t="shared" si="35"/>
        <v>7.2700000000000001E-2</v>
      </c>
      <c r="AE436" s="311">
        <f t="shared" si="35"/>
        <v>7.2700000000000001E-2</v>
      </c>
      <c r="AF436" s="311">
        <f t="shared" si="35"/>
        <v>7.2700000000000001E-2</v>
      </c>
      <c r="AG436" s="311">
        <f t="shared" si="35"/>
        <v>7.2700000000000001E-2</v>
      </c>
      <c r="AH436" s="311">
        <f t="shared" si="35"/>
        <v>7.2700000000000001E-2</v>
      </c>
      <c r="AI436" s="311">
        <f t="shared" si="35"/>
        <v>7.2700000000000001E-2</v>
      </c>
      <c r="AJ436" s="311">
        <f t="shared" si="35"/>
        <v>7.2700000000000001E-2</v>
      </c>
      <c r="AK436" s="311">
        <f t="shared" si="35"/>
        <v>7.2700000000000001E-2</v>
      </c>
      <c r="AL436" s="311">
        <f t="shared" si="35"/>
        <v>7.2700000000000001E-2</v>
      </c>
      <c r="AM436" s="311">
        <f t="shared" si="35"/>
        <v>7.2700000000000001E-2</v>
      </c>
      <c r="AN436" s="311">
        <f t="shared" si="35"/>
        <v>7.2700000000000001E-2</v>
      </c>
      <c r="AO436" s="311">
        <f t="shared" si="35"/>
        <v>7.2700000000000001E-2</v>
      </c>
      <c r="AP436" s="311">
        <f t="shared" si="35"/>
        <v>7.2700000000000001E-2</v>
      </c>
      <c r="AQ436" s="311">
        <f t="shared" si="35"/>
        <v>7.2700000000000001E-2</v>
      </c>
      <c r="AR436" s="311">
        <f t="shared" si="35"/>
        <v>7.2700000000000001E-2</v>
      </c>
    </row>
    <row r="437" spans="7:44" ht="14.25" customHeight="1" x14ac:dyDescent="0.25">
      <c r="G437" s="62"/>
      <c r="H437" s="433"/>
      <c r="J437" s="442"/>
      <c r="K437" s="52" t="s">
        <v>278</v>
      </c>
      <c r="L437" s="312">
        <f t="shared" si="35"/>
        <v>7.2700000000000001E-2</v>
      </c>
      <c r="M437" s="312">
        <f t="shared" si="35"/>
        <v>7.2700000000000001E-2</v>
      </c>
      <c r="N437" s="312">
        <f t="shared" si="35"/>
        <v>7.2700000000000001E-2</v>
      </c>
      <c r="O437" s="312">
        <f t="shared" si="35"/>
        <v>7.2700000000000001E-2</v>
      </c>
      <c r="P437" s="312">
        <f t="shared" si="35"/>
        <v>7.2700000000000001E-2</v>
      </c>
      <c r="Q437" s="312">
        <f t="shared" si="35"/>
        <v>7.2700000000000001E-2</v>
      </c>
      <c r="R437" s="312">
        <f t="shared" si="35"/>
        <v>7.2700000000000001E-2</v>
      </c>
      <c r="S437" s="312">
        <f t="shared" si="35"/>
        <v>7.2700000000000001E-2</v>
      </c>
      <c r="T437" s="312">
        <f t="shared" si="35"/>
        <v>7.2700000000000001E-2</v>
      </c>
      <c r="U437" s="312">
        <f t="shared" si="35"/>
        <v>7.2700000000000001E-2</v>
      </c>
      <c r="V437" s="312">
        <f t="shared" si="35"/>
        <v>7.2700000000000001E-2</v>
      </c>
      <c r="W437" s="312">
        <f t="shared" si="35"/>
        <v>7.2700000000000001E-2</v>
      </c>
      <c r="X437" s="312">
        <f t="shared" si="35"/>
        <v>7.2700000000000001E-2</v>
      </c>
      <c r="Y437" s="312">
        <f t="shared" si="35"/>
        <v>7.2700000000000001E-2</v>
      </c>
      <c r="Z437" s="312">
        <f t="shared" si="35"/>
        <v>7.2700000000000001E-2</v>
      </c>
      <c r="AA437" s="312">
        <f t="shared" si="35"/>
        <v>7.2700000000000001E-2</v>
      </c>
      <c r="AB437" s="312">
        <f t="shared" si="35"/>
        <v>7.2700000000000001E-2</v>
      </c>
      <c r="AC437" s="312">
        <f t="shared" si="35"/>
        <v>7.2700000000000001E-2</v>
      </c>
      <c r="AD437" s="312">
        <f t="shared" si="35"/>
        <v>7.2700000000000001E-2</v>
      </c>
      <c r="AE437" s="312">
        <f t="shared" si="35"/>
        <v>7.2700000000000001E-2</v>
      </c>
      <c r="AF437" s="312">
        <f t="shared" si="35"/>
        <v>7.2700000000000001E-2</v>
      </c>
      <c r="AG437" s="312">
        <f t="shared" si="35"/>
        <v>7.2700000000000001E-2</v>
      </c>
      <c r="AH437" s="312">
        <f t="shared" si="35"/>
        <v>7.2700000000000001E-2</v>
      </c>
      <c r="AI437" s="312">
        <f t="shared" si="35"/>
        <v>7.2700000000000001E-2</v>
      </c>
      <c r="AJ437" s="312">
        <f t="shared" si="35"/>
        <v>7.2700000000000001E-2</v>
      </c>
      <c r="AK437" s="312">
        <f t="shared" si="35"/>
        <v>7.2700000000000001E-2</v>
      </c>
      <c r="AL437" s="312">
        <f t="shared" si="35"/>
        <v>7.2700000000000001E-2</v>
      </c>
      <c r="AM437" s="312">
        <f t="shared" si="35"/>
        <v>7.2700000000000001E-2</v>
      </c>
      <c r="AN437" s="312">
        <f t="shared" si="35"/>
        <v>7.2700000000000001E-2</v>
      </c>
      <c r="AO437" s="312">
        <f t="shared" si="35"/>
        <v>7.2700000000000001E-2</v>
      </c>
      <c r="AP437" s="312">
        <f t="shared" si="35"/>
        <v>7.2700000000000001E-2</v>
      </c>
      <c r="AQ437" s="312">
        <f t="shared" si="35"/>
        <v>7.2700000000000001E-2</v>
      </c>
      <c r="AR437" s="312">
        <f t="shared" si="35"/>
        <v>7.2700000000000001E-2</v>
      </c>
    </row>
    <row r="438" spans="7:44" ht="14.25" customHeight="1" thickBot="1" x14ac:dyDescent="0.3">
      <c r="G438" s="62"/>
      <c r="H438" s="433"/>
      <c r="J438" s="442"/>
      <c r="K438" s="167" t="s">
        <v>279</v>
      </c>
      <c r="L438" s="310">
        <f t="shared" si="35"/>
        <v>7.2700000000000001E-2</v>
      </c>
      <c r="M438" s="310">
        <f t="shared" si="35"/>
        <v>7.2700000000000001E-2</v>
      </c>
      <c r="N438" s="310">
        <f t="shared" si="35"/>
        <v>7.2700000000000001E-2</v>
      </c>
      <c r="O438" s="310">
        <f t="shared" si="35"/>
        <v>7.2700000000000001E-2</v>
      </c>
      <c r="P438" s="310">
        <f t="shared" si="35"/>
        <v>7.2700000000000001E-2</v>
      </c>
      <c r="Q438" s="310">
        <f t="shared" si="35"/>
        <v>7.2700000000000001E-2</v>
      </c>
      <c r="R438" s="310">
        <f t="shared" si="35"/>
        <v>7.2700000000000001E-2</v>
      </c>
      <c r="S438" s="310">
        <f t="shared" si="35"/>
        <v>7.2700000000000001E-2</v>
      </c>
      <c r="T438" s="310">
        <f t="shared" si="35"/>
        <v>7.2700000000000001E-2</v>
      </c>
      <c r="U438" s="310">
        <f t="shared" si="35"/>
        <v>7.2700000000000001E-2</v>
      </c>
      <c r="V438" s="310">
        <f t="shared" si="35"/>
        <v>7.2700000000000001E-2</v>
      </c>
      <c r="W438" s="310">
        <f t="shared" si="35"/>
        <v>7.2700000000000001E-2</v>
      </c>
      <c r="X438" s="310">
        <f t="shared" si="35"/>
        <v>7.2700000000000001E-2</v>
      </c>
      <c r="Y438" s="310">
        <f t="shared" si="35"/>
        <v>7.2700000000000001E-2</v>
      </c>
      <c r="Z438" s="310">
        <f t="shared" si="35"/>
        <v>7.2700000000000001E-2</v>
      </c>
      <c r="AA438" s="310">
        <f t="shared" si="35"/>
        <v>7.2700000000000001E-2</v>
      </c>
      <c r="AB438" s="310">
        <f t="shared" si="35"/>
        <v>7.2700000000000001E-2</v>
      </c>
      <c r="AC438" s="310">
        <f t="shared" si="35"/>
        <v>7.2700000000000001E-2</v>
      </c>
      <c r="AD438" s="310">
        <f t="shared" si="35"/>
        <v>7.2700000000000001E-2</v>
      </c>
      <c r="AE438" s="310">
        <f t="shared" si="35"/>
        <v>7.2700000000000001E-2</v>
      </c>
      <c r="AF438" s="310">
        <f t="shared" si="35"/>
        <v>7.2700000000000001E-2</v>
      </c>
      <c r="AG438" s="310">
        <f t="shared" si="35"/>
        <v>7.2700000000000001E-2</v>
      </c>
      <c r="AH438" s="310">
        <f t="shared" si="35"/>
        <v>7.2700000000000001E-2</v>
      </c>
      <c r="AI438" s="310">
        <f t="shared" si="35"/>
        <v>7.2700000000000001E-2</v>
      </c>
      <c r="AJ438" s="310">
        <f t="shared" si="35"/>
        <v>7.2700000000000001E-2</v>
      </c>
      <c r="AK438" s="310">
        <f t="shared" si="35"/>
        <v>7.2700000000000001E-2</v>
      </c>
      <c r="AL438" s="310">
        <f t="shared" si="35"/>
        <v>7.2700000000000001E-2</v>
      </c>
      <c r="AM438" s="310">
        <f t="shared" si="35"/>
        <v>7.2700000000000001E-2</v>
      </c>
      <c r="AN438" s="310">
        <f t="shared" si="35"/>
        <v>7.2700000000000001E-2</v>
      </c>
      <c r="AO438" s="310">
        <f t="shared" si="35"/>
        <v>7.2700000000000001E-2</v>
      </c>
      <c r="AP438" s="310">
        <f t="shared" si="35"/>
        <v>7.2700000000000001E-2</v>
      </c>
      <c r="AQ438" s="310">
        <f t="shared" si="35"/>
        <v>7.2700000000000001E-2</v>
      </c>
      <c r="AR438" s="310">
        <f t="shared" si="35"/>
        <v>7.2700000000000001E-2</v>
      </c>
    </row>
    <row r="439" spans="7:44" ht="14.25" customHeight="1" thickTop="1" x14ac:dyDescent="0.25">
      <c r="G439" s="62"/>
      <c r="H439" s="433"/>
      <c r="J439" s="442"/>
      <c r="K439" s="164" t="s">
        <v>280</v>
      </c>
      <c r="L439" s="311">
        <f t="shared" ref="L439:AR441" si="36">L407</f>
        <v>7.2700000000000001E-2</v>
      </c>
      <c r="M439" s="311">
        <f t="shared" si="36"/>
        <v>7.2700000000000001E-2</v>
      </c>
      <c r="N439" s="311">
        <f t="shared" si="36"/>
        <v>7.2700000000000001E-2</v>
      </c>
      <c r="O439" s="311">
        <f t="shared" si="36"/>
        <v>7.2700000000000001E-2</v>
      </c>
      <c r="P439" s="311">
        <f t="shared" si="36"/>
        <v>7.2700000000000001E-2</v>
      </c>
      <c r="Q439" s="311">
        <f t="shared" si="36"/>
        <v>7.2700000000000001E-2</v>
      </c>
      <c r="R439" s="311">
        <f t="shared" si="36"/>
        <v>7.2700000000000001E-2</v>
      </c>
      <c r="S439" s="311">
        <f t="shared" si="36"/>
        <v>7.2700000000000001E-2</v>
      </c>
      <c r="T439" s="311">
        <f t="shared" si="36"/>
        <v>7.2700000000000001E-2</v>
      </c>
      <c r="U439" s="311">
        <f t="shared" si="36"/>
        <v>7.2700000000000001E-2</v>
      </c>
      <c r="V439" s="311">
        <f t="shared" si="36"/>
        <v>7.2700000000000001E-2</v>
      </c>
      <c r="W439" s="311">
        <f t="shared" si="36"/>
        <v>7.2700000000000001E-2</v>
      </c>
      <c r="X439" s="311">
        <f t="shared" si="36"/>
        <v>7.2700000000000001E-2</v>
      </c>
      <c r="Y439" s="311">
        <f t="shared" si="36"/>
        <v>7.2700000000000001E-2</v>
      </c>
      <c r="Z439" s="311">
        <f t="shared" si="36"/>
        <v>7.2700000000000001E-2</v>
      </c>
      <c r="AA439" s="311">
        <f t="shared" si="36"/>
        <v>7.2700000000000001E-2</v>
      </c>
      <c r="AB439" s="311">
        <f t="shared" si="36"/>
        <v>7.2700000000000001E-2</v>
      </c>
      <c r="AC439" s="311">
        <f t="shared" si="36"/>
        <v>7.2700000000000001E-2</v>
      </c>
      <c r="AD439" s="311">
        <f t="shared" si="36"/>
        <v>7.2700000000000001E-2</v>
      </c>
      <c r="AE439" s="311">
        <f t="shared" si="36"/>
        <v>7.2700000000000001E-2</v>
      </c>
      <c r="AF439" s="311">
        <f t="shared" si="36"/>
        <v>7.2700000000000001E-2</v>
      </c>
      <c r="AG439" s="311">
        <f t="shared" si="36"/>
        <v>7.2700000000000001E-2</v>
      </c>
      <c r="AH439" s="311">
        <f t="shared" si="36"/>
        <v>7.2700000000000001E-2</v>
      </c>
      <c r="AI439" s="311">
        <f t="shared" si="36"/>
        <v>7.2700000000000001E-2</v>
      </c>
      <c r="AJ439" s="311">
        <f t="shared" si="36"/>
        <v>7.2700000000000001E-2</v>
      </c>
      <c r="AK439" s="311">
        <f t="shared" si="36"/>
        <v>7.2700000000000001E-2</v>
      </c>
      <c r="AL439" s="311">
        <f t="shared" si="36"/>
        <v>7.2700000000000001E-2</v>
      </c>
      <c r="AM439" s="311">
        <f t="shared" si="36"/>
        <v>7.2700000000000001E-2</v>
      </c>
      <c r="AN439" s="311">
        <f t="shared" si="36"/>
        <v>7.2700000000000001E-2</v>
      </c>
      <c r="AO439" s="311">
        <f t="shared" si="36"/>
        <v>7.2700000000000001E-2</v>
      </c>
      <c r="AP439" s="311">
        <f t="shared" si="36"/>
        <v>7.2700000000000001E-2</v>
      </c>
      <c r="AQ439" s="311">
        <f t="shared" si="36"/>
        <v>7.2700000000000001E-2</v>
      </c>
      <c r="AR439" s="311">
        <f t="shared" si="36"/>
        <v>7.2700000000000001E-2</v>
      </c>
    </row>
    <row r="440" spans="7:44" ht="14.25" customHeight="1" x14ac:dyDescent="0.25">
      <c r="G440" s="62"/>
      <c r="H440" s="433"/>
      <c r="J440" s="442"/>
      <c r="K440" s="52" t="s">
        <v>281</v>
      </c>
      <c r="L440" s="312">
        <f t="shared" si="36"/>
        <v>7.2700000000000001E-2</v>
      </c>
      <c r="M440" s="312">
        <f t="shared" si="36"/>
        <v>7.2700000000000001E-2</v>
      </c>
      <c r="N440" s="312">
        <f t="shared" si="36"/>
        <v>7.2700000000000001E-2</v>
      </c>
      <c r="O440" s="312">
        <f t="shared" si="36"/>
        <v>7.2700000000000001E-2</v>
      </c>
      <c r="P440" s="312">
        <f t="shared" si="36"/>
        <v>7.2700000000000001E-2</v>
      </c>
      <c r="Q440" s="312">
        <f t="shared" si="36"/>
        <v>7.2700000000000001E-2</v>
      </c>
      <c r="R440" s="312">
        <f t="shared" si="36"/>
        <v>7.2700000000000001E-2</v>
      </c>
      <c r="S440" s="312">
        <f t="shared" si="36"/>
        <v>7.2700000000000001E-2</v>
      </c>
      <c r="T440" s="312">
        <f t="shared" si="36"/>
        <v>7.2700000000000001E-2</v>
      </c>
      <c r="U440" s="312">
        <f t="shared" si="36"/>
        <v>7.2700000000000001E-2</v>
      </c>
      <c r="V440" s="312">
        <f t="shared" si="36"/>
        <v>7.2700000000000001E-2</v>
      </c>
      <c r="W440" s="312">
        <f t="shared" si="36"/>
        <v>7.2700000000000001E-2</v>
      </c>
      <c r="X440" s="312">
        <f t="shared" si="36"/>
        <v>7.2700000000000001E-2</v>
      </c>
      <c r="Y440" s="312">
        <f t="shared" si="36"/>
        <v>7.2700000000000001E-2</v>
      </c>
      <c r="Z440" s="312">
        <f t="shared" si="36"/>
        <v>7.2700000000000001E-2</v>
      </c>
      <c r="AA440" s="312">
        <f t="shared" si="36"/>
        <v>7.2700000000000001E-2</v>
      </c>
      <c r="AB440" s="312">
        <f t="shared" si="36"/>
        <v>7.2700000000000001E-2</v>
      </c>
      <c r="AC440" s="312">
        <f t="shared" si="36"/>
        <v>7.2700000000000001E-2</v>
      </c>
      <c r="AD440" s="312">
        <f t="shared" si="36"/>
        <v>7.2700000000000001E-2</v>
      </c>
      <c r="AE440" s="312">
        <f t="shared" si="36"/>
        <v>7.2700000000000001E-2</v>
      </c>
      <c r="AF440" s="312">
        <f t="shared" si="36"/>
        <v>7.2700000000000001E-2</v>
      </c>
      <c r="AG440" s="312">
        <f t="shared" si="36"/>
        <v>7.2700000000000001E-2</v>
      </c>
      <c r="AH440" s="312">
        <f t="shared" si="36"/>
        <v>7.2700000000000001E-2</v>
      </c>
      <c r="AI440" s="312">
        <f t="shared" si="36"/>
        <v>7.2700000000000001E-2</v>
      </c>
      <c r="AJ440" s="312">
        <f t="shared" si="36"/>
        <v>7.2700000000000001E-2</v>
      </c>
      <c r="AK440" s="312">
        <f t="shared" si="36"/>
        <v>7.2700000000000001E-2</v>
      </c>
      <c r="AL440" s="312">
        <f t="shared" si="36"/>
        <v>7.2700000000000001E-2</v>
      </c>
      <c r="AM440" s="312">
        <f t="shared" si="36"/>
        <v>7.2700000000000001E-2</v>
      </c>
      <c r="AN440" s="312">
        <f t="shared" si="36"/>
        <v>7.2700000000000001E-2</v>
      </c>
      <c r="AO440" s="312">
        <f t="shared" si="36"/>
        <v>7.2700000000000001E-2</v>
      </c>
      <c r="AP440" s="312">
        <f t="shared" si="36"/>
        <v>7.2700000000000001E-2</v>
      </c>
      <c r="AQ440" s="312">
        <f t="shared" si="36"/>
        <v>7.2700000000000001E-2</v>
      </c>
      <c r="AR440" s="312">
        <f t="shared" si="36"/>
        <v>7.2700000000000001E-2</v>
      </c>
    </row>
    <row r="441" spans="7:44" ht="14.25" customHeight="1" thickBot="1" x14ac:dyDescent="0.3">
      <c r="G441" s="62"/>
      <c r="H441" s="433"/>
      <c r="J441" s="442"/>
      <c r="K441" s="167" t="s">
        <v>282</v>
      </c>
      <c r="L441" s="310">
        <f t="shared" si="36"/>
        <v>7.2700000000000001E-2</v>
      </c>
      <c r="M441" s="310">
        <f t="shared" si="36"/>
        <v>7.2700000000000001E-2</v>
      </c>
      <c r="N441" s="310">
        <f t="shared" si="36"/>
        <v>7.2700000000000001E-2</v>
      </c>
      <c r="O441" s="310">
        <f t="shared" si="36"/>
        <v>7.2700000000000001E-2</v>
      </c>
      <c r="P441" s="310">
        <f t="shared" si="36"/>
        <v>7.2700000000000001E-2</v>
      </c>
      <c r="Q441" s="310">
        <f t="shared" si="36"/>
        <v>7.2700000000000001E-2</v>
      </c>
      <c r="R441" s="310">
        <f t="shared" si="36"/>
        <v>7.2700000000000001E-2</v>
      </c>
      <c r="S441" s="310">
        <f t="shared" si="36"/>
        <v>7.2700000000000001E-2</v>
      </c>
      <c r="T441" s="310">
        <f t="shared" si="36"/>
        <v>7.2700000000000001E-2</v>
      </c>
      <c r="U441" s="310">
        <f t="shared" si="36"/>
        <v>7.2700000000000001E-2</v>
      </c>
      <c r="V441" s="310">
        <f t="shared" si="36"/>
        <v>7.2700000000000001E-2</v>
      </c>
      <c r="W441" s="310">
        <f t="shared" si="36"/>
        <v>7.2700000000000001E-2</v>
      </c>
      <c r="X441" s="310">
        <f t="shared" si="36"/>
        <v>7.2700000000000001E-2</v>
      </c>
      <c r="Y441" s="310">
        <f t="shared" si="36"/>
        <v>7.2700000000000001E-2</v>
      </c>
      <c r="Z441" s="310">
        <f t="shared" si="36"/>
        <v>7.2700000000000001E-2</v>
      </c>
      <c r="AA441" s="310">
        <f t="shared" si="36"/>
        <v>7.2700000000000001E-2</v>
      </c>
      <c r="AB441" s="310">
        <f t="shared" si="36"/>
        <v>7.2700000000000001E-2</v>
      </c>
      <c r="AC441" s="310">
        <f t="shared" si="36"/>
        <v>7.2700000000000001E-2</v>
      </c>
      <c r="AD441" s="310">
        <f t="shared" si="36"/>
        <v>7.2700000000000001E-2</v>
      </c>
      <c r="AE441" s="310">
        <f t="shared" si="36"/>
        <v>7.2700000000000001E-2</v>
      </c>
      <c r="AF441" s="310">
        <f t="shared" si="36"/>
        <v>7.2700000000000001E-2</v>
      </c>
      <c r="AG441" s="310">
        <f t="shared" si="36"/>
        <v>7.2700000000000001E-2</v>
      </c>
      <c r="AH441" s="310">
        <f t="shared" si="36"/>
        <v>7.2700000000000001E-2</v>
      </c>
      <c r="AI441" s="310">
        <f t="shared" si="36"/>
        <v>7.2700000000000001E-2</v>
      </c>
      <c r="AJ441" s="310">
        <f t="shared" si="36"/>
        <v>7.2700000000000001E-2</v>
      </c>
      <c r="AK441" s="310">
        <f t="shared" si="36"/>
        <v>7.2700000000000001E-2</v>
      </c>
      <c r="AL441" s="310">
        <f t="shared" si="36"/>
        <v>7.2700000000000001E-2</v>
      </c>
      <c r="AM441" s="310">
        <f t="shared" si="36"/>
        <v>7.2700000000000001E-2</v>
      </c>
      <c r="AN441" s="310">
        <f t="shared" si="36"/>
        <v>7.2700000000000001E-2</v>
      </c>
      <c r="AO441" s="310">
        <f t="shared" si="36"/>
        <v>7.2700000000000001E-2</v>
      </c>
      <c r="AP441" s="310">
        <f t="shared" si="36"/>
        <v>7.2700000000000001E-2</v>
      </c>
      <c r="AQ441" s="310">
        <f t="shared" si="36"/>
        <v>7.2700000000000001E-2</v>
      </c>
      <c r="AR441" s="310">
        <f t="shared" si="36"/>
        <v>7.2700000000000001E-2</v>
      </c>
    </row>
    <row r="442" spans="7:44" ht="14.25" customHeight="1" thickTop="1" x14ac:dyDescent="0.25">
      <c r="G442" s="62"/>
      <c r="H442" s="433"/>
      <c r="J442" s="442"/>
      <c r="K442" s="164" t="s">
        <v>283</v>
      </c>
      <c r="L442" s="311">
        <f t="shared" ref="L442:AR444" si="37">L407</f>
        <v>7.2700000000000001E-2</v>
      </c>
      <c r="M442" s="311">
        <f t="shared" si="37"/>
        <v>7.2700000000000001E-2</v>
      </c>
      <c r="N442" s="311">
        <f t="shared" si="37"/>
        <v>7.2700000000000001E-2</v>
      </c>
      <c r="O442" s="311">
        <f t="shared" si="37"/>
        <v>7.2700000000000001E-2</v>
      </c>
      <c r="P442" s="311">
        <f t="shared" si="37"/>
        <v>7.2700000000000001E-2</v>
      </c>
      <c r="Q442" s="311">
        <f t="shared" si="37"/>
        <v>7.2700000000000001E-2</v>
      </c>
      <c r="R442" s="311">
        <f t="shared" si="37"/>
        <v>7.2700000000000001E-2</v>
      </c>
      <c r="S442" s="311">
        <f t="shared" si="37"/>
        <v>7.2700000000000001E-2</v>
      </c>
      <c r="T442" s="311">
        <f t="shared" si="37"/>
        <v>7.2700000000000001E-2</v>
      </c>
      <c r="U442" s="311">
        <f t="shared" si="37"/>
        <v>7.2700000000000001E-2</v>
      </c>
      <c r="V442" s="311">
        <f t="shared" si="37"/>
        <v>7.2700000000000001E-2</v>
      </c>
      <c r="W442" s="311">
        <f t="shared" si="37"/>
        <v>7.2700000000000001E-2</v>
      </c>
      <c r="X442" s="311">
        <f t="shared" si="37"/>
        <v>7.2700000000000001E-2</v>
      </c>
      <c r="Y442" s="311">
        <f t="shared" si="37"/>
        <v>7.2700000000000001E-2</v>
      </c>
      <c r="Z442" s="311">
        <f t="shared" si="37"/>
        <v>7.2700000000000001E-2</v>
      </c>
      <c r="AA442" s="311">
        <f t="shared" si="37"/>
        <v>7.2700000000000001E-2</v>
      </c>
      <c r="AB442" s="311">
        <f t="shared" si="37"/>
        <v>7.2700000000000001E-2</v>
      </c>
      <c r="AC442" s="311">
        <f t="shared" si="37"/>
        <v>7.2700000000000001E-2</v>
      </c>
      <c r="AD442" s="311">
        <f t="shared" si="37"/>
        <v>7.2700000000000001E-2</v>
      </c>
      <c r="AE442" s="311">
        <f t="shared" si="37"/>
        <v>7.2700000000000001E-2</v>
      </c>
      <c r="AF442" s="311">
        <f t="shared" si="37"/>
        <v>7.2700000000000001E-2</v>
      </c>
      <c r="AG442" s="311">
        <f t="shared" si="37"/>
        <v>7.2700000000000001E-2</v>
      </c>
      <c r="AH442" s="311">
        <f t="shared" si="37"/>
        <v>7.2700000000000001E-2</v>
      </c>
      <c r="AI442" s="311">
        <f t="shared" si="37"/>
        <v>7.2700000000000001E-2</v>
      </c>
      <c r="AJ442" s="311">
        <f t="shared" si="37"/>
        <v>7.2700000000000001E-2</v>
      </c>
      <c r="AK442" s="311">
        <f t="shared" si="37"/>
        <v>7.2700000000000001E-2</v>
      </c>
      <c r="AL442" s="311">
        <f t="shared" si="37"/>
        <v>7.2700000000000001E-2</v>
      </c>
      <c r="AM442" s="311">
        <f t="shared" si="37"/>
        <v>7.2700000000000001E-2</v>
      </c>
      <c r="AN442" s="311">
        <f t="shared" si="37"/>
        <v>7.2700000000000001E-2</v>
      </c>
      <c r="AO442" s="311">
        <f t="shared" si="37"/>
        <v>7.2700000000000001E-2</v>
      </c>
      <c r="AP442" s="311">
        <f t="shared" si="37"/>
        <v>7.2700000000000001E-2</v>
      </c>
      <c r="AQ442" s="311">
        <f t="shared" si="37"/>
        <v>7.2700000000000001E-2</v>
      </c>
      <c r="AR442" s="311">
        <f t="shared" si="37"/>
        <v>7.2700000000000001E-2</v>
      </c>
    </row>
    <row r="443" spans="7:44" ht="14.25" customHeight="1" x14ac:dyDescent="0.25">
      <c r="G443" s="62"/>
      <c r="H443" s="433"/>
      <c r="J443" s="442"/>
      <c r="K443" s="52" t="s">
        <v>284</v>
      </c>
      <c r="L443" s="312">
        <f t="shared" si="37"/>
        <v>7.2700000000000001E-2</v>
      </c>
      <c r="M443" s="312">
        <f t="shared" si="37"/>
        <v>7.2700000000000001E-2</v>
      </c>
      <c r="N443" s="312">
        <f t="shared" si="37"/>
        <v>7.2700000000000001E-2</v>
      </c>
      <c r="O443" s="312">
        <f t="shared" si="37"/>
        <v>7.2700000000000001E-2</v>
      </c>
      <c r="P443" s="312">
        <f t="shared" si="37"/>
        <v>7.2700000000000001E-2</v>
      </c>
      <c r="Q443" s="312">
        <f t="shared" si="37"/>
        <v>7.2700000000000001E-2</v>
      </c>
      <c r="R443" s="312">
        <f t="shared" si="37"/>
        <v>7.2700000000000001E-2</v>
      </c>
      <c r="S443" s="312">
        <f t="shared" si="37"/>
        <v>7.2700000000000001E-2</v>
      </c>
      <c r="T443" s="312">
        <f t="shared" si="37"/>
        <v>7.2700000000000001E-2</v>
      </c>
      <c r="U443" s="312">
        <f t="shared" si="37"/>
        <v>7.2700000000000001E-2</v>
      </c>
      <c r="V443" s="312">
        <f t="shared" si="37"/>
        <v>7.2700000000000001E-2</v>
      </c>
      <c r="W443" s="312">
        <f t="shared" si="37"/>
        <v>7.2700000000000001E-2</v>
      </c>
      <c r="X443" s="312">
        <f t="shared" si="37"/>
        <v>7.2700000000000001E-2</v>
      </c>
      <c r="Y443" s="312">
        <f t="shared" si="37"/>
        <v>7.2700000000000001E-2</v>
      </c>
      <c r="Z443" s="312">
        <f t="shared" si="37"/>
        <v>7.2700000000000001E-2</v>
      </c>
      <c r="AA443" s="312">
        <f t="shared" si="37"/>
        <v>7.2700000000000001E-2</v>
      </c>
      <c r="AB443" s="312">
        <f t="shared" si="37"/>
        <v>7.2700000000000001E-2</v>
      </c>
      <c r="AC443" s="312">
        <f t="shared" si="37"/>
        <v>7.2700000000000001E-2</v>
      </c>
      <c r="AD443" s="312">
        <f t="shared" si="37"/>
        <v>7.2700000000000001E-2</v>
      </c>
      <c r="AE443" s="312">
        <f t="shared" si="37"/>
        <v>7.2700000000000001E-2</v>
      </c>
      <c r="AF443" s="312">
        <f t="shared" si="37"/>
        <v>7.2700000000000001E-2</v>
      </c>
      <c r="AG443" s="312">
        <f t="shared" si="37"/>
        <v>7.2700000000000001E-2</v>
      </c>
      <c r="AH443" s="312">
        <f t="shared" si="37"/>
        <v>7.2700000000000001E-2</v>
      </c>
      <c r="AI443" s="312">
        <f t="shared" si="37"/>
        <v>7.2700000000000001E-2</v>
      </c>
      <c r="AJ443" s="312">
        <f t="shared" si="37"/>
        <v>7.2700000000000001E-2</v>
      </c>
      <c r="AK443" s="312">
        <f t="shared" si="37"/>
        <v>7.2700000000000001E-2</v>
      </c>
      <c r="AL443" s="312">
        <f t="shared" si="37"/>
        <v>7.2700000000000001E-2</v>
      </c>
      <c r="AM443" s="312">
        <f t="shared" si="37"/>
        <v>7.2700000000000001E-2</v>
      </c>
      <c r="AN443" s="312">
        <f t="shared" si="37"/>
        <v>7.2700000000000001E-2</v>
      </c>
      <c r="AO443" s="312">
        <f t="shared" si="37"/>
        <v>7.2700000000000001E-2</v>
      </c>
      <c r="AP443" s="312">
        <f t="shared" si="37"/>
        <v>7.2700000000000001E-2</v>
      </c>
      <c r="AQ443" s="312">
        <f t="shared" si="37"/>
        <v>7.2700000000000001E-2</v>
      </c>
      <c r="AR443" s="312">
        <f t="shared" si="37"/>
        <v>7.2700000000000001E-2</v>
      </c>
    </row>
    <row r="444" spans="7:44" ht="14.25" customHeight="1" thickBot="1" x14ac:dyDescent="0.3">
      <c r="G444" s="62"/>
      <c r="H444" s="433"/>
      <c r="J444" s="442"/>
      <c r="K444" s="167" t="s">
        <v>285</v>
      </c>
      <c r="L444" s="310">
        <f t="shared" si="37"/>
        <v>7.2700000000000001E-2</v>
      </c>
      <c r="M444" s="310">
        <f t="shared" si="37"/>
        <v>7.2700000000000001E-2</v>
      </c>
      <c r="N444" s="310">
        <f t="shared" si="37"/>
        <v>7.2700000000000001E-2</v>
      </c>
      <c r="O444" s="310">
        <f t="shared" si="37"/>
        <v>7.2700000000000001E-2</v>
      </c>
      <c r="P444" s="310">
        <f t="shared" si="37"/>
        <v>7.2700000000000001E-2</v>
      </c>
      <c r="Q444" s="310">
        <f t="shared" si="37"/>
        <v>7.2700000000000001E-2</v>
      </c>
      <c r="R444" s="310">
        <f t="shared" si="37"/>
        <v>7.2700000000000001E-2</v>
      </c>
      <c r="S444" s="310">
        <f t="shared" si="37"/>
        <v>7.2700000000000001E-2</v>
      </c>
      <c r="T444" s="310">
        <f t="shared" si="37"/>
        <v>7.2700000000000001E-2</v>
      </c>
      <c r="U444" s="310">
        <f t="shared" si="37"/>
        <v>7.2700000000000001E-2</v>
      </c>
      <c r="V444" s="310">
        <f t="shared" si="37"/>
        <v>7.2700000000000001E-2</v>
      </c>
      <c r="W444" s="310">
        <f t="shared" si="37"/>
        <v>7.2700000000000001E-2</v>
      </c>
      <c r="X444" s="310">
        <f t="shared" si="37"/>
        <v>7.2700000000000001E-2</v>
      </c>
      <c r="Y444" s="310">
        <f t="shared" si="37"/>
        <v>7.2700000000000001E-2</v>
      </c>
      <c r="Z444" s="310">
        <f t="shared" si="37"/>
        <v>7.2700000000000001E-2</v>
      </c>
      <c r="AA444" s="310">
        <f t="shared" si="37"/>
        <v>7.2700000000000001E-2</v>
      </c>
      <c r="AB444" s="310">
        <f t="shared" si="37"/>
        <v>7.2700000000000001E-2</v>
      </c>
      <c r="AC444" s="310">
        <f t="shared" si="37"/>
        <v>7.2700000000000001E-2</v>
      </c>
      <c r="AD444" s="310">
        <f t="shared" si="37"/>
        <v>7.2700000000000001E-2</v>
      </c>
      <c r="AE444" s="310">
        <f t="shared" si="37"/>
        <v>7.2700000000000001E-2</v>
      </c>
      <c r="AF444" s="310">
        <f t="shared" si="37"/>
        <v>7.2700000000000001E-2</v>
      </c>
      <c r="AG444" s="310">
        <f t="shared" si="37"/>
        <v>7.2700000000000001E-2</v>
      </c>
      <c r="AH444" s="310">
        <f t="shared" si="37"/>
        <v>7.2700000000000001E-2</v>
      </c>
      <c r="AI444" s="310">
        <f t="shared" si="37"/>
        <v>7.2700000000000001E-2</v>
      </c>
      <c r="AJ444" s="310">
        <f t="shared" si="37"/>
        <v>7.2700000000000001E-2</v>
      </c>
      <c r="AK444" s="310">
        <f t="shared" si="37"/>
        <v>7.2700000000000001E-2</v>
      </c>
      <c r="AL444" s="310">
        <f t="shared" si="37"/>
        <v>7.2700000000000001E-2</v>
      </c>
      <c r="AM444" s="310">
        <f t="shared" si="37"/>
        <v>7.2700000000000001E-2</v>
      </c>
      <c r="AN444" s="310">
        <f t="shared" si="37"/>
        <v>7.2700000000000001E-2</v>
      </c>
      <c r="AO444" s="310">
        <f t="shared" si="37"/>
        <v>7.2700000000000001E-2</v>
      </c>
      <c r="AP444" s="310">
        <f t="shared" si="37"/>
        <v>7.2700000000000001E-2</v>
      </c>
      <c r="AQ444" s="310">
        <f t="shared" si="37"/>
        <v>7.2700000000000001E-2</v>
      </c>
      <c r="AR444" s="310">
        <f t="shared" si="37"/>
        <v>7.2700000000000001E-2</v>
      </c>
    </row>
    <row r="445" spans="7:44" ht="14.25" customHeight="1" thickTop="1" x14ac:dyDescent="0.25">
      <c r="G445" s="62"/>
      <c r="H445" s="433"/>
      <c r="J445" s="442"/>
      <c r="K445" s="164" t="s">
        <v>286</v>
      </c>
      <c r="L445" s="311">
        <f t="shared" ref="L445:AR447" si="38">L407</f>
        <v>7.2700000000000001E-2</v>
      </c>
      <c r="M445" s="311">
        <f t="shared" si="38"/>
        <v>7.2700000000000001E-2</v>
      </c>
      <c r="N445" s="311">
        <f t="shared" si="38"/>
        <v>7.2700000000000001E-2</v>
      </c>
      <c r="O445" s="311">
        <f t="shared" si="38"/>
        <v>7.2700000000000001E-2</v>
      </c>
      <c r="P445" s="311">
        <f t="shared" si="38"/>
        <v>7.2700000000000001E-2</v>
      </c>
      <c r="Q445" s="311">
        <f t="shared" si="38"/>
        <v>7.2700000000000001E-2</v>
      </c>
      <c r="R445" s="311">
        <f t="shared" si="38"/>
        <v>7.2700000000000001E-2</v>
      </c>
      <c r="S445" s="311">
        <f t="shared" si="38"/>
        <v>7.2700000000000001E-2</v>
      </c>
      <c r="T445" s="311">
        <f t="shared" si="38"/>
        <v>7.2700000000000001E-2</v>
      </c>
      <c r="U445" s="311">
        <f t="shared" si="38"/>
        <v>7.2700000000000001E-2</v>
      </c>
      <c r="V445" s="311">
        <f t="shared" si="38"/>
        <v>7.2700000000000001E-2</v>
      </c>
      <c r="W445" s="311">
        <f t="shared" si="38"/>
        <v>7.2700000000000001E-2</v>
      </c>
      <c r="X445" s="311">
        <f t="shared" si="38"/>
        <v>7.2700000000000001E-2</v>
      </c>
      <c r="Y445" s="311">
        <f t="shared" si="38"/>
        <v>7.2700000000000001E-2</v>
      </c>
      <c r="Z445" s="311">
        <f t="shared" si="38"/>
        <v>7.2700000000000001E-2</v>
      </c>
      <c r="AA445" s="311">
        <f t="shared" si="38"/>
        <v>7.2700000000000001E-2</v>
      </c>
      <c r="AB445" s="311">
        <f t="shared" si="38"/>
        <v>7.2700000000000001E-2</v>
      </c>
      <c r="AC445" s="311">
        <f t="shared" si="38"/>
        <v>7.2700000000000001E-2</v>
      </c>
      <c r="AD445" s="311">
        <f t="shared" si="38"/>
        <v>7.2700000000000001E-2</v>
      </c>
      <c r="AE445" s="311">
        <f t="shared" si="38"/>
        <v>7.2700000000000001E-2</v>
      </c>
      <c r="AF445" s="311">
        <f t="shared" si="38"/>
        <v>7.2700000000000001E-2</v>
      </c>
      <c r="AG445" s="311">
        <f t="shared" si="38"/>
        <v>7.2700000000000001E-2</v>
      </c>
      <c r="AH445" s="311">
        <f t="shared" si="38"/>
        <v>7.2700000000000001E-2</v>
      </c>
      <c r="AI445" s="311">
        <f t="shared" si="38"/>
        <v>7.2700000000000001E-2</v>
      </c>
      <c r="AJ445" s="311">
        <f t="shared" si="38"/>
        <v>7.2700000000000001E-2</v>
      </c>
      <c r="AK445" s="311">
        <f t="shared" si="38"/>
        <v>7.2700000000000001E-2</v>
      </c>
      <c r="AL445" s="311">
        <f t="shared" si="38"/>
        <v>7.2700000000000001E-2</v>
      </c>
      <c r="AM445" s="311">
        <f t="shared" si="38"/>
        <v>7.2700000000000001E-2</v>
      </c>
      <c r="AN445" s="311">
        <f t="shared" si="38"/>
        <v>7.2700000000000001E-2</v>
      </c>
      <c r="AO445" s="311">
        <f t="shared" si="38"/>
        <v>7.2700000000000001E-2</v>
      </c>
      <c r="AP445" s="311">
        <f t="shared" si="38"/>
        <v>7.2700000000000001E-2</v>
      </c>
      <c r="AQ445" s="311">
        <f t="shared" si="38"/>
        <v>7.2700000000000001E-2</v>
      </c>
      <c r="AR445" s="311">
        <f t="shared" si="38"/>
        <v>7.2700000000000001E-2</v>
      </c>
    </row>
    <row r="446" spans="7:44" ht="14.25" customHeight="1" x14ac:dyDescent="0.25">
      <c r="G446" s="62"/>
      <c r="H446" s="433"/>
      <c r="J446" s="442"/>
      <c r="K446" s="52" t="s">
        <v>287</v>
      </c>
      <c r="L446" s="312">
        <f t="shared" si="38"/>
        <v>7.2700000000000001E-2</v>
      </c>
      <c r="M446" s="312">
        <f t="shared" si="38"/>
        <v>7.2700000000000001E-2</v>
      </c>
      <c r="N446" s="312">
        <f t="shared" si="38"/>
        <v>7.2700000000000001E-2</v>
      </c>
      <c r="O446" s="312">
        <f t="shared" si="38"/>
        <v>7.2700000000000001E-2</v>
      </c>
      <c r="P446" s="312">
        <f t="shared" si="38"/>
        <v>7.2700000000000001E-2</v>
      </c>
      <c r="Q446" s="312">
        <f t="shared" si="38"/>
        <v>7.2700000000000001E-2</v>
      </c>
      <c r="R446" s="312">
        <f t="shared" si="38"/>
        <v>7.2700000000000001E-2</v>
      </c>
      <c r="S446" s="312">
        <f t="shared" si="38"/>
        <v>7.2700000000000001E-2</v>
      </c>
      <c r="T446" s="312">
        <f t="shared" si="38"/>
        <v>7.2700000000000001E-2</v>
      </c>
      <c r="U446" s="312">
        <f t="shared" si="38"/>
        <v>7.2700000000000001E-2</v>
      </c>
      <c r="V446" s="312">
        <f t="shared" si="38"/>
        <v>7.2700000000000001E-2</v>
      </c>
      <c r="W446" s="312">
        <f t="shared" si="38"/>
        <v>7.2700000000000001E-2</v>
      </c>
      <c r="X446" s="312">
        <f t="shared" si="38"/>
        <v>7.2700000000000001E-2</v>
      </c>
      <c r="Y446" s="312">
        <f t="shared" si="38"/>
        <v>7.2700000000000001E-2</v>
      </c>
      <c r="Z446" s="312">
        <f t="shared" si="38"/>
        <v>7.2700000000000001E-2</v>
      </c>
      <c r="AA446" s="312">
        <f t="shared" si="38"/>
        <v>7.2700000000000001E-2</v>
      </c>
      <c r="AB446" s="312">
        <f t="shared" si="38"/>
        <v>7.2700000000000001E-2</v>
      </c>
      <c r="AC446" s="312">
        <f t="shared" si="38"/>
        <v>7.2700000000000001E-2</v>
      </c>
      <c r="AD446" s="312">
        <f t="shared" si="38"/>
        <v>7.2700000000000001E-2</v>
      </c>
      <c r="AE446" s="312">
        <f t="shared" si="38"/>
        <v>7.2700000000000001E-2</v>
      </c>
      <c r="AF446" s="312">
        <f t="shared" si="38"/>
        <v>7.2700000000000001E-2</v>
      </c>
      <c r="AG446" s="312">
        <f t="shared" si="38"/>
        <v>7.2700000000000001E-2</v>
      </c>
      <c r="AH446" s="312">
        <f t="shared" si="38"/>
        <v>7.2700000000000001E-2</v>
      </c>
      <c r="AI446" s="312">
        <f t="shared" si="38"/>
        <v>7.2700000000000001E-2</v>
      </c>
      <c r="AJ446" s="312">
        <f t="shared" si="38"/>
        <v>7.2700000000000001E-2</v>
      </c>
      <c r="AK446" s="312">
        <f t="shared" si="38"/>
        <v>7.2700000000000001E-2</v>
      </c>
      <c r="AL446" s="312">
        <f t="shared" si="38"/>
        <v>7.2700000000000001E-2</v>
      </c>
      <c r="AM446" s="312">
        <f t="shared" si="38"/>
        <v>7.2700000000000001E-2</v>
      </c>
      <c r="AN446" s="312">
        <f t="shared" si="38"/>
        <v>7.2700000000000001E-2</v>
      </c>
      <c r="AO446" s="312">
        <f t="shared" si="38"/>
        <v>7.2700000000000001E-2</v>
      </c>
      <c r="AP446" s="312">
        <f t="shared" si="38"/>
        <v>7.2700000000000001E-2</v>
      </c>
      <c r="AQ446" s="312">
        <f t="shared" si="38"/>
        <v>7.2700000000000001E-2</v>
      </c>
      <c r="AR446" s="312">
        <f t="shared" si="38"/>
        <v>7.2700000000000001E-2</v>
      </c>
    </row>
    <row r="447" spans="7:44" ht="14.25" customHeight="1" thickBot="1" x14ac:dyDescent="0.3">
      <c r="G447" s="62"/>
      <c r="H447" s="433"/>
      <c r="J447" s="442"/>
      <c r="K447" s="167" t="s">
        <v>288</v>
      </c>
      <c r="L447" s="310">
        <f t="shared" si="38"/>
        <v>7.2700000000000001E-2</v>
      </c>
      <c r="M447" s="310">
        <f t="shared" si="38"/>
        <v>7.2700000000000001E-2</v>
      </c>
      <c r="N447" s="310">
        <f t="shared" si="38"/>
        <v>7.2700000000000001E-2</v>
      </c>
      <c r="O447" s="310">
        <f t="shared" si="38"/>
        <v>7.2700000000000001E-2</v>
      </c>
      <c r="P447" s="310">
        <f t="shared" si="38"/>
        <v>7.2700000000000001E-2</v>
      </c>
      <c r="Q447" s="310">
        <f t="shared" si="38"/>
        <v>7.2700000000000001E-2</v>
      </c>
      <c r="R447" s="310">
        <f t="shared" si="38"/>
        <v>7.2700000000000001E-2</v>
      </c>
      <c r="S447" s="310">
        <f t="shared" si="38"/>
        <v>7.2700000000000001E-2</v>
      </c>
      <c r="T447" s="310">
        <f t="shared" si="38"/>
        <v>7.2700000000000001E-2</v>
      </c>
      <c r="U447" s="310">
        <f t="shared" si="38"/>
        <v>7.2700000000000001E-2</v>
      </c>
      <c r="V447" s="310">
        <f t="shared" si="38"/>
        <v>7.2700000000000001E-2</v>
      </c>
      <c r="W447" s="310">
        <f t="shared" si="38"/>
        <v>7.2700000000000001E-2</v>
      </c>
      <c r="X447" s="310">
        <f t="shared" si="38"/>
        <v>7.2700000000000001E-2</v>
      </c>
      <c r="Y447" s="310">
        <f t="shared" si="38"/>
        <v>7.2700000000000001E-2</v>
      </c>
      <c r="Z447" s="310">
        <f t="shared" si="38"/>
        <v>7.2700000000000001E-2</v>
      </c>
      <c r="AA447" s="310">
        <f t="shared" si="38"/>
        <v>7.2700000000000001E-2</v>
      </c>
      <c r="AB447" s="310">
        <f t="shared" si="38"/>
        <v>7.2700000000000001E-2</v>
      </c>
      <c r="AC447" s="310">
        <f t="shared" si="38"/>
        <v>7.2700000000000001E-2</v>
      </c>
      <c r="AD447" s="310">
        <f t="shared" si="38"/>
        <v>7.2700000000000001E-2</v>
      </c>
      <c r="AE447" s="310">
        <f t="shared" si="38"/>
        <v>7.2700000000000001E-2</v>
      </c>
      <c r="AF447" s="310">
        <f t="shared" si="38"/>
        <v>7.2700000000000001E-2</v>
      </c>
      <c r="AG447" s="310">
        <f t="shared" si="38"/>
        <v>7.2700000000000001E-2</v>
      </c>
      <c r="AH447" s="310">
        <f t="shared" si="38"/>
        <v>7.2700000000000001E-2</v>
      </c>
      <c r="AI447" s="310">
        <f t="shared" si="38"/>
        <v>7.2700000000000001E-2</v>
      </c>
      <c r="AJ447" s="310">
        <f t="shared" si="38"/>
        <v>7.2700000000000001E-2</v>
      </c>
      <c r="AK447" s="310">
        <f t="shared" si="38"/>
        <v>7.2700000000000001E-2</v>
      </c>
      <c r="AL447" s="310">
        <f t="shared" si="38"/>
        <v>7.2700000000000001E-2</v>
      </c>
      <c r="AM447" s="310">
        <f t="shared" si="38"/>
        <v>7.2700000000000001E-2</v>
      </c>
      <c r="AN447" s="310">
        <f t="shared" si="38"/>
        <v>7.2700000000000001E-2</v>
      </c>
      <c r="AO447" s="310">
        <f t="shared" si="38"/>
        <v>7.2700000000000001E-2</v>
      </c>
      <c r="AP447" s="310">
        <f t="shared" si="38"/>
        <v>7.2700000000000001E-2</v>
      </c>
      <c r="AQ447" s="310">
        <f t="shared" si="38"/>
        <v>7.2700000000000001E-2</v>
      </c>
      <c r="AR447" s="310">
        <f t="shared" si="38"/>
        <v>7.2700000000000001E-2</v>
      </c>
    </row>
    <row r="448" spans="7:44" ht="14.25" customHeight="1" thickTop="1" x14ac:dyDescent="0.25">
      <c r="G448" s="62"/>
      <c r="H448" s="433"/>
      <c r="J448" s="442"/>
      <c r="K448" s="164" t="s">
        <v>289</v>
      </c>
      <c r="L448" s="311">
        <f t="shared" ref="L448:AR450" si="39">L407</f>
        <v>7.2700000000000001E-2</v>
      </c>
      <c r="M448" s="311">
        <f t="shared" si="39"/>
        <v>7.2700000000000001E-2</v>
      </c>
      <c r="N448" s="311">
        <f t="shared" si="39"/>
        <v>7.2700000000000001E-2</v>
      </c>
      <c r="O448" s="311">
        <f t="shared" si="39"/>
        <v>7.2700000000000001E-2</v>
      </c>
      <c r="P448" s="311">
        <f t="shared" si="39"/>
        <v>7.2700000000000001E-2</v>
      </c>
      <c r="Q448" s="311">
        <f t="shared" si="39"/>
        <v>7.2700000000000001E-2</v>
      </c>
      <c r="R448" s="311">
        <f t="shared" si="39"/>
        <v>7.2700000000000001E-2</v>
      </c>
      <c r="S448" s="311">
        <f t="shared" si="39"/>
        <v>7.2700000000000001E-2</v>
      </c>
      <c r="T448" s="311">
        <f t="shared" si="39"/>
        <v>7.2700000000000001E-2</v>
      </c>
      <c r="U448" s="311">
        <f t="shared" si="39"/>
        <v>7.2700000000000001E-2</v>
      </c>
      <c r="V448" s="311">
        <f t="shared" si="39"/>
        <v>7.2700000000000001E-2</v>
      </c>
      <c r="W448" s="311">
        <f t="shared" si="39"/>
        <v>7.2700000000000001E-2</v>
      </c>
      <c r="X448" s="311">
        <f t="shared" si="39"/>
        <v>7.2700000000000001E-2</v>
      </c>
      <c r="Y448" s="311">
        <f t="shared" si="39"/>
        <v>7.2700000000000001E-2</v>
      </c>
      <c r="Z448" s="311">
        <f t="shared" si="39"/>
        <v>7.2700000000000001E-2</v>
      </c>
      <c r="AA448" s="311">
        <f t="shared" si="39"/>
        <v>7.2700000000000001E-2</v>
      </c>
      <c r="AB448" s="311">
        <f t="shared" si="39"/>
        <v>7.2700000000000001E-2</v>
      </c>
      <c r="AC448" s="311">
        <f t="shared" si="39"/>
        <v>7.2700000000000001E-2</v>
      </c>
      <c r="AD448" s="311">
        <f t="shared" si="39"/>
        <v>7.2700000000000001E-2</v>
      </c>
      <c r="AE448" s="311">
        <f t="shared" si="39"/>
        <v>7.2700000000000001E-2</v>
      </c>
      <c r="AF448" s="311">
        <f t="shared" si="39"/>
        <v>7.2700000000000001E-2</v>
      </c>
      <c r="AG448" s="311">
        <f t="shared" si="39"/>
        <v>7.2700000000000001E-2</v>
      </c>
      <c r="AH448" s="311">
        <f t="shared" si="39"/>
        <v>7.2700000000000001E-2</v>
      </c>
      <c r="AI448" s="311">
        <f t="shared" si="39"/>
        <v>7.2700000000000001E-2</v>
      </c>
      <c r="AJ448" s="311">
        <f t="shared" si="39"/>
        <v>7.2700000000000001E-2</v>
      </c>
      <c r="AK448" s="311">
        <f t="shared" si="39"/>
        <v>7.2700000000000001E-2</v>
      </c>
      <c r="AL448" s="311">
        <f t="shared" si="39"/>
        <v>7.2700000000000001E-2</v>
      </c>
      <c r="AM448" s="311">
        <f t="shared" si="39"/>
        <v>7.2700000000000001E-2</v>
      </c>
      <c r="AN448" s="311">
        <f t="shared" si="39"/>
        <v>7.2700000000000001E-2</v>
      </c>
      <c r="AO448" s="311">
        <f t="shared" si="39"/>
        <v>7.2700000000000001E-2</v>
      </c>
      <c r="AP448" s="311">
        <f t="shared" si="39"/>
        <v>7.2700000000000001E-2</v>
      </c>
      <c r="AQ448" s="311">
        <f t="shared" si="39"/>
        <v>7.2700000000000001E-2</v>
      </c>
      <c r="AR448" s="311">
        <f t="shared" si="39"/>
        <v>7.2700000000000001E-2</v>
      </c>
    </row>
    <row r="449" spans="7:46" ht="14.25" customHeight="1" x14ac:dyDescent="0.25">
      <c r="G449" s="62"/>
      <c r="H449" s="433"/>
      <c r="J449" s="442"/>
      <c r="K449" s="52" t="s">
        <v>290</v>
      </c>
      <c r="L449" s="312">
        <f t="shared" si="39"/>
        <v>7.2700000000000001E-2</v>
      </c>
      <c r="M449" s="312">
        <f t="shared" si="39"/>
        <v>7.2700000000000001E-2</v>
      </c>
      <c r="N449" s="312">
        <f t="shared" si="39"/>
        <v>7.2700000000000001E-2</v>
      </c>
      <c r="O449" s="312">
        <f t="shared" si="39"/>
        <v>7.2700000000000001E-2</v>
      </c>
      <c r="P449" s="312">
        <f t="shared" si="39"/>
        <v>7.2700000000000001E-2</v>
      </c>
      <c r="Q449" s="312">
        <f t="shared" si="39"/>
        <v>7.2700000000000001E-2</v>
      </c>
      <c r="R449" s="312">
        <f t="shared" si="39"/>
        <v>7.2700000000000001E-2</v>
      </c>
      <c r="S449" s="312">
        <f t="shared" si="39"/>
        <v>7.2700000000000001E-2</v>
      </c>
      <c r="T449" s="312">
        <f t="shared" si="39"/>
        <v>7.2700000000000001E-2</v>
      </c>
      <c r="U449" s="312">
        <f t="shared" si="39"/>
        <v>7.2700000000000001E-2</v>
      </c>
      <c r="V449" s="312">
        <f t="shared" si="39"/>
        <v>7.2700000000000001E-2</v>
      </c>
      <c r="W449" s="312">
        <f t="shared" si="39"/>
        <v>7.2700000000000001E-2</v>
      </c>
      <c r="X449" s="312">
        <f t="shared" si="39"/>
        <v>7.2700000000000001E-2</v>
      </c>
      <c r="Y449" s="312">
        <f t="shared" si="39"/>
        <v>7.2700000000000001E-2</v>
      </c>
      <c r="Z449" s="312">
        <f t="shared" si="39"/>
        <v>7.2700000000000001E-2</v>
      </c>
      <c r="AA449" s="312">
        <f t="shared" si="39"/>
        <v>7.2700000000000001E-2</v>
      </c>
      <c r="AB449" s="312">
        <f t="shared" si="39"/>
        <v>7.2700000000000001E-2</v>
      </c>
      <c r="AC449" s="312">
        <f t="shared" si="39"/>
        <v>7.2700000000000001E-2</v>
      </c>
      <c r="AD449" s="312">
        <f t="shared" si="39"/>
        <v>7.2700000000000001E-2</v>
      </c>
      <c r="AE449" s="312">
        <f t="shared" si="39"/>
        <v>7.2700000000000001E-2</v>
      </c>
      <c r="AF449" s="312">
        <f t="shared" si="39"/>
        <v>7.2700000000000001E-2</v>
      </c>
      <c r="AG449" s="312">
        <f t="shared" si="39"/>
        <v>7.2700000000000001E-2</v>
      </c>
      <c r="AH449" s="312">
        <f t="shared" si="39"/>
        <v>7.2700000000000001E-2</v>
      </c>
      <c r="AI449" s="312">
        <f t="shared" si="39"/>
        <v>7.2700000000000001E-2</v>
      </c>
      <c r="AJ449" s="312">
        <f t="shared" si="39"/>
        <v>7.2700000000000001E-2</v>
      </c>
      <c r="AK449" s="312">
        <f t="shared" si="39"/>
        <v>7.2700000000000001E-2</v>
      </c>
      <c r="AL449" s="312">
        <f t="shared" si="39"/>
        <v>7.2700000000000001E-2</v>
      </c>
      <c r="AM449" s="312">
        <f t="shared" si="39"/>
        <v>7.2700000000000001E-2</v>
      </c>
      <c r="AN449" s="312">
        <f t="shared" si="39"/>
        <v>7.2700000000000001E-2</v>
      </c>
      <c r="AO449" s="312">
        <f t="shared" si="39"/>
        <v>7.2700000000000001E-2</v>
      </c>
      <c r="AP449" s="312">
        <f t="shared" si="39"/>
        <v>7.2700000000000001E-2</v>
      </c>
      <c r="AQ449" s="312">
        <f t="shared" si="39"/>
        <v>7.2700000000000001E-2</v>
      </c>
      <c r="AR449" s="312">
        <f t="shared" si="39"/>
        <v>7.2700000000000001E-2</v>
      </c>
    </row>
    <row r="450" spans="7:46" ht="14.25" customHeight="1" x14ac:dyDescent="0.25">
      <c r="G450" s="62"/>
      <c r="H450" s="433"/>
      <c r="J450" s="449"/>
      <c r="K450" s="167" t="s">
        <v>291</v>
      </c>
      <c r="L450" s="310">
        <f t="shared" si="39"/>
        <v>7.2700000000000001E-2</v>
      </c>
      <c r="M450" s="310">
        <f t="shared" si="39"/>
        <v>7.2700000000000001E-2</v>
      </c>
      <c r="N450" s="310">
        <f t="shared" si="39"/>
        <v>7.2700000000000001E-2</v>
      </c>
      <c r="O450" s="310">
        <f t="shared" si="39"/>
        <v>7.2700000000000001E-2</v>
      </c>
      <c r="P450" s="310">
        <f t="shared" si="39"/>
        <v>7.2700000000000001E-2</v>
      </c>
      <c r="Q450" s="310">
        <f t="shared" si="39"/>
        <v>7.2700000000000001E-2</v>
      </c>
      <c r="R450" s="310">
        <f t="shared" si="39"/>
        <v>7.2700000000000001E-2</v>
      </c>
      <c r="S450" s="310">
        <f t="shared" si="39"/>
        <v>7.2700000000000001E-2</v>
      </c>
      <c r="T450" s="310">
        <f t="shared" si="39"/>
        <v>7.2700000000000001E-2</v>
      </c>
      <c r="U450" s="310">
        <f t="shared" si="39"/>
        <v>7.2700000000000001E-2</v>
      </c>
      <c r="V450" s="310">
        <f t="shared" si="39"/>
        <v>7.2700000000000001E-2</v>
      </c>
      <c r="W450" s="310">
        <f t="shared" si="39"/>
        <v>7.2700000000000001E-2</v>
      </c>
      <c r="X450" s="310">
        <f t="shared" si="39"/>
        <v>7.2700000000000001E-2</v>
      </c>
      <c r="Y450" s="310">
        <f t="shared" si="39"/>
        <v>7.2700000000000001E-2</v>
      </c>
      <c r="Z450" s="310">
        <f t="shared" si="39"/>
        <v>7.2700000000000001E-2</v>
      </c>
      <c r="AA450" s="310">
        <f t="shared" si="39"/>
        <v>7.2700000000000001E-2</v>
      </c>
      <c r="AB450" s="310">
        <f t="shared" si="39"/>
        <v>7.2700000000000001E-2</v>
      </c>
      <c r="AC450" s="310">
        <f t="shared" si="39"/>
        <v>7.2700000000000001E-2</v>
      </c>
      <c r="AD450" s="310">
        <f t="shared" si="39"/>
        <v>7.2700000000000001E-2</v>
      </c>
      <c r="AE450" s="310">
        <f t="shared" si="39"/>
        <v>7.2700000000000001E-2</v>
      </c>
      <c r="AF450" s="310">
        <f t="shared" si="39"/>
        <v>7.2700000000000001E-2</v>
      </c>
      <c r="AG450" s="310">
        <f t="shared" si="39"/>
        <v>7.2700000000000001E-2</v>
      </c>
      <c r="AH450" s="310">
        <f t="shared" si="39"/>
        <v>7.2700000000000001E-2</v>
      </c>
      <c r="AI450" s="310">
        <f t="shared" si="39"/>
        <v>7.2700000000000001E-2</v>
      </c>
      <c r="AJ450" s="310">
        <f t="shared" si="39"/>
        <v>7.2700000000000001E-2</v>
      </c>
      <c r="AK450" s="310">
        <f t="shared" si="39"/>
        <v>7.2700000000000001E-2</v>
      </c>
      <c r="AL450" s="310">
        <f t="shared" si="39"/>
        <v>7.2700000000000001E-2</v>
      </c>
      <c r="AM450" s="310">
        <f t="shared" si="39"/>
        <v>7.2700000000000001E-2</v>
      </c>
      <c r="AN450" s="310">
        <f t="shared" si="39"/>
        <v>7.2700000000000001E-2</v>
      </c>
      <c r="AO450" s="310">
        <f t="shared" si="39"/>
        <v>7.2700000000000001E-2</v>
      </c>
      <c r="AP450" s="310">
        <f t="shared" si="39"/>
        <v>7.2700000000000001E-2</v>
      </c>
      <c r="AQ450" s="310">
        <f t="shared" si="39"/>
        <v>7.2700000000000001E-2</v>
      </c>
      <c r="AR450" s="310">
        <f t="shared" si="39"/>
        <v>7.2700000000000001E-2</v>
      </c>
    </row>
    <row r="451" spans="7:46" ht="14.25" customHeight="1" thickBot="1" x14ac:dyDescent="0.3">
      <c r="G451" s="62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  <c r="AA451" s="111"/>
      <c r="AB451" s="111"/>
      <c r="AC451" s="111"/>
      <c r="AD451" s="111"/>
      <c r="AE451" s="111"/>
      <c r="AF451" s="111"/>
      <c r="AG451" s="111"/>
      <c r="AH451" s="111"/>
      <c r="AI451" s="111"/>
      <c r="AJ451" s="111"/>
      <c r="AK451" s="111"/>
      <c r="AL451" s="111"/>
      <c r="AM451" s="111"/>
      <c r="AN451" s="111"/>
      <c r="AO451" s="111"/>
      <c r="AP451" s="111"/>
      <c r="AQ451" s="111"/>
      <c r="AR451" s="111"/>
      <c r="AS451" s="120"/>
      <c r="AT451" s="120"/>
    </row>
    <row r="452" spans="7:46" ht="14.25" customHeight="1" x14ac:dyDescent="0.25">
      <c r="G452" s="62"/>
      <c r="H452" s="116"/>
      <c r="I452" s="116"/>
      <c r="J452" s="116"/>
      <c r="K452" s="116"/>
      <c r="L452" s="116"/>
      <c r="M452" s="116"/>
      <c r="N452" s="116"/>
      <c r="O452" s="116"/>
      <c r="P452" s="116"/>
      <c r="Q452" s="116"/>
      <c r="R452" s="116"/>
      <c r="S452" s="116"/>
      <c r="T452" s="116"/>
      <c r="U452" s="116"/>
      <c r="V452" s="116"/>
      <c r="W452" s="116"/>
      <c r="X452" s="116"/>
      <c r="Y452" s="116"/>
      <c r="Z452" s="116"/>
      <c r="AA452" s="116"/>
      <c r="AB452" s="116"/>
      <c r="AC452" s="116"/>
      <c r="AD452" s="116"/>
      <c r="AE452" s="116"/>
      <c r="AF452" s="116"/>
      <c r="AG452" s="116"/>
      <c r="AH452" s="116"/>
      <c r="AI452" s="116"/>
      <c r="AJ452" s="116"/>
      <c r="AK452" s="116"/>
      <c r="AL452" s="116"/>
      <c r="AM452" s="116"/>
      <c r="AN452" s="116"/>
      <c r="AO452" s="116"/>
      <c r="AP452" s="116"/>
      <c r="AQ452" s="116"/>
      <c r="AR452" s="116"/>
      <c r="AS452" s="291"/>
      <c r="AT452" s="291"/>
    </row>
    <row r="453" spans="7:46" ht="14.25" customHeight="1" x14ac:dyDescent="0.25">
      <c r="G453" s="62"/>
      <c r="L453" s="162">
        <v>2018</v>
      </c>
      <c r="M453" s="162">
        <v>2019</v>
      </c>
      <c r="N453" s="162">
        <v>2020</v>
      </c>
      <c r="O453" s="162">
        <v>2021</v>
      </c>
      <c r="P453" s="162">
        <v>2022</v>
      </c>
      <c r="Q453" s="162">
        <v>2023</v>
      </c>
      <c r="R453" s="162">
        <v>2024</v>
      </c>
      <c r="S453" s="162">
        <v>2025</v>
      </c>
      <c r="T453" s="162">
        <v>2026</v>
      </c>
      <c r="U453" s="162">
        <v>2027</v>
      </c>
      <c r="V453" s="162">
        <v>2028</v>
      </c>
      <c r="W453" s="162">
        <v>2029</v>
      </c>
      <c r="X453" s="162">
        <v>2030</v>
      </c>
      <c r="Y453" s="162">
        <v>2031</v>
      </c>
      <c r="Z453" s="162">
        <v>2032</v>
      </c>
      <c r="AA453" s="162">
        <v>2033</v>
      </c>
      <c r="AB453" s="162">
        <v>2034</v>
      </c>
      <c r="AC453" s="162">
        <v>2035</v>
      </c>
      <c r="AD453" s="162">
        <v>2036</v>
      </c>
      <c r="AE453" s="162">
        <v>2037</v>
      </c>
      <c r="AF453" s="162">
        <v>2038</v>
      </c>
      <c r="AG453" s="162">
        <v>2039</v>
      </c>
      <c r="AH453" s="162">
        <v>2040</v>
      </c>
      <c r="AI453" s="162">
        <v>2041</v>
      </c>
      <c r="AJ453" s="162">
        <v>2042</v>
      </c>
      <c r="AK453" s="162">
        <v>2043</v>
      </c>
      <c r="AL453" s="162">
        <v>2044</v>
      </c>
      <c r="AM453" s="162">
        <v>2045</v>
      </c>
      <c r="AN453" s="162">
        <v>2046</v>
      </c>
      <c r="AO453" s="162">
        <v>2047</v>
      </c>
      <c r="AP453" s="162">
        <v>2048</v>
      </c>
      <c r="AQ453" s="162">
        <v>2049</v>
      </c>
      <c r="AR453" s="162">
        <v>2050</v>
      </c>
    </row>
    <row r="454" spans="7:46" ht="14.25" customHeight="1" x14ac:dyDescent="0.25">
      <c r="G454" s="62"/>
      <c r="H454" s="438" t="s">
        <v>93</v>
      </c>
      <c r="J454" s="441" t="s">
        <v>94</v>
      </c>
      <c r="K454" s="164" t="s">
        <v>262</v>
      </c>
      <c r="L454" s="189">
        <v>0</v>
      </c>
      <c r="M454" s="189">
        <v>0</v>
      </c>
      <c r="N454" s="189">
        <v>0</v>
      </c>
      <c r="O454" s="189">
        <v>0</v>
      </c>
      <c r="P454" s="189">
        <v>0</v>
      </c>
      <c r="Q454" s="189">
        <v>0</v>
      </c>
      <c r="R454" s="189">
        <v>0</v>
      </c>
      <c r="S454" s="189">
        <v>0</v>
      </c>
      <c r="T454" s="189">
        <v>0</v>
      </c>
      <c r="U454" s="189">
        <v>0</v>
      </c>
      <c r="V454" s="189">
        <v>0</v>
      </c>
      <c r="W454" s="189">
        <v>0</v>
      </c>
      <c r="X454" s="189">
        <v>0</v>
      </c>
      <c r="Y454" s="189">
        <v>0</v>
      </c>
      <c r="Z454" s="189">
        <v>0</v>
      </c>
      <c r="AA454" s="189">
        <v>0</v>
      </c>
      <c r="AB454" s="189">
        <v>0</v>
      </c>
      <c r="AC454" s="189">
        <v>0</v>
      </c>
      <c r="AD454" s="189">
        <v>0</v>
      </c>
      <c r="AE454" s="189">
        <v>0</v>
      </c>
      <c r="AF454" s="189">
        <v>0</v>
      </c>
      <c r="AG454" s="189">
        <v>0</v>
      </c>
      <c r="AH454" s="189">
        <v>0</v>
      </c>
      <c r="AI454" s="189">
        <v>0</v>
      </c>
      <c r="AJ454" s="189">
        <v>0</v>
      </c>
      <c r="AK454" s="189">
        <v>0</v>
      </c>
      <c r="AL454" s="189">
        <v>0</v>
      </c>
      <c r="AM454" s="189">
        <v>0</v>
      </c>
      <c r="AN454" s="189">
        <v>0</v>
      </c>
      <c r="AO454" s="189">
        <v>0</v>
      </c>
      <c r="AP454" s="189">
        <v>0</v>
      </c>
      <c r="AQ454" s="189">
        <v>0</v>
      </c>
      <c r="AR454" s="189">
        <v>0</v>
      </c>
    </row>
    <row r="455" spans="7:46" ht="14.25" customHeight="1" x14ac:dyDescent="0.25">
      <c r="G455" s="62"/>
      <c r="H455" s="438"/>
      <c r="J455" s="442"/>
      <c r="K455" s="52" t="s">
        <v>263</v>
      </c>
      <c r="L455" s="190">
        <v>0</v>
      </c>
      <c r="M455" s="190">
        <v>0</v>
      </c>
      <c r="N455" s="190">
        <v>0</v>
      </c>
      <c r="O455" s="190">
        <v>0</v>
      </c>
      <c r="P455" s="190">
        <v>0</v>
      </c>
      <c r="Q455" s="190">
        <v>0</v>
      </c>
      <c r="R455" s="190">
        <v>0</v>
      </c>
      <c r="S455" s="190">
        <v>0</v>
      </c>
      <c r="T455" s="190">
        <v>0</v>
      </c>
      <c r="U455" s="190">
        <v>0</v>
      </c>
      <c r="V455" s="190">
        <v>0</v>
      </c>
      <c r="W455" s="190">
        <v>0</v>
      </c>
      <c r="X455" s="190">
        <v>0</v>
      </c>
      <c r="Y455" s="190">
        <v>0</v>
      </c>
      <c r="Z455" s="190">
        <v>0</v>
      </c>
      <c r="AA455" s="190">
        <v>0</v>
      </c>
      <c r="AB455" s="190">
        <v>0</v>
      </c>
      <c r="AC455" s="190">
        <v>0</v>
      </c>
      <c r="AD455" s="190">
        <v>0</v>
      </c>
      <c r="AE455" s="190">
        <v>0</v>
      </c>
      <c r="AF455" s="190">
        <v>0</v>
      </c>
      <c r="AG455" s="190">
        <v>0</v>
      </c>
      <c r="AH455" s="190">
        <v>0</v>
      </c>
      <c r="AI455" s="190">
        <v>0</v>
      </c>
      <c r="AJ455" s="190">
        <v>0</v>
      </c>
      <c r="AK455" s="190">
        <v>0</v>
      </c>
      <c r="AL455" s="190">
        <v>0</v>
      </c>
      <c r="AM455" s="190">
        <v>0</v>
      </c>
      <c r="AN455" s="190">
        <v>0</v>
      </c>
      <c r="AO455" s="190">
        <v>0</v>
      </c>
      <c r="AP455" s="190">
        <v>0</v>
      </c>
      <c r="AQ455" s="190">
        <v>0</v>
      </c>
      <c r="AR455" s="190">
        <v>0</v>
      </c>
      <c r="AS455" s="229"/>
      <c r="AT455" s="229"/>
    </row>
    <row r="456" spans="7:46" ht="14.25" customHeight="1" thickBot="1" x14ac:dyDescent="0.3">
      <c r="G456" s="62"/>
      <c r="H456" s="438"/>
      <c r="J456" s="442"/>
      <c r="K456" s="167" t="s">
        <v>264</v>
      </c>
      <c r="L456" s="191">
        <v>0</v>
      </c>
      <c r="M456" s="191">
        <v>0</v>
      </c>
      <c r="N456" s="191">
        <v>0</v>
      </c>
      <c r="O456" s="191">
        <v>0</v>
      </c>
      <c r="P456" s="191">
        <v>0</v>
      </c>
      <c r="Q456" s="191">
        <v>0</v>
      </c>
      <c r="R456" s="191">
        <v>0</v>
      </c>
      <c r="S456" s="191">
        <v>0</v>
      </c>
      <c r="T456" s="191">
        <v>0</v>
      </c>
      <c r="U456" s="191">
        <v>0</v>
      </c>
      <c r="V456" s="191">
        <v>0</v>
      </c>
      <c r="W456" s="191">
        <v>0</v>
      </c>
      <c r="X456" s="191">
        <v>0</v>
      </c>
      <c r="Y456" s="191">
        <v>0</v>
      </c>
      <c r="Z456" s="191">
        <v>0</v>
      </c>
      <c r="AA456" s="191">
        <v>0</v>
      </c>
      <c r="AB456" s="191">
        <v>0</v>
      </c>
      <c r="AC456" s="191">
        <v>0</v>
      </c>
      <c r="AD456" s="191">
        <v>0</v>
      </c>
      <c r="AE456" s="191">
        <v>0</v>
      </c>
      <c r="AF456" s="191">
        <v>0</v>
      </c>
      <c r="AG456" s="191">
        <v>0</v>
      </c>
      <c r="AH456" s="191">
        <v>0</v>
      </c>
      <c r="AI456" s="191">
        <v>0</v>
      </c>
      <c r="AJ456" s="191">
        <v>0</v>
      </c>
      <c r="AK456" s="191">
        <v>0</v>
      </c>
      <c r="AL456" s="191">
        <v>0</v>
      </c>
      <c r="AM456" s="191">
        <v>0</v>
      </c>
      <c r="AN456" s="191">
        <v>0</v>
      </c>
      <c r="AO456" s="191">
        <v>0</v>
      </c>
      <c r="AP456" s="191">
        <v>0</v>
      </c>
      <c r="AQ456" s="191">
        <v>0</v>
      </c>
      <c r="AR456" s="191">
        <v>0</v>
      </c>
    </row>
    <row r="457" spans="7:46" ht="14.25" customHeight="1" thickTop="1" x14ac:dyDescent="0.25">
      <c r="G457" s="62"/>
      <c r="H457" s="438"/>
      <c r="J457" s="442"/>
      <c r="K457" s="164" t="s">
        <v>265</v>
      </c>
      <c r="L457" s="309">
        <v>0</v>
      </c>
      <c r="M457" s="309">
        <v>0</v>
      </c>
      <c r="N457" s="309">
        <v>0</v>
      </c>
      <c r="O457" s="309">
        <v>0</v>
      </c>
      <c r="P457" s="309">
        <v>0</v>
      </c>
      <c r="Q457" s="309">
        <v>0</v>
      </c>
      <c r="R457" s="309">
        <v>0</v>
      </c>
      <c r="S457" s="309">
        <v>0</v>
      </c>
      <c r="T457" s="309">
        <v>0</v>
      </c>
      <c r="U457" s="309">
        <v>0</v>
      </c>
      <c r="V457" s="309">
        <v>0</v>
      </c>
      <c r="W457" s="309">
        <v>0</v>
      </c>
      <c r="X457" s="309">
        <v>0</v>
      </c>
      <c r="Y457" s="309">
        <v>0</v>
      </c>
      <c r="Z457" s="309">
        <v>0</v>
      </c>
      <c r="AA457" s="309">
        <v>0</v>
      </c>
      <c r="AB457" s="309">
        <v>0</v>
      </c>
      <c r="AC457" s="309">
        <v>0</v>
      </c>
      <c r="AD457" s="309">
        <v>0</v>
      </c>
      <c r="AE457" s="309">
        <v>0</v>
      </c>
      <c r="AF457" s="309">
        <v>0</v>
      </c>
      <c r="AG457" s="309">
        <v>0</v>
      </c>
      <c r="AH457" s="309">
        <v>0</v>
      </c>
      <c r="AI457" s="309">
        <v>0</v>
      </c>
      <c r="AJ457" s="309">
        <v>0</v>
      </c>
      <c r="AK457" s="309">
        <v>0</v>
      </c>
      <c r="AL457" s="309">
        <v>0</v>
      </c>
      <c r="AM457" s="309">
        <v>0</v>
      </c>
      <c r="AN457" s="309">
        <v>0</v>
      </c>
      <c r="AO457" s="309">
        <v>0</v>
      </c>
      <c r="AP457" s="309">
        <v>0</v>
      </c>
      <c r="AQ457" s="309">
        <v>0</v>
      </c>
      <c r="AR457" s="309">
        <v>0</v>
      </c>
    </row>
    <row r="458" spans="7:46" ht="14.25" customHeight="1" x14ac:dyDescent="0.25">
      <c r="G458" s="62"/>
      <c r="H458" s="438"/>
      <c r="J458" s="442"/>
      <c r="K458" s="52" t="s">
        <v>266</v>
      </c>
      <c r="L458" s="190">
        <v>0</v>
      </c>
      <c r="M458" s="190">
        <v>0</v>
      </c>
      <c r="N458" s="190">
        <v>0</v>
      </c>
      <c r="O458" s="190">
        <v>0</v>
      </c>
      <c r="P458" s="190">
        <v>0</v>
      </c>
      <c r="Q458" s="190">
        <v>0</v>
      </c>
      <c r="R458" s="190">
        <v>0</v>
      </c>
      <c r="S458" s="190">
        <v>0</v>
      </c>
      <c r="T458" s="190">
        <v>0</v>
      </c>
      <c r="U458" s="190">
        <v>0</v>
      </c>
      <c r="V458" s="190">
        <v>0</v>
      </c>
      <c r="W458" s="190">
        <v>0</v>
      </c>
      <c r="X458" s="190">
        <v>0</v>
      </c>
      <c r="Y458" s="190">
        <v>0</v>
      </c>
      <c r="Z458" s="190">
        <v>0</v>
      </c>
      <c r="AA458" s="190">
        <v>0</v>
      </c>
      <c r="AB458" s="190">
        <v>0</v>
      </c>
      <c r="AC458" s="190">
        <v>0</v>
      </c>
      <c r="AD458" s="190">
        <v>0</v>
      </c>
      <c r="AE458" s="190">
        <v>0</v>
      </c>
      <c r="AF458" s="190">
        <v>0</v>
      </c>
      <c r="AG458" s="190">
        <v>0</v>
      </c>
      <c r="AH458" s="190">
        <v>0</v>
      </c>
      <c r="AI458" s="190">
        <v>0</v>
      </c>
      <c r="AJ458" s="190">
        <v>0</v>
      </c>
      <c r="AK458" s="190">
        <v>0</v>
      </c>
      <c r="AL458" s="190">
        <v>0</v>
      </c>
      <c r="AM458" s="190">
        <v>0</v>
      </c>
      <c r="AN458" s="190">
        <v>0</v>
      </c>
      <c r="AO458" s="190">
        <v>0</v>
      </c>
      <c r="AP458" s="190">
        <v>0</v>
      </c>
      <c r="AQ458" s="190">
        <v>0</v>
      </c>
      <c r="AR458" s="190">
        <v>0</v>
      </c>
    </row>
    <row r="459" spans="7:46" ht="14.25" customHeight="1" thickBot="1" x14ac:dyDescent="0.3">
      <c r="G459" s="62"/>
      <c r="H459" s="438"/>
      <c r="J459" s="442"/>
      <c r="K459" s="167" t="s">
        <v>267</v>
      </c>
      <c r="L459" s="191">
        <v>0</v>
      </c>
      <c r="M459" s="191">
        <v>0</v>
      </c>
      <c r="N459" s="191">
        <v>0</v>
      </c>
      <c r="O459" s="191">
        <v>0</v>
      </c>
      <c r="P459" s="191">
        <v>0</v>
      </c>
      <c r="Q459" s="191">
        <v>0</v>
      </c>
      <c r="R459" s="191">
        <v>0</v>
      </c>
      <c r="S459" s="191">
        <v>0</v>
      </c>
      <c r="T459" s="191">
        <v>0</v>
      </c>
      <c r="U459" s="191">
        <v>0</v>
      </c>
      <c r="V459" s="191">
        <v>0</v>
      </c>
      <c r="W459" s="191">
        <v>0</v>
      </c>
      <c r="X459" s="191">
        <v>0</v>
      </c>
      <c r="Y459" s="191">
        <v>0</v>
      </c>
      <c r="Z459" s="191">
        <v>0</v>
      </c>
      <c r="AA459" s="191">
        <v>0</v>
      </c>
      <c r="AB459" s="191">
        <v>0</v>
      </c>
      <c r="AC459" s="191">
        <v>0</v>
      </c>
      <c r="AD459" s="191">
        <v>0</v>
      </c>
      <c r="AE459" s="191">
        <v>0</v>
      </c>
      <c r="AF459" s="191">
        <v>0</v>
      </c>
      <c r="AG459" s="191">
        <v>0</v>
      </c>
      <c r="AH459" s="191">
        <v>0</v>
      </c>
      <c r="AI459" s="191">
        <v>0</v>
      </c>
      <c r="AJ459" s="191">
        <v>0</v>
      </c>
      <c r="AK459" s="191">
        <v>0</v>
      </c>
      <c r="AL459" s="191">
        <v>0</v>
      </c>
      <c r="AM459" s="191">
        <v>0</v>
      </c>
      <c r="AN459" s="191">
        <v>0</v>
      </c>
      <c r="AO459" s="191">
        <v>0</v>
      </c>
      <c r="AP459" s="191">
        <v>0</v>
      </c>
      <c r="AQ459" s="191">
        <v>0</v>
      </c>
      <c r="AR459" s="191">
        <v>0</v>
      </c>
    </row>
    <row r="460" spans="7:46" ht="14.25" customHeight="1" thickTop="1" x14ac:dyDescent="0.25">
      <c r="G460" s="62"/>
      <c r="H460" s="438"/>
      <c r="J460" s="442"/>
      <c r="K460" s="164" t="s">
        <v>268</v>
      </c>
      <c r="L460" s="309">
        <v>0</v>
      </c>
      <c r="M460" s="309">
        <v>0</v>
      </c>
      <c r="N460" s="309">
        <v>0</v>
      </c>
      <c r="O460" s="309">
        <v>0</v>
      </c>
      <c r="P460" s="309">
        <v>0</v>
      </c>
      <c r="Q460" s="309">
        <v>0</v>
      </c>
      <c r="R460" s="309">
        <v>0</v>
      </c>
      <c r="S460" s="309">
        <v>0</v>
      </c>
      <c r="T460" s="309">
        <v>0</v>
      </c>
      <c r="U460" s="309">
        <v>0</v>
      </c>
      <c r="V460" s="309">
        <v>0</v>
      </c>
      <c r="W460" s="309">
        <v>0</v>
      </c>
      <c r="X460" s="309">
        <v>0</v>
      </c>
      <c r="Y460" s="309">
        <v>0</v>
      </c>
      <c r="Z460" s="309">
        <v>0</v>
      </c>
      <c r="AA460" s="309">
        <v>0</v>
      </c>
      <c r="AB460" s="309">
        <v>0</v>
      </c>
      <c r="AC460" s="309">
        <v>0</v>
      </c>
      <c r="AD460" s="309">
        <v>0</v>
      </c>
      <c r="AE460" s="309">
        <v>0</v>
      </c>
      <c r="AF460" s="309">
        <v>0</v>
      </c>
      <c r="AG460" s="309">
        <v>0</v>
      </c>
      <c r="AH460" s="309">
        <v>0</v>
      </c>
      <c r="AI460" s="309">
        <v>0</v>
      </c>
      <c r="AJ460" s="309">
        <v>0</v>
      </c>
      <c r="AK460" s="309">
        <v>0</v>
      </c>
      <c r="AL460" s="309">
        <v>0</v>
      </c>
      <c r="AM460" s="309">
        <v>0</v>
      </c>
      <c r="AN460" s="309">
        <v>0</v>
      </c>
      <c r="AO460" s="309">
        <v>0</v>
      </c>
      <c r="AP460" s="309">
        <v>0</v>
      </c>
      <c r="AQ460" s="309">
        <v>0</v>
      </c>
      <c r="AR460" s="309">
        <v>0</v>
      </c>
    </row>
    <row r="461" spans="7:46" ht="14.25" customHeight="1" x14ac:dyDescent="0.25">
      <c r="G461" s="62"/>
      <c r="H461" s="438"/>
      <c r="J461" s="442"/>
      <c r="K461" s="52" t="s">
        <v>269</v>
      </c>
      <c r="L461" s="190">
        <v>0</v>
      </c>
      <c r="M461" s="190">
        <v>0</v>
      </c>
      <c r="N461" s="190">
        <v>0</v>
      </c>
      <c r="O461" s="190">
        <v>0</v>
      </c>
      <c r="P461" s="190">
        <v>0</v>
      </c>
      <c r="Q461" s="190">
        <v>0</v>
      </c>
      <c r="R461" s="190">
        <v>0</v>
      </c>
      <c r="S461" s="190">
        <v>0</v>
      </c>
      <c r="T461" s="190">
        <v>0</v>
      </c>
      <c r="U461" s="190">
        <v>0</v>
      </c>
      <c r="V461" s="190">
        <v>0</v>
      </c>
      <c r="W461" s="190">
        <v>0</v>
      </c>
      <c r="X461" s="190">
        <v>0</v>
      </c>
      <c r="Y461" s="190">
        <v>0</v>
      </c>
      <c r="Z461" s="190">
        <v>0</v>
      </c>
      <c r="AA461" s="190">
        <v>0</v>
      </c>
      <c r="AB461" s="190">
        <v>0</v>
      </c>
      <c r="AC461" s="190">
        <v>0</v>
      </c>
      <c r="AD461" s="190">
        <v>0</v>
      </c>
      <c r="AE461" s="190">
        <v>0</v>
      </c>
      <c r="AF461" s="190">
        <v>0</v>
      </c>
      <c r="AG461" s="190">
        <v>0</v>
      </c>
      <c r="AH461" s="190">
        <v>0</v>
      </c>
      <c r="AI461" s="190">
        <v>0</v>
      </c>
      <c r="AJ461" s="190">
        <v>0</v>
      </c>
      <c r="AK461" s="190">
        <v>0</v>
      </c>
      <c r="AL461" s="190">
        <v>0</v>
      </c>
      <c r="AM461" s="190">
        <v>0</v>
      </c>
      <c r="AN461" s="190">
        <v>0</v>
      </c>
      <c r="AO461" s="190">
        <v>0</v>
      </c>
      <c r="AP461" s="190">
        <v>0</v>
      </c>
      <c r="AQ461" s="190">
        <v>0</v>
      </c>
      <c r="AR461" s="190">
        <v>0</v>
      </c>
    </row>
    <row r="462" spans="7:46" ht="14.25" customHeight="1" thickBot="1" x14ac:dyDescent="0.3">
      <c r="G462" s="62"/>
      <c r="H462" s="438"/>
      <c r="J462" s="442"/>
      <c r="K462" s="167" t="s">
        <v>270</v>
      </c>
      <c r="L462" s="191">
        <v>0</v>
      </c>
      <c r="M462" s="191">
        <v>0</v>
      </c>
      <c r="N462" s="191">
        <v>0</v>
      </c>
      <c r="O462" s="191">
        <v>0</v>
      </c>
      <c r="P462" s="191">
        <v>0</v>
      </c>
      <c r="Q462" s="191">
        <v>0</v>
      </c>
      <c r="R462" s="191">
        <v>0</v>
      </c>
      <c r="S462" s="191">
        <v>0</v>
      </c>
      <c r="T462" s="191">
        <v>0</v>
      </c>
      <c r="U462" s="191">
        <v>0</v>
      </c>
      <c r="V462" s="191">
        <v>0</v>
      </c>
      <c r="W462" s="191">
        <v>0</v>
      </c>
      <c r="X462" s="191">
        <v>0</v>
      </c>
      <c r="Y462" s="191">
        <v>0</v>
      </c>
      <c r="Z462" s="191">
        <v>0</v>
      </c>
      <c r="AA462" s="191">
        <v>0</v>
      </c>
      <c r="AB462" s="191">
        <v>0</v>
      </c>
      <c r="AC462" s="191">
        <v>0</v>
      </c>
      <c r="AD462" s="191">
        <v>0</v>
      </c>
      <c r="AE462" s="191">
        <v>0</v>
      </c>
      <c r="AF462" s="191">
        <v>0</v>
      </c>
      <c r="AG462" s="191">
        <v>0</v>
      </c>
      <c r="AH462" s="191">
        <v>0</v>
      </c>
      <c r="AI462" s="191">
        <v>0</v>
      </c>
      <c r="AJ462" s="191">
        <v>0</v>
      </c>
      <c r="AK462" s="191">
        <v>0</v>
      </c>
      <c r="AL462" s="191">
        <v>0</v>
      </c>
      <c r="AM462" s="191">
        <v>0</v>
      </c>
      <c r="AN462" s="191">
        <v>0</v>
      </c>
      <c r="AO462" s="191">
        <v>0</v>
      </c>
      <c r="AP462" s="191">
        <v>0</v>
      </c>
      <c r="AQ462" s="191">
        <v>0</v>
      </c>
      <c r="AR462" s="191">
        <v>0</v>
      </c>
    </row>
    <row r="463" spans="7:46" ht="14.25" customHeight="1" thickTop="1" x14ac:dyDescent="0.25">
      <c r="G463" s="62"/>
      <c r="H463" s="438"/>
      <c r="J463" s="442"/>
      <c r="K463" s="164" t="s">
        <v>271</v>
      </c>
      <c r="L463" s="309">
        <v>0</v>
      </c>
      <c r="M463" s="309">
        <v>0</v>
      </c>
      <c r="N463" s="309">
        <v>0</v>
      </c>
      <c r="O463" s="309">
        <v>0</v>
      </c>
      <c r="P463" s="309">
        <v>0</v>
      </c>
      <c r="Q463" s="309">
        <v>0</v>
      </c>
      <c r="R463" s="309">
        <v>0</v>
      </c>
      <c r="S463" s="309">
        <v>0</v>
      </c>
      <c r="T463" s="309">
        <v>0</v>
      </c>
      <c r="U463" s="309">
        <v>0</v>
      </c>
      <c r="V463" s="309">
        <v>0</v>
      </c>
      <c r="W463" s="309">
        <v>0</v>
      </c>
      <c r="X463" s="309">
        <v>0</v>
      </c>
      <c r="Y463" s="309">
        <v>0</v>
      </c>
      <c r="Z463" s="309">
        <v>0</v>
      </c>
      <c r="AA463" s="309">
        <v>0</v>
      </c>
      <c r="AB463" s="309">
        <v>0</v>
      </c>
      <c r="AC463" s="309">
        <v>0</v>
      </c>
      <c r="AD463" s="309">
        <v>0</v>
      </c>
      <c r="AE463" s="309">
        <v>0</v>
      </c>
      <c r="AF463" s="309">
        <v>0</v>
      </c>
      <c r="AG463" s="309">
        <v>0</v>
      </c>
      <c r="AH463" s="309">
        <v>0</v>
      </c>
      <c r="AI463" s="309">
        <v>0</v>
      </c>
      <c r="AJ463" s="309">
        <v>0</v>
      </c>
      <c r="AK463" s="309">
        <v>0</v>
      </c>
      <c r="AL463" s="309">
        <v>0</v>
      </c>
      <c r="AM463" s="309">
        <v>0</v>
      </c>
      <c r="AN463" s="309">
        <v>0</v>
      </c>
      <c r="AO463" s="309">
        <v>0</v>
      </c>
      <c r="AP463" s="309">
        <v>0</v>
      </c>
      <c r="AQ463" s="309">
        <v>0</v>
      </c>
      <c r="AR463" s="309">
        <v>0</v>
      </c>
    </row>
    <row r="464" spans="7:46" ht="14.25" customHeight="1" x14ac:dyDescent="0.25">
      <c r="G464" s="62"/>
      <c r="H464" s="438"/>
      <c r="J464" s="442"/>
      <c r="K464" s="52" t="s">
        <v>272</v>
      </c>
      <c r="L464" s="190">
        <v>0</v>
      </c>
      <c r="M464" s="190">
        <v>0</v>
      </c>
      <c r="N464" s="190">
        <v>0</v>
      </c>
      <c r="O464" s="190">
        <v>0</v>
      </c>
      <c r="P464" s="190">
        <v>0</v>
      </c>
      <c r="Q464" s="190">
        <v>0</v>
      </c>
      <c r="R464" s="190">
        <v>0</v>
      </c>
      <c r="S464" s="190">
        <v>0</v>
      </c>
      <c r="T464" s="190">
        <v>0</v>
      </c>
      <c r="U464" s="190">
        <v>0</v>
      </c>
      <c r="V464" s="190">
        <v>0</v>
      </c>
      <c r="W464" s="190">
        <v>0</v>
      </c>
      <c r="X464" s="190">
        <v>0</v>
      </c>
      <c r="Y464" s="190">
        <v>0</v>
      </c>
      <c r="Z464" s="190">
        <v>0</v>
      </c>
      <c r="AA464" s="190">
        <v>0</v>
      </c>
      <c r="AB464" s="190">
        <v>0</v>
      </c>
      <c r="AC464" s="190">
        <v>0</v>
      </c>
      <c r="AD464" s="190">
        <v>0</v>
      </c>
      <c r="AE464" s="190">
        <v>0</v>
      </c>
      <c r="AF464" s="190">
        <v>0</v>
      </c>
      <c r="AG464" s="190">
        <v>0</v>
      </c>
      <c r="AH464" s="190">
        <v>0</v>
      </c>
      <c r="AI464" s="190">
        <v>0</v>
      </c>
      <c r="AJ464" s="190">
        <v>0</v>
      </c>
      <c r="AK464" s="190">
        <v>0</v>
      </c>
      <c r="AL464" s="190">
        <v>0</v>
      </c>
      <c r="AM464" s="190">
        <v>0</v>
      </c>
      <c r="AN464" s="190">
        <v>0</v>
      </c>
      <c r="AO464" s="190">
        <v>0</v>
      </c>
      <c r="AP464" s="190">
        <v>0</v>
      </c>
      <c r="AQ464" s="190">
        <v>0</v>
      </c>
      <c r="AR464" s="190">
        <v>0</v>
      </c>
    </row>
    <row r="465" spans="7:44" ht="14.25" customHeight="1" thickBot="1" x14ac:dyDescent="0.3">
      <c r="G465" s="62"/>
      <c r="H465" s="438"/>
      <c r="J465" s="442"/>
      <c r="K465" s="167" t="s">
        <v>273</v>
      </c>
      <c r="L465" s="191">
        <v>0</v>
      </c>
      <c r="M465" s="191">
        <v>0</v>
      </c>
      <c r="N465" s="191">
        <v>0</v>
      </c>
      <c r="O465" s="191">
        <v>0</v>
      </c>
      <c r="P465" s="191">
        <v>0</v>
      </c>
      <c r="Q465" s="191">
        <v>0</v>
      </c>
      <c r="R465" s="191">
        <v>0</v>
      </c>
      <c r="S465" s="191">
        <v>0</v>
      </c>
      <c r="T465" s="191">
        <v>0</v>
      </c>
      <c r="U465" s="191">
        <v>0</v>
      </c>
      <c r="V465" s="191">
        <v>0</v>
      </c>
      <c r="W465" s="191">
        <v>0</v>
      </c>
      <c r="X465" s="191">
        <v>0</v>
      </c>
      <c r="Y465" s="191">
        <v>0</v>
      </c>
      <c r="Z465" s="191">
        <v>0</v>
      </c>
      <c r="AA465" s="191">
        <v>0</v>
      </c>
      <c r="AB465" s="191">
        <v>0</v>
      </c>
      <c r="AC465" s="191">
        <v>0</v>
      </c>
      <c r="AD465" s="191">
        <v>0</v>
      </c>
      <c r="AE465" s="191">
        <v>0</v>
      </c>
      <c r="AF465" s="191">
        <v>0</v>
      </c>
      <c r="AG465" s="191">
        <v>0</v>
      </c>
      <c r="AH465" s="191">
        <v>0</v>
      </c>
      <c r="AI465" s="191">
        <v>0</v>
      </c>
      <c r="AJ465" s="191">
        <v>0</v>
      </c>
      <c r="AK465" s="191">
        <v>0</v>
      </c>
      <c r="AL465" s="191">
        <v>0</v>
      </c>
      <c r="AM465" s="191">
        <v>0</v>
      </c>
      <c r="AN465" s="191">
        <v>0</v>
      </c>
      <c r="AO465" s="191">
        <v>0</v>
      </c>
      <c r="AP465" s="191">
        <v>0</v>
      </c>
      <c r="AQ465" s="191">
        <v>0</v>
      </c>
      <c r="AR465" s="191">
        <v>0</v>
      </c>
    </row>
    <row r="466" spans="7:44" ht="14.25" customHeight="1" thickTop="1" x14ac:dyDescent="0.25">
      <c r="G466" s="62"/>
      <c r="H466" s="438"/>
      <c r="J466" s="442"/>
      <c r="K466" s="164" t="s">
        <v>274</v>
      </c>
      <c r="L466" s="309">
        <v>0</v>
      </c>
      <c r="M466" s="309">
        <v>0</v>
      </c>
      <c r="N466" s="309">
        <v>0</v>
      </c>
      <c r="O466" s="309">
        <v>0</v>
      </c>
      <c r="P466" s="309">
        <v>0</v>
      </c>
      <c r="Q466" s="309">
        <v>0</v>
      </c>
      <c r="R466" s="309">
        <v>0</v>
      </c>
      <c r="S466" s="309">
        <v>0</v>
      </c>
      <c r="T466" s="309">
        <v>0</v>
      </c>
      <c r="U466" s="309">
        <v>0</v>
      </c>
      <c r="V466" s="309">
        <v>0</v>
      </c>
      <c r="W466" s="309">
        <v>0</v>
      </c>
      <c r="X466" s="309">
        <v>0</v>
      </c>
      <c r="Y466" s="309">
        <v>0</v>
      </c>
      <c r="Z466" s="309">
        <v>0</v>
      </c>
      <c r="AA466" s="309">
        <v>0</v>
      </c>
      <c r="AB466" s="309">
        <v>0</v>
      </c>
      <c r="AC466" s="309">
        <v>0</v>
      </c>
      <c r="AD466" s="309">
        <v>0</v>
      </c>
      <c r="AE466" s="309">
        <v>0</v>
      </c>
      <c r="AF466" s="309">
        <v>0</v>
      </c>
      <c r="AG466" s="309">
        <v>0</v>
      </c>
      <c r="AH466" s="309">
        <v>0</v>
      </c>
      <c r="AI466" s="309">
        <v>0</v>
      </c>
      <c r="AJ466" s="309">
        <v>0</v>
      </c>
      <c r="AK466" s="309">
        <v>0</v>
      </c>
      <c r="AL466" s="309">
        <v>0</v>
      </c>
      <c r="AM466" s="309">
        <v>0</v>
      </c>
      <c r="AN466" s="309">
        <v>0</v>
      </c>
      <c r="AO466" s="309">
        <v>0</v>
      </c>
      <c r="AP466" s="309">
        <v>0</v>
      </c>
      <c r="AQ466" s="309">
        <v>0</v>
      </c>
      <c r="AR466" s="309">
        <v>0</v>
      </c>
    </row>
    <row r="467" spans="7:44" ht="14.25" customHeight="1" x14ac:dyDescent="0.25">
      <c r="G467" s="62"/>
      <c r="H467" s="438"/>
      <c r="J467" s="442"/>
      <c r="K467" s="52" t="s">
        <v>275</v>
      </c>
      <c r="L467" s="190">
        <v>0</v>
      </c>
      <c r="M467" s="190">
        <v>0</v>
      </c>
      <c r="N467" s="190">
        <v>0</v>
      </c>
      <c r="O467" s="190">
        <v>0</v>
      </c>
      <c r="P467" s="190">
        <v>0</v>
      </c>
      <c r="Q467" s="190">
        <v>0</v>
      </c>
      <c r="R467" s="190">
        <v>0</v>
      </c>
      <c r="S467" s="190">
        <v>0</v>
      </c>
      <c r="T467" s="190">
        <v>0</v>
      </c>
      <c r="U467" s="190">
        <v>0</v>
      </c>
      <c r="V467" s="190">
        <v>0</v>
      </c>
      <c r="W467" s="190">
        <v>0</v>
      </c>
      <c r="X467" s="190">
        <v>0</v>
      </c>
      <c r="Y467" s="190">
        <v>0</v>
      </c>
      <c r="Z467" s="190">
        <v>0</v>
      </c>
      <c r="AA467" s="190">
        <v>0</v>
      </c>
      <c r="AB467" s="190">
        <v>0</v>
      </c>
      <c r="AC467" s="190">
        <v>0</v>
      </c>
      <c r="AD467" s="190">
        <v>0</v>
      </c>
      <c r="AE467" s="190">
        <v>0</v>
      </c>
      <c r="AF467" s="190">
        <v>0</v>
      </c>
      <c r="AG467" s="190">
        <v>0</v>
      </c>
      <c r="AH467" s="190">
        <v>0</v>
      </c>
      <c r="AI467" s="190">
        <v>0</v>
      </c>
      <c r="AJ467" s="190">
        <v>0</v>
      </c>
      <c r="AK467" s="190">
        <v>0</v>
      </c>
      <c r="AL467" s="190">
        <v>0</v>
      </c>
      <c r="AM467" s="190">
        <v>0</v>
      </c>
      <c r="AN467" s="190">
        <v>0</v>
      </c>
      <c r="AO467" s="190">
        <v>0</v>
      </c>
      <c r="AP467" s="190">
        <v>0</v>
      </c>
      <c r="AQ467" s="190">
        <v>0</v>
      </c>
      <c r="AR467" s="190">
        <v>0</v>
      </c>
    </row>
    <row r="468" spans="7:44" ht="14.25" customHeight="1" thickBot="1" x14ac:dyDescent="0.3">
      <c r="G468" s="62"/>
      <c r="H468" s="438"/>
      <c r="J468" s="442"/>
      <c r="K468" s="167" t="s">
        <v>276</v>
      </c>
      <c r="L468" s="191">
        <v>0</v>
      </c>
      <c r="M468" s="191">
        <v>0</v>
      </c>
      <c r="N468" s="191">
        <v>0</v>
      </c>
      <c r="O468" s="191">
        <v>0</v>
      </c>
      <c r="P468" s="191">
        <v>0</v>
      </c>
      <c r="Q468" s="191">
        <v>0</v>
      </c>
      <c r="R468" s="191">
        <v>0</v>
      </c>
      <c r="S468" s="191">
        <v>0</v>
      </c>
      <c r="T468" s="191">
        <v>0</v>
      </c>
      <c r="U468" s="191">
        <v>0</v>
      </c>
      <c r="V468" s="191">
        <v>0</v>
      </c>
      <c r="W468" s="191">
        <v>0</v>
      </c>
      <c r="X468" s="191">
        <v>0</v>
      </c>
      <c r="Y468" s="191">
        <v>0</v>
      </c>
      <c r="Z468" s="191">
        <v>0</v>
      </c>
      <c r="AA468" s="191">
        <v>0</v>
      </c>
      <c r="AB468" s="191">
        <v>0</v>
      </c>
      <c r="AC468" s="191">
        <v>0</v>
      </c>
      <c r="AD468" s="191">
        <v>0</v>
      </c>
      <c r="AE468" s="191">
        <v>0</v>
      </c>
      <c r="AF468" s="191">
        <v>0</v>
      </c>
      <c r="AG468" s="191">
        <v>0</v>
      </c>
      <c r="AH468" s="191">
        <v>0</v>
      </c>
      <c r="AI468" s="191">
        <v>0</v>
      </c>
      <c r="AJ468" s="191">
        <v>0</v>
      </c>
      <c r="AK468" s="191">
        <v>0</v>
      </c>
      <c r="AL468" s="191">
        <v>0</v>
      </c>
      <c r="AM468" s="191">
        <v>0</v>
      </c>
      <c r="AN468" s="191">
        <v>0</v>
      </c>
      <c r="AO468" s="191">
        <v>0</v>
      </c>
      <c r="AP468" s="191">
        <v>0</v>
      </c>
      <c r="AQ468" s="191">
        <v>0</v>
      </c>
      <c r="AR468" s="191">
        <v>0</v>
      </c>
    </row>
    <row r="469" spans="7:44" ht="14.25" customHeight="1" thickTop="1" x14ac:dyDescent="0.25">
      <c r="G469" s="62"/>
      <c r="H469" s="438"/>
      <c r="J469" s="442"/>
      <c r="K469" s="164" t="s">
        <v>277</v>
      </c>
      <c r="L469" s="309">
        <v>0</v>
      </c>
      <c r="M469" s="309">
        <v>0</v>
      </c>
      <c r="N469" s="309">
        <v>0</v>
      </c>
      <c r="O469" s="309">
        <v>0</v>
      </c>
      <c r="P469" s="309">
        <v>0</v>
      </c>
      <c r="Q469" s="309">
        <v>0</v>
      </c>
      <c r="R469" s="309">
        <v>0</v>
      </c>
      <c r="S469" s="309">
        <v>0</v>
      </c>
      <c r="T469" s="309">
        <v>0</v>
      </c>
      <c r="U469" s="309">
        <v>0</v>
      </c>
      <c r="V469" s="309">
        <v>0</v>
      </c>
      <c r="W469" s="309">
        <v>0</v>
      </c>
      <c r="X469" s="309">
        <v>0</v>
      </c>
      <c r="Y469" s="309">
        <v>0</v>
      </c>
      <c r="Z469" s="309">
        <v>0</v>
      </c>
      <c r="AA469" s="309">
        <v>0</v>
      </c>
      <c r="AB469" s="309">
        <v>0</v>
      </c>
      <c r="AC469" s="309">
        <v>0</v>
      </c>
      <c r="AD469" s="309">
        <v>0</v>
      </c>
      <c r="AE469" s="309">
        <v>0</v>
      </c>
      <c r="AF469" s="309">
        <v>0</v>
      </c>
      <c r="AG469" s="309">
        <v>0</v>
      </c>
      <c r="AH469" s="309">
        <v>0</v>
      </c>
      <c r="AI469" s="309">
        <v>0</v>
      </c>
      <c r="AJ469" s="309">
        <v>0</v>
      </c>
      <c r="AK469" s="309">
        <v>0</v>
      </c>
      <c r="AL469" s="309">
        <v>0</v>
      </c>
      <c r="AM469" s="309">
        <v>0</v>
      </c>
      <c r="AN469" s="309">
        <v>0</v>
      </c>
      <c r="AO469" s="309">
        <v>0</v>
      </c>
      <c r="AP469" s="309">
        <v>0</v>
      </c>
      <c r="AQ469" s="309">
        <v>0</v>
      </c>
      <c r="AR469" s="309">
        <v>0</v>
      </c>
    </row>
    <row r="470" spans="7:44" ht="14.25" customHeight="1" x14ac:dyDescent="0.25">
      <c r="G470" s="62"/>
      <c r="H470" s="438"/>
      <c r="J470" s="442"/>
      <c r="K470" s="52" t="s">
        <v>278</v>
      </c>
      <c r="L470" s="190">
        <v>0</v>
      </c>
      <c r="M470" s="190">
        <v>0</v>
      </c>
      <c r="N470" s="190">
        <v>0</v>
      </c>
      <c r="O470" s="190">
        <v>0</v>
      </c>
      <c r="P470" s="190">
        <v>0</v>
      </c>
      <c r="Q470" s="190">
        <v>0</v>
      </c>
      <c r="R470" s="190">
        <v>0</v>
      </c>
      <c r="S470" s="190">
        <v>0</v>
      </c>
      <c r="T470" s="190">
        <v>0</v>
      </c>
      <c r="U470" s="190">
        <v>0</v>
      </c>
      <c r="V470" s="190">
        <v>0</v>
      </c>
      <c r="W470" s="190">
        <v>0</v>
      </c>
      <c r="X470" s="190">
        <v>0</v>
      </c>
      <c r="Y470" s="190">
        <v>0</v>
      </c>
      <c r="Z470" s="190">
        <v>0</v>
      </c>
      <c r="AA470" s="190">
        <v>0</v>
      </c>
      <c r="AB470" s="190">
        <v>0</v>
      </c>
      <c r="AC470" s="190">
        <v>0</v>
      </c>
      <c r="AD470" s="190">
        <v>0</v>
      </c>
      <c r="AE470" s="190">
        <v>0</v>
      </c>
      <c r="AF470" s="190">
        <v>0</v>
      </c>
      <c r="AG470" s="190">
        <v>0</v>
      </c>
      <c r="AH470" s="190">
        <v>0</v>
      </c>
      <c r="AI470" s="190">
        <v>0</v>
      </c>
      <c r="AJ470" s="190">
        <v>0</v>
      </c>
      <c r="AK470" s="190">
        <v>0</v>
      </c>
      <c r="AL470" s="190">
        <v>0</v>
      </c>
      <c r="AM470" s="190">
        <v>0</v>
      </c>
      <c r="AN470" s="190">
        <v>0</v>
      </c>
      <c r="AO470" s="190">
        <v>0</v>
      </c>
      <c r="AP470" s="190">
        <v>0</v>
      </c>
      <c r="AQ470" s="190">
        <v>0</v>
      </c>
      <c r="AR470" s="190">
        <v>0</v>
      </c>
    </row>
    <row r="471" spans="7:44" ht="14.25" customHeight="1" thickBot="1" x14ac:dyDescent="0.3">
      <c r="G471" s="62"/>
      <c r="H471" s="438"/>
      <c r="J471" s="442"/>
      <c r="K471" s="167" t="s">
        <v>279</v>
      </c>
      <c r="L471" s="191">
        <v>0</v>
      </c>
      <c r="M471" s="191">
        <v>0</v>
      </c>
      <c r="N471" s="191">
        <v>0</v>
      </c>
      <c r="O471" s="191">
        <v>0</v>
      </c>
      <c r="P471" s="191">
        <v>0</v>
      </c>
      <c r="Q471" s="191">
        <v>0</v>
      </c>
      <c r="R471" s="191">
        <v>0</v>
      </c>
      <c r="S471" s="191">
        <v>0</v>
      </c>
      <c r="T471" s="191">
        <v>0</v>
      </c>
      <c r="U471" s="191">
        <v>0</v>
      </c>
      <c r="V471" s="191">
        <v>0</v>
      </c>
      <c r="W471" s="191">
        <v>0</v>
      </c>
      <c r="X471" s="191">
        <v>0</v>
      </c>
      <c r="Y471" s="191">
        <v>0</v>
      </c>
      <c r="Z471" s="191">
        <v>0</v>
      </c>
      <c r="AA471" s="191">
        <v>0</v>
      </c>
      <c r="AB471" s="191">
        <v>0</v>
      </c>
      <c r="AC471" s="191">
        <v>0</v>
      </c>
      <c r="AD471" s="191">
        <v>0</v>
      </c>
      <c r="AE471" s="191">
        <v>0</v>
      </c>
      <c r="AF471" s="191">
        <v>0</v>
      </c>
      <c r="AG471" s="191">
        <v>0</v>
      </c>
      <c r="AH471" s="191">
        <v>0</v>
      </c>
      <c r="AI471" s="191">
        <v>0</v>
      </c>
      <c r="AJ471" s="191">
        <v>0</v>
      </c>
      <c r="AK471" s="191">
        <v>0</v>
      </c>
      <c r="AL471" s="191">
        <v>0</v>
      </c>
      <c r="AM471" s="191">
        <v>0</v>
      </c>
      <c r="AN471" s="191">
        <v>0</v>
      </c>
      <c r="AO471" s="191">
        <v>0</v>
      </c>
      <c r="AP471" s="191">
        <v>0</v>
      </c>
      <c r="AQ471" s="191">
        <v>0</v>
      </c>
      <c r="AR471" s="191">
        <v>0</v>
      </c>
    </row>
    <row r="472" spans="7:44" ht="14.25" customHeight="1" thickTop="1" x14ac:dyDescent="0.25">
      <c r="G472" s="62"/>
      <c r="H472" s="438"/>
      <c r="J472" s="442"/>
      <c r="K472" s="164" t="s">
        <v>280</v>
      </c>
      <c r="L472" s="309">
        <v>0</v>
      </c>
      <c r="M472" s="309">
        <v>0</v>
      </c>
      <c r="N472" s="309">
        <v>0</v>
      </c>
      <c r="O472" s="309">
        <v>0</v>
      </c>
      <c r="P472" s="309">
        <v>0</v>
      </c>
      <c r="Q472" s="309">
        <v>0</v>
      </c>
      <c r="R472" s="309">
        <v>0</v>
      </c>
      <c r="S472" s="309">
        <v>0</v>
      </c>
      <c r="T472" s="309">
        <v>0</v>
      </c>
      <c r="U472" s="309">
        <v>0</v>
      </c>
      <c r="V472" s="309">
        <v>0</v>
      </c>
      <c r="W472" s="309">
        <v>0</v>
      </c>
      <c r="X472" s="309">
        <v>0</v>
      </c>
      <c r="Y472" s="309">
        <v>0</v>
      </c>
      <c r="Z472" s="309">
        <v>0</v>
      </c>
      <c r="AA472" s="309">
        <v>0</v>
      </c>
      <c r="AB472" s="309">
        <v>0</v>
      </c>
      <c r="AC472" s="309">
        <v>0</v>
      </c>
      <c r="AD472" s="309">
        <v>0</v>
      </c>
      <c r="AE472" s="309">
        <v>0</v>
      </c>
      <c r="AF472" s="309">
        <v>0</v>
      </c>
      <c r="AG472" s="309">
        <v>0</v>
      </c>
      <c r="AH472" s="309">
        <v>0</v>
      </c>
      <c r="AI472" s="309">
        <v>0</v>
      </c>
      <c r="AJ472" s="309">
        <v>0</v>
      </c>
      <c r="AK472" s="309">
        <v>0</v>
      </c>
      <c r="AL472" s="309">
        <v>0</v>
      </c>
      <c r="AM472" s="309">
        <v>0</v>
      </c>
      <c r="AN472" s="309">
        <v>0</v>
      </c>
      <c r="AO472" s="309">
        <v>0</v>
      </c>
      <c r="AP472" s="309">
        <v>0</v>
      </c>
      <c r="AQ472" s="309">
        <v>0</v>
      </c>
      <c r="AR472" s="309">
        <v>0</v>
      </c>
    </row>
    <row r="473" spans="7:44" ht="14.25" customHeight="1" x14ac:dyDescent="0.25">
      <c r="G473" s="62"/>
      <c r="H473" s="438"/>
      <c r="J473" s="442"/>
      <c r="K473" s="52" t="s">
        <v>281</v>
      </c>
      <c r="L473" s="190">
        <v>0</v>
      </c>
      <c r="M473" s="190">
        <v>0</v>
      </c>
      <c r="N473" s="190">
        <v>0</v>
      </c>
      <c r="O473" s="190">
        <v>0</v>
      </c>
      <c r="P473" s="190">
        <v>0</v>
      </c>
      <c r="Q473" s="190">
        <v>0</v>
      </c>
      <c r="R473" s="190">
        <v>0</v>
      </c>
      <c r="S473" s="190">
        <v>0</v>
      </c>
      <c r="T473" s="190">
        <v>0</v>
      </c>
      <c r="U473" s="190">
        <v>0</v>
      </c>
      <c r="V473" s="190">
        <v>0</v>
      </c>
      <c r="W473" s="190">
        <v>0</v>
      </c>
      <c r="X473" s="190">
        <v>0</v>
      </c>
      <c r="Y473" s="190">
        <v>0</v>
      </c>
      <c r="Z473" s="190">
        <v>0</v>
      </c>
      <c r="AA473" s="190">
        <v>0</v>
      </c>
      <c r="AB473" s="190">
        <v>0</v>
      </c>
      <c r="AC473" s="190">
        <v>0</v>
      </c>
      <c r="AD473" s="190">
        <v>0</v>
      </c>
      <c r="AE473" s="190">
        <v>0</v>
      </c>
      <c r="AF473" s="190">
        <v>0</v>
      </c>
      <c r="AG473" s="190">
        <v>0</v>
      </c>
      <c r="AH473" s="190">
        <v>0</v>
      </c>
      <c r="AI473" s="190">
        <v>0</v>
      </c>
      <c r="AJ473" s="190">
        <v>0</v>
      </c>
      <c r="AK473" s="190">
        <v>0</v>
      </c>
      <c r="AL473" s="190">
        <v>0</v>
      </c>
      <c r="AM473" s="190">
        <v>0</v>
      </c>
      <c r="AN473" s="190">
        <v>0</v>
      </c>
      <c r="AO473" s="190">
        <v>0</v>
      </c>
      <c r="AP473" s="190">
        <v>0</v>
      </c>
      <c r="AQ473" s="190">
        <v>0</v>
      </c>
      <c r="AR473" s="190">
        <v>0</v>
      </c>
    </row>
    <row r="474" spans="7:44" ht="14.25" customHeight="1" thickBot="1" x14ac:dyDescent="0.3">
      <c r="G474" s="62"/>
      <c r="H474" s="438"/>
      <c r="J474" s="442"/>
      <c r="K474" s="167" t="s">
        <v>282</v>
      </c>
      <c r="L474" s="191">
        <v>0</v>
      </c>
      <c r="M474" s="191">
        <v>0</v>
      </c>
      <c r="N474" s="191">
        <v>0</v>
      </c>
      <c r="O474" s="191">
        <v>0</v>
      </c>
      <c r="P474" s="191">
        <v>0</v>
      </c>
      <c r="Q474" s="191">
        <v>0</v>
      </c>
      <c r="R474" s="191">
        <v>0</v>
      </c>
      <c r="S474" s="191">
        <v>0</v>
      </c>
      <c r="T474" s="191">
        <v>0</v>
      </c>
      <c r="U474" s="191">
        <v>0</v>
      </c>
      <c r="V474" s="191">
        <v>0</v>
      </c>
      <c r="W474" s="191">
        <v>0</v>
      </c>
      <c r="X474" s="191">
        <v>0</v>
      </c>
      <c r="Y474" s="191">
        <v>0</v>
      </c>
      <c r="Z474" s="191">
        <v>0</v>
      </c>
      <c r="AA474" s="191">
        <v>0</v>
      </c>
      <c r="AB474" s="191">
        <v>0</v>
      </c>
      <c r="AC474" s="191">
        <v>0</v>
      </c>
      <c r="AD474" s="191">
        <v>0</v>
      </c>
      <c r="AE474" s="191">
        <v>0</v>
      </c>
      <c r="AF474" s="191">
        <v>0</v>
      </c>
      <c r="AG474" s="191">
        <v>0</v>
      </c>
      <c r="AH474" s="191">
        <v>0</v>
      </c>
      <c r="AI474" s="191">
        <v>0</v>
      </c>
      <c r="AJ474" s="191">
        <v>0</v>
      </c>
      <c r="AK474" s="191">
        <v>0</v>
      </c>
      <c r="AL474" s="191">
        <v>0</v>
      </c>
      <c r="AM474" s="191">
        <v>0</v>
      </c>
      <c r="AN474" s="191">
        <v>0</v>
      </c>
      <c r="AO474" s="191">
        <v>0</v>
      </c>
      <c r="AP474" s="191">
        <v>0</v>
      </c>
      <c r="AQ474" s="191">
        <v>0</v>
      </c>
      <c r="AR474" s="191">
        <v>0</v>
      </c>
    </row>
    <row r="475" spans="7:44" ht="14.25" customHeight="1" thickTop="1" x14ac:dyDescent="0.25">
      <c r="G475" s="62"/>
      <c r="H475" s="438"/>
      <c r="J475" s="442"/>
      <c r="K475" s="164" t="s">
        <v>283</v>
      </c>
      <c r="L475" s="309">
        <v>0</v>
      </c>
      <c r="M475" s="309">
        <v>0</v>
      </c>
      <c r="N475" s="309">
        <v>0</v>
      </c>
      <c r="O475" s="309">
        <v>0</v>
      </c>
      <c r="P475" s="309">
        <v>0</v>
      </c>
      <c r="Q475" s="309">
        <v>0</v>
      </c>
      <c r="R475" s="309">
        <v>0</v>
      </c>
      <c r="S475" s="309">
        <v>0</v>
      </c>
      <c r="T475" s="309">
        <v>0</v>
      </c>
      <c r="U475" s="309">
        <v>0</v>
      </c>
      <c r="V475" s="309">
        <v>0</v>
      </c>
      <c r="W475" s="309">
        <v>0</v>
      </c>
      <c r="X475" s="309">
        <v>0</v>
      </c>
      <c r="Y475" s="309">
        <v>0</v>
      </c>
      <c r="Z475" s="309">
        <v>0</v>
      </c>
      <c r="AA475" s="309">
        <v>0</v>
      </c>
      <c r="AB475" s="309">
        <v>0</v>
      </c>
      <c r="AC475" s="309">
        <v>0</v>
      </c>
      <c r="AD475" s="309">
        <v>0</v>
      </c>
      <c r="AE475" s="309">
        <v>0</v>
      </c>
      <c r="AF475" s="309">
        <v>0</v>
      </c>
      <c r="AG475" s="309">
        <v>0</v>
      </c>
      <c r="AH475" s="309">
        <v>0</v>
      </c>
      <c r="AI475" s="309">
        <v>0</v>
      </c>
      <c r="AJ475" s="309">
        <v>0</v>
      </c>
      <c r="AK475" s="309">
        <v>0</v>
      </c>
      <c r="AL475" s="309">
        <v>0</v>
      </c>
      <c r="AM475" s="309">
        <v>0</v>
      </c>
      <c r="AN475" s="309">
        <v>0</v>
      </c>
      <c r="AO475" s="309">
        <v>0</v>
      </c>
      <c r="AP475" s="309">
        <v>0</v>
      </c>
      <c r="AQ475" s="309">
        <v>0</v>
      </c>
      <c r="AR475" s="309">
        <v>0</v>
      </c>
    </row>
    <row r="476" spans="7:44" ht="14.25" customHeight="1" x14ac:dyDescent="0.25">
      <c r="G476" s="62"/>
      <c r="H476" s="438"/>
      <c r="J476" s="442"/>
      <c r="K476" s="52" t="s">
        <v>284</v>
      </c>
      <c r="L476" s="190">
        <v>0</v>
      </c>
      <c r="M476" s="190">
        <v>0</v>
      </c>
      <c r="N476" s="190">
        <v>0</v>
      </c>
      <c r="O476" s="190">
        <v>0</v>
      </c>
      <c r="P476" s="190">
        <v>0</v>
      </c>
      <c r="Q476" s="190">
        <v>0</v>
      </c>
      <c r="R476" s="190">
        <v>0</v>
      </c>
      <c r="S476" s="190">
        <v>0</v>
      </c>
      <c r="T476" s="190">
        <v>0</v>
      </c>
      <c r="U476" s="190">
        <v>0</v>
      </c>
      <c r="V476" s="190">
        <v>0</v>
      </c>
      <c r="W476" s="190">
        <v>0</v>
      </c>
      <c r="X476" s="190">
        <v>0</v>
      </c>
      <c r="Y476" s="190">
        <v>0</v>
      </c>
      <c r="Z476" s="190">
        <v>0</v>
      </c>
      <c r="AA476" s="190">
        <v>0</v>
      </c>
      <c r="AB476" s="190">
        <v>0</v>
      </c>
      <c r="AC476" s="190">
        <v>0</v>
      </c>
      <c r="AD476" s="190">
        <v>0</v>
      </c>
      <c r="AE476" s="190">
        <v>0</v>
      </c>
      <c r="AF476" s="190">
        <v>0</v>
      </c>
      <c r="AG476" s="190">
        <v>0</v>
      </c>
      <c r="AH476" s="190">
        <v>0</v>
      </c>
      <c r="AI476" s="190">
        <v>0</v>
      </c>
      <c r="AJ476" s="190">
        <v>0</v>
      </c>
      <c r="AK476" s="190">
        <v>0</v>
      </c>
      <c r="AL476" s="190">
        <v>0</v>
      </c>
      <c r="AM476" s="190">
        <v>0</v>
      </c>
      <c r="AN476" s="190">
        <v>0</v>
      </c>
      <c r="AO476" s="190">
        <v>0</v>
      </c>
      <c r="AP476" s="190">
        <v>0</v>
      </c>
      <c r="AQ476" s="190">
        <v>0</v>
      </c>
      <c r="AR476" s="190">
        <v>0</v>
      </c>
    </row>
    <row r="477" spans="7:44" ht="14.25" customHeight="1" thickBot="1" x14ac:dyDescent="0.3">
      <c r="G477" s="62"/>
      <c r="H477" s="438"/>
      <c r="J477" s="442"/>
      <c r="K477" s="167" t="s">
        <v>285</v>
      </c>
      <c r="L477" s="191">
        <v>0</v>
      </c>
      <c r="M477" s="191">
        <v>0</v>
      </c>
      <c r="N477" s="191">
        <v>0</v>
      </c>
      <c r="O477" s="191">
        <v>0</v>
      </c>
      <c r="P477" s="191">
        <v>0</v>
      </c>
      <c r="Q477" s="191">
        <v>0</v>
      </c>
      <c r="R477" s="191">
        <v>0</v>
      </c>
      <c r="S477" s="191">
        <v>0</v>
      </c>
      <c r="T477" s="191">
        <v>0</v>
      </c>
      <c r="U477" s="191">
        <v>0</v>
      </c>
      <c r="V477" s="191">
        <v>0</v>
      </c>
      <c r="W477" s="191">
        <v>0</v>
      </c>
      <c r="X477" s="191">
        <v>0</v>
      </c>
      <c r="Y477" s="191">
        <v>0</v>
      </c>
      <c r="Z477" s="191">
        <v>0</v>
      </c>
      <c r="AA477" s="191">
        <v>0</v>
      </c>
      <c r="AB477" s="191">
        <v>0</v>
      </c>
      <c r="AC477" s="191">
        <v>0</v>
      </c>
      <c r="AD477" s="191">
        <v>0</v>
      </c>
      <c r="AE477" s="191">
        <v>0</v>
      </c>
      <c r="AF477" s="191">
        <v>0</v>
      </c>
      <c r="AG477" s="191">
        <v>0</v>
      </c>
      <c r="AH477" s="191">
        <v>0</v>
      </c>
      <c r="AI477" s="191">
        <v>0</v>
      </c>
      <c r="AJ477" s="191">
        <v>0</v>
      </c>
      <c r="AK477" s="191">
        <v>0</v>
      </c>
      <c r="AL477" s="191">
        <v>0</v>
      </c>
      <c r="AM477" s="191">
        <v>0</v>
      </c>
      <c r="AN477" s="191">
        <v>0</v>
      </c>
      <c r="AO477" s="191">
        <v>0</v>
      </c>
      <c r="AP477" s="191">
        <v>0</v>
      </c>
      <c r="AQ477" s="191">
        <v>0</v>
      </c>
      <c r="AR477" s="191">
        <v>0</v>
      </c>
    </row>
    <row r="478" spans="7:44" ht="14.25" customHeight="1" thickTop="1" x14ac:dyDescent="0.25">
      <c r="G478" s="62"/>
      <c r="H478" s="438"/>
      <c r="J478" s="442"/>
      <c r="K478" s="164" t="s">
        <v>286</v>
      </c>
      <c r="L478" s="309">
        <v>0</v>
      </c>
      <c r="M478" s="309">
        <v>0</v>
      </c>
      <c r="N478" s="309">
        <v>0</v>
      </c>
      <c r="O478" s="309">
        <v>0</v>
      </c>
      <c r="P478" s="309">
        <v>0</v>
      </c>
      <c r="Q478" s="309">
        <v>0</v>
      </c>
      <c r="R478" s="309">
        <v>0</v>
      </c>
      <c r="S478" s="309">
        <v>0</v>
      </c>
      <c r="T478" s="309">
        <v>0</v>
      </c>
      <c r="U478" s="309">
        <v>0</v>
      </c>
      <c r="V478" s="309">
        <v>0</v>
      </c>
      <c r="W478" s="309">
        <v>0</v>
      </c>
      <c r="X478" s="309">
        <v>0</v>
      </c>
      <c r="Y478" s="309">
        <v>0</v>
      </c>
      <c r="Z478" s="309">
        <v>0</v>
      </c>
      <c r="AA478" s="309">
        <v>0</v>
      </c>
      <c r="AB478" s="309">
        <v>0</v>
      </c>
      <c r="AC478" s="309">
        <v>0</v>
      </c>
      <c r="AD478" s="309">
        <v>0</v>
      </c>
      <c r="AE478" s="309">
        <v>0</v>
      </c>
      <c r="AF478" s="309">
        <v>0</v>
      </c>
      <c r="AG478" s="309">
        <v>0</v>
      </c>
      <c r="AH478" s="309">
        <v>0</v>
      </c>
      <c r="AI478" s="309">
        <v>0</v>
      </c>
      <c r="AJ478" s="309">
        <v>0</v>
      </c>
      <c r="AK478" s="309">
        <v>0</v>
      </c>
      <c r="AL478" s="309">
        <v>0</v>
      </c>
      <c r="AM478" s="309">
        <v>0</v>
      </c>
      <c r="AN478" s="309">
        <v>0</v>
      </c>
      <c r="AO478" s="309">
        <v>0</v>
      </c>
      <c r="AP478" s="309">
        <v>0</v>
      </c>
      <c r="AQ478" s="309">
        <v>0</v>
      </c>
      <c r="AR478" s="309">
        <v>0</v>
      </c>
    </row>
    <row r="479" spans="7:44" ht="14.25" customHeight="1" x14ac:dyDescent="0.25">
      <c r="G479" s="62"/>
      <c r="H479" s="438"/>
      <c r="J479" s="442"/>
      <c r="K479" s="52" t="s">
        <v>287</v>
      </c>
      <c r="L479" s="190">
        <v>0</v>
      </c>
      <c r="M479" s="190">
        <v>0</v>
      </c>
      <c r="N479" s="190">
        <v>0</v>
      </c>
      <c r="O479" s="190">
        <v>0</v>
      </c>
      <c r="P479" s="190">
        <v>0</v>
      </c>
      <c r="Q479" s="190">
        <v>0</v>
      </c>
      <c r="R479" s="190">
        <v>0</v>
      </c>
      <c r="S479" s="190">
        <v>0</v>
      </c>
      <c r="T479" s="190">
        <v>0</v>
      </c>
      <c r="U479" s="190">
        <v>0</v>
      </c>
      <c r="V479" s="190">
        <v>0</v>
      </c>
      <c r="W479" s="190">
        <v>0</v>
      </c>
      <c r="X479" s="190">
        <v>0</v>
      </c>
      <c r="Y479" s="190">
        <v>0</v>
      </c>
      <c r="Z479" s="190">
        <v>0</v>
      </c>
      <c r="AA479" s="190">
        <v>0</v>
      </c>
      <c r="AB479" s="190">
        <v>0</v>
      </c>
      <c r="AC479" s="190">
        <v>0</v>
      </c>
      <c r="AD479" s="190">
        <v>0</v>
      </c>
      <c r="AE479" s="190">
        <v>0</v>
      </c>
      <c r="AF479" s="190">
        <v>0</v>
      </c>
      <c r="AG479" s="190">
        <v>0</v>
      </c>
      <c r="AH479" s="190">
        <v>0</v>
      </c>
      <c r="AI479" s="190">
        <v>0</v>
      </c>
      <c r="AJ479" s="190">
        <v>0</v>
      </c>
      <c r="AK479" s="190">
        <v>0</v>
      </c>
      <c r="AL479" s="190">
        <v>0</v>
      </c>
      <c r="AM479" s="190">
        <v>0</v>
      </c>
      <c r="AN479" s="190">
        <v>0</v>
      </c>
      <c r="AO479" s="190">
        <v>0</v>
      </c>
      <c r="AP479" s="190">
        <v>0</v>
      </c>
      <c r="AQ479" s="190">
        <v>0</v>
      </c>
      <c r="AR479" s="190">
        <v>0</v>
      </c>
    </row>
    <row r="480" spans="7:44" ht="14.25" customHeight="1" thickBot="1" x14ac:dyDescent="0.3">
      <c r="G480" s="62"/>
      <c r="H480" s="438"/>
      <c r="J480" s="442"/>
      <c r="K480" s="167" t="s">
        <v>288</v>
      </c>
      <c r="L480" s="191">
        <v>0</v>
      </c>
      <c r="M480" s="191">
        <v>0</v>
      </c>
      <c r="N480" s="191">
        <v>0</v>
      </c>
      <c r="O480" s="191">
        <v>0</v>
      </c>
      <c r="P480" s="191">
        <v>0</v>
      </c>
      <c r="Q480" s="191">
        <v>0</v>
      </c>
      <c r="R480" s="191">
        <v>0</v>
      </c>
      <c r="S480" s="191">
        <v>0</v>
      </c>
      <c r="T480" s="191">
        <v>0</v>
      </c>
      <c r="U480" s="191">
        <v>0</v>
      </c>
      <c r="V480" s="191">
        <v>0</v>
      </c>
      <c r="W480" s="191">
        <v>0</v>
      </c>
      <c r="X480" s="191">
        <v>0</v>
      </c>
      <c r="Y480" s="191">
        <v>0</v>
      </c>
      <c r="Z480" s="191">
        <v>0</v>
      </c>
      <c r="AA480" s="191">
        <v>0</v>
      </c>
      <c r="AB480" s="191">
        <v>0</v>
      </c>
      <c r="AC480" s="191">
        <v>0</v>
      </c>
      <c r="AD480" s="191">
        <v>0</v>
      </c>
      <c r="AE480" s="191">
        <v>0</v>
      </c>
      <c r="AF480" s="191">
        <v>0</v>
      </c>
      <c r="AG480" s="191">
        <v>0</v>
      </c>
      <c r="AH480" s="191">
        <v>0</v>
      </c>
      <c r="AI480" s="191">
        <v>0</v>
      </c>
      <c r="AJ480" s="191">
        <v>0</v>
      </c>
      <c r="AK480" s="191">
        <v>0</v>
      </c>
      <c r="AL480" s="191">
        <v>0</v>
      </c>
      <c r="AM480" s="191">
        <v>0</v>
      </c>
      <c r="AN480" s="191">
        <v>0</v>
      </c>
      <c r="AO480" s="191">
        <v>0</v>
      </c>
      <c r="AP480" s="191">
        <v>0</v>
      </c>
      <c r="AQ480" s="191">
        <v>0</v>
      </c>
      <c r="AR480" s="191">
        <v>0</v>
      </c>
    </row>
    <row r="481" spans="7:48" ht="14.25" customHeight="1" thickTop="1" x14ac:dyDescent="0.25">
      <c r="G481" s="62"/>
      <c r="H481" s="438"/>
      <c r="J481" s="442"/>
      <c r="K481" s="164" t="s">
        <v>289</v>
      </c>
      <c r="L481" s="309">
        <v>0</v>
      </c>
      <c r="M481" s="309">
        <v>0</v>
      </c>
      <c r="N481" s="309">
        <v>0</v>
      </c>
      <c r="O481" s="309">
        <v>0</v>
      </c>
      <c r="P481" s="309">
        <v>0</v>
      </c>
      <c r="Q481" s="309">
        <v>0</v>
      </c>
      <c r="R481" s="309">
        <v>0</v>
      </c>
      <c r="S481" s="309">
        <v>0</v>
      </c>
      <c r="T481" s="309">
        <v>0</v>
      </c>
      <c r="U481" s="309">
        <v>0</v>
      </c>
      <c r="V481" s="309">
        <v>0</v>
      </c>
      <c r="W481" s="309">
        <v>0</v>
      </c>
      <c r="X481" s="309">
        <v>0</v>
      </c>
      <c r="Y481" s="309">
        <v>0</v>
      </c>
      <c r="Z481" s="309">
        <v>0</v>
      </c>
      <c r="AA481" s="309">
        <v>0</v>
      </c>
      <c r="AB481" s="309">
        <v>0</v>
      </c>
      <c r="AC481" s="309">
        <v>0</v>
      </c>
      <c r="AD481" s="309">
        <v>0</v>
      </c>
      <c r="AE481" s="309">
        <v>0</v>
      </c>
      <c r="AF481" s="309">
        <v>0</v>
      </c>
      <c r="AG481" s="309">
        <v>0</v>
      </c>
      <c r="AH481" s="309">
        <v>0</v>
      </c>
      <c r="AI481" s="309">
        <v>0</v>
      </c>
      <c r="AJ481" s="309">
        <v>0</v>
      </c>
      <c r="AK481" s="309">
        <v>0</v>
      </c>
      <c r="AL481" s="309">
        <v>0</v>
      </c>
      <c r="AM481" s="309">
        <v>0</v>
      </c>
      <c r="AN481" s="309">
        <v>0</v>
      </c>
      <c r="AO481" s="309">
        <v>0</v>
      </c>
      <c r="AP481" s="309">
        <v>0</v>
      </c>
      <c r="AQ481" s="309">
        <v>0</v>
      </c>
      <c r="AR481" s="309">
        <v>0</v>
      </c>
    </row>
    <row r="482" spans="7:48" ht="14.25" customHeight="1" x14ac:dyDescent="0.25">
      <c r="G482" s="62"/>
      <c r="H482" s="438"/>
      <c r="J482" s="442"/>
      <c r="K482" s="52" t="s">
        <v>290</v>
      </c>
      <c r="L482" s="190">
        <v>0</v>
      </c>
      <c r="M482" s="190">
        <v>0</v>
      </c>
      <c r="N482" s="190">
        <v>0</v>
      </c>
      <c r="O482" s="190">
        <v>0</v>
      </c>
      <c r="P482" s="190">
        <v>0</v>
      </c>
      <c r="Q482" s="190">
        <v>0</v>
      </c>
      <c r="R482" s="190">
        <v>0</v>
      </c>
      <c r="S482" s="190">
        <v>0</v>
      </c>
      <c r="T482" s="190">
        <v>0</v>
      </c>
      <c r="U482" s="190">
        <v>0</v>
      </c>
      <c r="V482" s="190">
        <v>0</v>
      </c>
      <c r="W482" s="190">
        <v>0</v>
      </c>
      <c r="X482" s="190">
        <v>0</v>
      </c>
      <c r="Y482" s="190">
        <v>0</v>
      </c>
      <c r="Z482" s="190">
        <v>0</v>
      </c>
      <c r="AA482" s="190">
        <v>0</v>
      </c>
      <c r="AB482" s="190">
        <v>0</v>
      </c>
      <c r="AC482" s="190">
        <v>0</v>
      </c>
      <c r="AD482" s="190">
        <v>0</v>
      </c>
      <c r="AE482" s="190">
        <v>0</v>
      </c>
      <c r="AF482" s="190">
        <v>0</v>
      </c>
      <c r="AG482" s="190">
        <v>0</v>
      </c>
      <c r="AH482" s="190">
        <v>0</v>
      </c>
      <c r="AI482" s="190">
        <v>0</v>
      </c>
      <c r="AJ482" s="190">
        <v>0</v>
      </c>
      <c r="AK482" s="190">
        <v>0</v>
      </c>
      <c r="AL482" s="190">
        <v>0</v>
      </c>
      <c r="AM482" s="190">
        <v>0</v>
      </c>
      <c r="AN482" s="190">
        <v>0</v>
      </c>
      <c r="AO482" s="190">
        <v>0</v>
      </c>
      <c r="AP482" s="190">
        <v>0</v>
      </c>
      <c r="AQ482" s="190">
        <v>0</v>
      </c>
      <c r="AR482" s="190">
        <v>0</v>
      </c>
    </row>
    <row r="483" spans="7:48" ht="14.25" customHeight="1" x14ac:dyDescent="0.25">
      <c r="G483" s="62"/>
      <c r="H483" s="438"/>
      <c r="J483" s="449"/>
      <c r="K483" s="167" t="s">
        <v>291</v>
      </c>
      <c r="L483" s="313">
        <v>0</v>
      </c>
      <c r="M483" s="313">
        <v>0</v>
      </c>
      <c r="N483" s="313">
        <v>0</v>
      </c>
      <c r="O483" s="313">
        <v>0</v>
      </c>
      <c r="P483" s="313">
        <v>0</v>
      </c>
      <c r="Q483" s="313">
        <v>0</v>
      </c>
      <c r="R483" s="313">
        <v>0</v>
      </c>
      <c r="S483" s="313">
        <v>0</v>
      </c>
      <c r="T483" s="313">
        <v>0</v>
      </c>
      <c r="U483" s="313">
        <v>0</v>
      </c>
      <c r="V483" s="313">
        <v>0</v>
      </c>
      <c r="W483" s="313">
        <v>0</v>
      </c>
      <c r="X483" s="313">
        <v>0</v>
      </c>
      <c r="Y483" s="313">
        <v>0</v>
      </c>
      <c r="Z483" s="313">
        <v>0</v>
      </c>
      <c r="AA483" s="313">
        <v>0</v>
      </c>
      <c r="AB483" s="313">
        <v>0</v>
      </c>
      <c r="AC483" s="313">
        <v>0</v>
      </c>
      <c r="AD483" s="313">
        <v>0</v>
      </c>
      <c r="AE483" s="313">
        <v>0</v>
      </c>
      <c r="AF483" s="313">
        <v>0</v>
      </c>
      <c r="AG483" s="313">
        <v>0</v>
      </c>
      <c r="AH483" s="313">
        <v>0</v>
      </c>
      <c r="AI483" s="313">
        <v>0</v>
      </c>
      <c r="AJ483" s="313">
        <v>0</v>
      </c>
      <c r="AK483" s="313">
        <v>0</v>
      </c>
      <c r="AL483" s="313">
        <v>0</v>
      </c>
      <c r="AM483" s="313">
        <v>0</v>
      </c>
      <c r="AN483" s="313">
        <v>0</v>
      </c>
      <c r="AO483" s="313">
        <v>0</v>
      </c>
      <c r="AP483" s="313">
        <v>0</v>
      </c>
      <c r="AQ483" s="313">
        <v>0</v>
      </c>
      <c r="AR483" s="313">
        <v>0</v>
      </c>
    </row>
    <row r="484" spans="7:48" ht="14.25" customHeight="1" thickBot="1" x14ac:dyDescent="0.3">
      <c r="G484" s="62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  <c r="AA484" s="111"/>
      <c r="AB484" s="111"/>
      <c r="AC484" s="111"/>
      <c r="AD484" s="111"/>
      <c r="AE484" s="111"/>
      <c r="AF484" s="111"/>
      <c r="AG484" s="111"/>
      <c r="AH484" s="111"/>
      <c r="AI484" s="111"/>
      <c r="AJ484" s="111"/>
      <c r="AK484" s="111"/>
      <c r="AL484" s="111"/>
      <c r="AM484" s="111"/>
      <c r="AN484" s="111"/>
      <c r="AO484" s="111"/>
      <c r="AP484" s="111"/>
      <c r="AQ484" s="111"/>
      <c r="AR484" s="111"/>
    </row>
    <row r="485" spans="7:48" ht="14.25" customHeight="1" x14ac:dyDescent="0.25">
      <c r="G485" s="62"/>
      <c r="H485" s="116"/>
      <c r="I485" s="116"/>
      <c r="J485" s="116"/>
      <c r="K485" s="116"/>
      <c r="L485" s="116"/>
      <c r="M485" s="116"/>
      <c r="N485" s="116"/>
      <c r="O485" s="116"/>
      <c r="P485" s="116"/>
      <c r="Q485" s="116"/>
      <c r="R485" s="116"/>
      <c r="S485" s="116"/>
      <c r="T485" s="116"/>
      <c r="U485" s="116"/>
      <c r="V485" s="116"/>
      <c r="W485" s="116"/>
      <c r="X485" s="116"/>
      <c r="Y485" s="116"/>
      <c r="Z485" s="116"/>
      <c r="AA485" s="116"/>
      <c r="AB485" s="116"/>
      <c r="AC485" s="116"/>
      <c r="AD485" s="116"/>
      <c r="AE485" s="116"/>
      <c r="AF485" s="116"/>
      <c r="AG485" s="116"/>
      <c r="AH485" s="116"/>
      <c r="AI485" s="116"/>
      <c r="AJ485" s="116"/>
      <c r="AK485" s="116"/>
      <c r="AL485" s="116"/>
      <c r="AM485" s="116"/>
      <c r="AN485" s="116"/>
      <c r="AO485" s="116"/>
      <c r="AP485" s="116"/>
      <c r="AQ485" s="116"/>
      <c r="AR485" s="116"/>
    </row>
    <row r="486" spans="7:48" ht="14.25" customHeight="1" thickBot="1" x14ac:dyDescent="0.3">
      <c r="G486" s="62"/>
      <c r="L486" s="162">
        <v>2018</v>
      </c>
      <c r="M486" s="162">
        <v>2019</v>
      </c>
      <c r="N486" s="162">
        <v>2020</v>
      </c>
      <c r="O486" s="162">
        <v>2021</v>
      </c>
      <c r="P486" s="162">
        <v>2022</v>
      </c>
      <c r="Q486" s="162">
        <v>2023</v>
      </c>
      <c r="R486" s="162">
        <v>2024</v>
      </c>
      <c r="S486" s="162">
        <v>2025</v>
      </c>
      <c r="T486" s="162">
        <v>2026</v>
      </c>
      <c r="U486" s="162">
        <v>2027</v>
      </c>
      <c r="V486" s="162">
        <v>2028</v>
      </c>
      <c r="W486" s="162">
        <v>2029</v>
      </c>
      <c r="X486" s="162">
        <v>2030</v>
      </c>
      <c r="Y486" s="162">
        <v>2031</v>
      </c>
      <c r="Z486" s="162">
        <v>2032</v>
      </c>
      <c r="AA486" s="162">
        <v>2033</v>
      </c>
      <c r="AB486" s="162">
        <v>2034</v>
      </c>
      <c r="AC486" s="162">
        <v>2035</v>
      </c>
      <c r="AD486" s="162">
        <v>2036</v>
      </c>
      <c r="AE486" s="162">
        <v>2037</v>
      </c>
      <c r="AF486" s="162">
        <v>2038</v>
      </c>
      <c r="AG486" s="162">
        <v>2039</v>
      </c>
      <c r="AH486" s="162">
        <v>2040</v>
      </c>
      <c r="AI486" s="162">
        <v>2041</v>
      </c>
      <c r="AJ486" s="162">
        <v>2042</v>
      </c>
      <c r="AK486" s="162">
        <v>2043</v>
      </c>
      <c r="AL486" s="162">
        <v>2044</v>
      </c>
      <c r="AM486" s="162">
        <v>2045</v>
      </c>
      <c r="AN486" s="162">
        <v>2046</v>
      </c>
      <c r="AO486" s="162">
        <v>2047</v>
      </c>
      <c r="AP486" s="162">
        <v>2048</v>
      </c>
      <c r="AQ486" s="162">
        <v>2049</v>
      </c>
      <c r="AR486" s="162">
        <v>2050</v>
      </c>
    </row>
    <row r="487" spans="7:48" ht="14.25" customHeight="1" thickTop="1" x14ac:dyDescent="0.25">
      <c r="G487" s="62"/>
      <c r="H487" s="435" t="s">
        <v>109</v>
      </c>
      <c r="J487" s="441" t="s">
        <v>110</v>
      </c>
      <c r="K487" s="164" t="s">
        <v>262</v>
      </c>
      <c r="L487" s="181">
        <f>(((L416* L530 * $S$42 * (L293 * 1 + L454) +L325) * 1000 / (L165 * 8760)) + L357 + 0)-L524</f>
        <v>29.065967473780894</v>
      </c>
      <c r="M487" s="181">
        <f t="shared" ref="M487:AR489" si="40">(((M416* M530 * $S$42 * (M293 * 1 + M454) +M325) * 1000 / (M165 * 8760)) + M357 + 0)-M524</f>
        <v>28.017321338649918</v>
      </c>
      <c r="N487" s="181">
        <f>(((N416* N530 * $S$42 * (N293 * 1 + N454) +N325) * 1000 / (N165 * 8760)) + N357 + 0)-N524</f>
        <v>26.969750091445921</v>
      </c>
      <c r="O487" s="181">
        <f t="shared" si="40"/>
        <v>25.923229768318105</v>
      </c>
      <c r="P487" s="181">
        <f t="shared" si="40"/>
        <v>24.877737112503414</v>
      </c>
      <c r="Q487" s="181">
        <f t="shared" si="40"/>
        <v>23.833249548437855</v>
      </c>
      <c r="R487" s="181">
        <f t="shared" si="40"/>
        <v>22.789745156997135</v>
      </c>
      <c r="S487" s="181">
        <f t="shared" si="40"/>
        <v>21.747202651809392</v>
      </c>
      <c r="T487" s="181">
        <f t="shared" si="40"/>
        <v>20.70560135658619</v>
      </c>
      <c r="U487" s="181">
        <f t="shared" si="40"/>
        <v>19.664921183421228</v>
      </c>
      <c r="V487" s="181">
        <f t="shared" si="40"/>
        <v>18.625142612008812</v>
      </c>
      <c r="W487" s="181">
        <f t="shared" si="40"/>
        <v>17.586246669736916</v>
      </c>
      <c r="X487" s="181">
        <f t="shared" si="40"/>
        <v>16.548214912612274</v>
      </c>
      <c r="Y487" s="181">
        <f t="shared" si="40"/>
        <v>16.297883885761152</v>
      </c>
      <c r="Z487" s="181">
        <f t="shared" si="40"/>
        <v>16.047621199083672</v>
      </c>
      <c r="AA487" s="181">
        <f t="shared" si="40"/>
        <v>15.797426648172545</v>
      </c>
      <c r="AB487" s="181">
        <f t="shared" si="40"/>
        <v>15.54730002943483</v>
      </c>
      <c r="AC487" s="181">
        <f t="shared" si="40"/>
        <v>15.297241140087928</v>
      </c>
      <c r="AD487" s="181">
        <f t="shared" si="40"/>
        <v>15.047249778155525</v>
      </c>
      <c r="AE487" s="181">
        <f t="shared" si="40"/>
        <v>14.797325742463592</v>
      </c>
      <c r="AF487" s="181">
        <f t="shared" si="40"/>
        <v>14.547468832636412</v>
      </c>
      <c r="AG487" s="181">
        <f t="shared" si="40"/>
        <v>14.297678849092629</v>
      </c>
      <c r="AH487" s="181">
        <f t="shared" si="40"/>
        <v>14.047955593041296</v>
      </c>
      <c r="AI487" s="181">
        <f t="shared" si="40"/>
        <v>13.798298866477985</v>
      </c>
      <c r="AJ487" s="181">
        <f t="shared" si="40"/>
        <v>13.5487084721809</v>
      </c>
      <c r="AK487" s="181">
        <f t="shared" si="40"/>
        <v>13.299184213706997</v>
      </c>
      <c r="AL487" s="181">
        <f t="shared" si="40"/>
        <v>13.049725895388161</v>
      </c>
      <c r="AM487" s="181">
        <f t="shared" si="40"/>
        <v>12.800333322327377</v>
      </c>
      <c r="AN487" s="181">
        <f t="shared" si="40"/>
        <v>12.551006300394954</v>
      </c>
      <c r="AO487" s="181">
        <f t="shared" si="40"/>
        <v>12.301744636224724</v>
      </c>
      <c r="AP487" s="181">
        <f t="shared" si="40"/>
        <v>12.052548137210325</v>
      </c>
      <c r="AQ487" s="181">
        <f t="shared" si="40"/>
        <v>11.80341661150144</v>
      </c>
      <c r="AR487" s="181">
        <f t="shared" si="40"/>
        <v>11.554349868000104</v>
      </c>
      <c r="AU487" s="131"/>
      <c r="AV487" s="131"/>
    </row>
    <row r="488" spans="7:48" ht="14.25" customHeight="1" x14ac:dyDescent="0.25">
      <c r="G488" s="62"/>
      <c r="H488" s="435"/>
      <c r="J488" s="442"/>
      <c r="K488" s="52" t="s">
        <v>263</v>
      </c>
      <c r="L488" s="179">
        <f>(((L417* L531 * $S$42 * (L294 * 1 + L455) +L326) * 1000 / (L166 * 8760)) + L358 + 0)-L525</f>
        <v>29.065967473780894</v>
      </c>
      <c r="M488" s="179">
        <f t="shared" si="40"/>
        <v>28.489155965182977</v>
      </c>
      <c r="N488" s="179">
        <f t="shared" si="40"/>
        <v>27.912574477265586</v>
      </c>
      <c r="O488" s="179">
        <f t="shared" si="40"/>
        <v>27.336220683535117</v>
      </c>
      <c r="P488" s="179">
        <f t="shared" si="40"/>
        <v>26.760092288766938</v>
      </c>
      <c r="Q488" s="179">
        <f t="shared" si="40"/>
        <v>26.184187028481833</v>
      </c>
      <c r="R488" s="179">
        <f t="shared" si="40"/>
        <v>25.608502668432923</v>
      </c>
      <c r="S488" s="179">
        <f t="shared" si="40"/>
        <v>25.033037004102798</v>
      </c>
      <c r="T488" s="179">
        <f t="shared" si="40"/>
        <v>24.457787860210669</v>
      </c>
      <c r="U488" s="179">
        <f t="shared" si="40"/>
        <v>23.882753090229333</v>
      </c>
      <c r="V488" s="179">
        <f t="shared" si="40"/>
        <v>23.307930575911566</v>
      </c>
      <c r="W488" s="179">
        <f t="shared" si="40"/>
        <v>22.733318226826015</v>
      </c>
      <c r="X488" s="179">
        <f t="shared" si="40"/>
        <v>22.15891397990206</v>
      </c>
      <c r="Y488" s="179">
        <f t="shared" si="40"/>
        <v>21.942423295743232</v>
      </c>
      <c r="Z488" s="179">
        <f t="shared" si="40"/>
        <v>21.725952934226914</v>
      </c>
      <c r="AA488" s="179">
        <f t="shared" si="40"/>
        <v>21.509502864914804</v>
      </c>
      <c r="AB488" s="179">
        <f t="shared" si="40"/>
        <v>21.293073057429332</v>
      </c>
      <c r="AC488" s="179">
        <f t="shared" si="40"/>
        <v>21.076663481453561</v>
      </c>
      <c r="AD488" s="179">
        <f t="shared" si="40"/>
        <v>20.860274106730998</v>
      </c>
      <c r="AE488" s="179">
        <f t="shared" si="40"/>
        <v>20.64390490306544</v>
      </c>
      <c r="AF488" s="179">
        <f t="shared" si="40"/>
        <v>20.427555840320863</v>
      </c>
      <c r="AG488" s="179">
        <f t="shared" si="40"/>
        <v>20.211226888421219</v>
      </c>
      <c r="AH488" s="179">
        <f t="shared" si="40"/>
        <v>19.994918017350312</v>
      </c>
      <c r="AI488" s="179">
        <f t="shared" si="40"/>
        <v>19.778629197151663</v>
      </c>
      <c r="AJ488" s="179">
        <f t="shared" si="40"/>
        <v>19.562360397928359</v>
      </c>
      <c r="AK488" s="179">
        <f t="shared" si="40"/>
        <v>19.346111589842867</v>
      </c>
      <c r="AL488" s="179">
        <f t="shared" si="40"/>
        <v>19.129882743116937</v>
      </c>
      <c r="AM488" s="179">
        <f t="shared" si="40"/>
        <v>18.913673828031417</v>
      </c>
      <c r="AN488" s="179">
        <f t="shared" si="40"/>
        <v>18.697484814926124</v>
      </c>
      <c r="AO488" s="179">
        <f t="shared" si="40"/>
        <v>18.481315674199713</v>
      </c>
      <c r="AP488" s="179">
        <f t="shared" si="40"/>
        <v>18.265166376309491</v>
      </c>
      <c r="AQ488" s="179">
        <f t="shared" si="40"/>
        <v>18.049036891771298</v>
      </c>
      <c r="AR488" s="179">
        <f t="shared" si="40"/>
        <v>17.832927191159374</v>
      </c>
    </row>
    <row r="489" spans="7:48" ht="14.25" customHeight="1" thickBot="1" x14ac:dyDescent="0.3">
      <c r="G489" s="62"/>
      <c r="H489" s="435"/>
      <c r="J489" s="442"/>
      <c r="K489" s="167" t="s">
        <v>264</v>
      </c>
      <c r="L489" s="183">
        <f>(((L418* L532 * $S$42 * (L295 * 1 + L456) +L327) * 1000 / (L167 * 8760)) + L359 + 0)-L526</f>
        <v>29.065967473780894</v>
      </c>
      <c r="M489" s="183">
        <f t="shared" si="40"/>
        <v>28.80192700449971</v>
      </c>
      <c r="N489" s="183">
        <f t="shared" si="40"/>
        <v>28.537908551383097</v>
      </c>
      <c r="O489" s="183">
        <f t="shared" si="40"/>
        <v>28.273912242367082</v>
      </c>
      <c r="P489" s="183">
        <f t="shared" si="40"/>
        <v>28.009938206380866</v>
      </c>
      <c r="Q489" s="183">
        <f t="shared" si="40"/>
        <v>27.745986573356504</v>
      </c>
      <c r="R489" s="183">
        <f t="shared" si="40"/>
        <v>27.482057474238619</v>
      </c>
      <c r="S489" s="183">
        <f t="shared" si="40"/>
        <v>27.218151040994332</v>
      </c>
      <c r="T489" s="183">
        <f t="shared" si="40"/>
        <v>26.954267406623227</v>
      </c>
      <c r="U489" s="183">
        <f t="shared" si="40"/>
        <v>26.690406705167511</v>
      </c>
      <c r="V489" s="183">
        <f t="shared" si="40"/>
        <v>26.426569071722213</v>
      </c>
      <c r="W489" s="183">
        <f t="shared" si="40"/>
        <v>26.162754642445559</v>
      </c>
      <c r="X489" s="183">
        <f t="shared" si="40"/>
        <v>25.898963554569438</v>
      </c>
      <c r="Y489" s="183">
        <f t="shared" si="40"/>
        <v>25.778673314383077</v>
      </c>
      <c r="Z489" s="183">
        <f t="shared" si="40"/>
        <v>25.658387206061743</v>
      </c>
      <c r="AA489" s="183">
        <f t="shared" si="40"/>
        <v>25.538105226508833</v>
      </c>
      <c r="AB489" s="183">
        <f t="shared" si="40"/>
        <v>25.417827372630867</v>
      </c>
      <c r="AC489" s="183">
        <f t="shared" si="40"/>
        <v>25.297553641337455</v>
      </c>
      <c r="AD489" s="183">
        <f t="shared" si="40"/>
        <v>25.177284029541283</v>
      </c>
      <c r="AE489" s="183">
        <f t="shared" si="40"/>
        <v>25.057018534158143</v>
      </c>
      <c r="AF489" s="183">
        <f t="shared" si="40"/>
        <v>24.936757152106875</v>
      </c>
      <c r="AG489" s="183">
        <f t="shared" si="40"/>
        <v>24.81649988030939</v>
      </c>
      <c r="AH489" s="183">
        <f t="shared" si="40"/>
        <v>24.696246715690719</v>
      </c>
      <c r="AI489" s="183">
        <f t="shared" si="40"/>
        <v>24.575997655178899</v>
      </c>
      <c r="AJ489" s="183">
        <f t="shared" si="40"/>
        <v>24.455752695705073</v>
      </c>
      <c r="AK489" s="183">
        <f t="shared" si="40"/>
        <v>24.335511834203416</v>
      </c>
      <c r="AL489" s="183">
        <f t="shared" si="40"/>
        <v>24.21527506761117</v>
      </c>
      <c r="AM489" s="183">
        <f t="shared" si="40"/>
        <v>24.095042392868638</v>
      </c>
      <c r="AN489" s="183">
        <f t="shared" si="40"/>
        <v>23.974813806919141</v>
      </c>
      <c r="AO489" s="183">
        <f t="shared" si="40"/>
        <v>23.854589306709073</v>
      </c>
      <c r="AP489" s="183">
        <f t="shared" si="40"/>
        <v>23.734368889187852</v>
      </c>
      <c r="AQ489" s="183">
        <f t="shared" si="40"/>
        <v>23.614152551307946</v>
      </c>
      <c r="AR489" s="183">
        <f t="shared" si="40"/>
        <v>23.493940290024845</v>
      </c>
      <c r="AU489" s="131"/>
      <c r="AV489" s="131"/>
    </row>
    <row r="490" spans="7:48" ht="14.25" customHeight="1" thickTop="1" x14ac:dyDescent="0.25">
      <c r="G490" s="62"/>
      <c r="H490" s="435"/>
      <c r="J490" s="442"/>
      <c r="K490" s="164" t="s">
        <v>265</v>
      </c>
      <c r="L490" s="181">
        <f>(((L416* L530 * $S$42 * (L296 * 1 + L457) +L328) * 1000 / (L168 * 8760)) + L360 + 0)-L524</f>
        <v>30.689935798799947</v>
      </c>
      <c r="M490" s="181">
        <f t="shared" ref="M490:AR492" si="41">(((M416* M530 * $S$42 * (M296 * 1 + M457) +M328) * 1000 / (M168 * 8760)) + M360 + 0)-M524</f>
        <v>29.540781529221295</v>
      </c>
      <c r="N490" s="181">
        <f t="shared" si="41"/>
        <v>28.393423917315239</v>
      </c>
      <c r="O490" s="181">
        <f t="shared" si="41"/>
        <v>27.24780891004351</v>
      </c>
      <c r="P490" s="181">
        <f t="shared" si="41"/>
        <v>26.103884601110614</v>
      </c>
      <c r="Q490" s="181">
        <f t="shared" si="41"/>
        <v>24.961601125437987</v>
      </c>
      <c r="R490" s="181">
        <f t="shared" si="41"/>
        <v>23.820910559802105</v>
      </c>
      <c r="S490" s="181">
        <f t="shared" si="41"/>
        <v>22.681766829220852</v>
      </c>
      <c r="T490" s="181">
        <f t="shared" si="41"/>
        <v>21.544125618703578</v>
      </c>
      <c r="U490" s="181">
        <f t="shared" si="41"/>
        <v>20.407944290009926</v>
      </c>
      <c r="V490" s="181">
        <f t="shared" si="41"/>
        <v>19.273181803088782</v>
      </c>
      <c r="W490" s="181">
        <f t="shared" si="41"/>
        <v>18.139798641893226</v>
      </c>
      <c r="X490" s="181">
        <f t="shared" si="41"/>
        <v>17.007756744289658</v>
      </c>
      <c r="Y490" s="181">
        <f t="shared" si="41"/>
        <v>16.754039504469933</v>
      </c>
      <c r="Z490" s="181">
        <f t="shared" si="41"/>
        <v>16.500436493475593</v>
      </c>
      <c r="AA490" s="181">
        <f t="shared" si="41"/>
        <v>16.246947199579697</v>
      </c>
      <c r="AB490" s="181">
        <f t="shared" si="41"/>
        <v>15.993571114107352</v>
      </c>
      <c r="AC490" s="181">
        <f t="shared" si="41"/>
        <v>15.74030773141299</v>
      </c>
      <c r="AD490" s="181">
        <f t="shared" si="41"/>
        <v>15.487156548857863</v>
      </c>
      <c r="AE490" s="181">
        <f t="shared" si="41"/>
        <v>15.234117066787713</v>
      </c>
      <c r="AF490" s="181">
        <f t="shared" si="41"/>
        <v>14.981188788510657</v>
      </c>
      <c r="AG490" s="181">
        <f t="shared" si="41"/>
        <v>14.728371220275273</v>
      </c>
      <c r="AH490" s="181">
        <f t="shared" si="41"/>
        <v>14.475663871248864</v>
      </c>
      <c r="AI490" s="181">
        <f t="shared" si="41"/>
        <v>14.223066253495928</v>
      </c>
      <c r="AJ490" s="181">
        <f t="shared" si="41"/>
        <v>13.970577881956796</v>
      </c>
      <c r="AK490" s="181">
        <f t="shared" si="41"/>
        <v>13.718198274426522</v>
      </c>
      <c r="AL490" s="181">
        <f t="shared" si="41"/>
        <v>13.465926951533849</v>
      </c>
      <c r="AM490" s="181">
        <f t="shared" si="41"/>
        <v>13.213763436720473</v>
      </c>
      <c r="AN490" s="181">
        <f t="shared" si="41"/>
        <v>12.961707256220421</v>
      </c>
      <c r="AO490" s="181">
        <f t="shared" si="41"/>
        <v>12.70975793903963</v>
      </c>
      <c r="AP490" s="181">
        <f t="shared" si="41"/>
        <v>12.45791501693571</v>
      </c>
      <c r="AQ490" s="181">
        <f t="shared" si="41"/>
        <v>12.20617802439787</v>
      </c>
      <c r="AR490" s="181">
        <f t="shared" si="41"/>
        <v>11.954546498627037</v>
      </c>
    </row>
    <row r="491" spans="7:48" ht="14.25" customHeight="1" x14ac:dyDescent="0.25">
      <c r="G491" s="62"/>
      <c r="H491" s="435"/>
      <c r="J491" s="442"/>
      <c r="K491" s="52" t="s">
        <v>266</v>
      </c>
      <c r="L491" s="179">
        <f>(((L417* L531 * $S$42 * (L297 * 1 + L458) +L329) * 1000 / (L169 * 8760)) + L361 + 0)-L525</f>
        <v>30.689935798799947</v>
      </c>
      <c r="M491" s="179">
        <f t="shared" si="41"/>
        <v>30.06944832963589</v>
      </c>
      <c r="N491" s="179">
        <f t="shared" si="41"/>
        <v>29.449451540911756</v>
      </c>
      <c r="O491" s="179">
        <f t="shared" si="41"/>
        <v>28.829937409982179</v>
      </c>
      <c r="P491" s="179">
        <f t="shared" si="41"/>
        <v>28.210898088147857</v>
      </c>
      <c r="Q491" s="179">
        <f t="shared" si="41"/>
        <v>27.592325895966692</v>
      </c>
      <c r="R491" s="179">
        <f t="shared" si="41"/>
        <v>26.97421331871567</v>
      </c>
      <c r="S491" s="179">
        <f t="shared" si="41"/>
        <v>26.356553001998012</v>
      </c>
      <c r="T491" s="179">
        <f t="shared" si="41"/>
        <v>25.739337747490204</v>
      </c>
      <c r="U491" s="179">
        <f t="shared" si="41"/>
        <v>25.122560508823632</v>
      </c>
      <c r="V491" s="179">
        <f t="shared" si="41"/>
        <v>24.506214387595996</v>
      </c>
      <c r="W491" s="179">
        <f t="shared" si="41"/>
        <v>23.890292629507627</v>
      </c>
      <c r="X491" s="179">
        <f t="shared" si="41"/>
        <v>23.274788620618317</v>
      </c>
      <c r="Y491" s="179">
        <f t="shared" si="41"/>
        <v>23.044895036020776</v>
      </c>
      <c r="Z491" s="179">
        <f t="shared" si="41"/>
        <v>22.81503562826558</v>
      </c>
      <c r="AA491" s="179">
        <f t="shared" si="41"/>
        <v>22.585210320627475</v>
      </c>
      <c r="AB491" s="179">
        <f t="shared" si="41"/>
        <v>22.35541903661068</v>
      </c>
      <c r="AC491" s="179">
        <f t="shared" si="41"/>
        <v>22.125661699948054</v>
      </c>
      <c r="AD491" s="179">
        <f t="shared" si="41"/>
        <v>21.895938234600223</v>
      </c>
      <c r="AE491" s="179">
        <f t="shared" si="41"/>
        <v>21.666248564754753</v>
      </c>
      <c r="AF491" s="179">
        <f t="shared" si="41"/>
        <v>21.436592614825269</v>
      </c>
      <c r="AG491" s="179">
        <f t="shared" si="41"/>
        <v>21.206970309450657</v>
      </c>
      <c r="AH491" s="179">
        <f t="shared" si="41"/>
        <v>20.977381573494188</v>
      </c>
      <c r="AI491" s="179">
        <f t="shared" si="41"/>
        <v>20.74782633204271</v>
      </c>
      <c r="AJ491" s="179">
        <f t="shared" si="41"/>
        <v>20.518304510405795</v>
      </c>
      <c r="AK491" s="179">
        <f t="shared" si="41"/>
        <v>20.288816034114923</v>
      </c>
      <c r="AL491" s="179">
        <f t="shared" si="41"/>
        <v>20.059360828922685</v>
      </c>
      <c r="AM491" s="179">
        <f t="shared" si="41"/>
        <v>19.829938820801903</v>
      </c>
      <c r="AN491" s="179">
        <f t="shared" si="41"/>
        <v>19.600549935944844</v>
      </c>
      <c r="AO491" s="179">
        <f t="shared" si="41"/>
        <v>19.371194100762448</v>
      </c>
      <c r="AP491" s="179">
        <f t="shared" si="41"/>
        <v>19.141871241883447</v>
      </c>
      <c r="AQ491" s="179">
        <f t="shared" si="41"/>
        <v>18.912581286153607</v>
      </c>
      <c r="AR491" s="179">
        <f t="shared" si="41"/>
        <v>18.683324160634914</v>
      </c>
    </row>
    <row r="492" spans="7:48" ht="14.25" customHeight="1" thickBot="1" x14ac:dyDescent="0.3">
      <c r="G492" s="62"/>
      <c r="H492" s="435"/>
      <c r="J492" s="442"/>
      <c r="K492" s="167" t="s">
        <v>267</v>
      </c>
      <c r="L492" s="183">
        <f>(((L418* L532 * $S$42 * (L298 * 1 + L459) +L330) * 1000 / (L170 * 8760)) + L362 + 0)-L526</f>
        <v>30.689935798799947</v>
      </c>
      <c r="M492" s="183">
        <f t="shared" si="41"/>
        <v>30.39986888772377</v>
      </c>
      <c r="N492" s="183">
        <f t="shared" si="41"/>
        <v>30.10980209585189</v>
      </c>
      <c r="O492" s="183">
        <f t="shared" si="41"/>
        <v>29.819735423230981</v>
      </c>
      <c r="P492" s="183">
        <f t="shared" si="41"/>
        <v>29.529668869907756</v>
      </c>
      <c r="Q492" s="183">
        <f t="shared" si="41"/>
        <v>29.239602435928969</v>
      </c>
      <c r="R492" s="183">
        <f t="shared" si="41"/>
        <v>28.949536121341378</v>
      </c>
      <c r="S492" s="183">
        <f t="shared" si="41"/>
        <v>28.659469926191765</v>
      </c>
      <c r="T492" s="183">
        <f t="shared" si="41"/>
        <v>28.369403850526947</v>
      </c>
      <c r="U492" s="183">
        <f t="shared" si="41"/>
        <v>28.079337894393767</v>
      </c>
      <c r="V492" s="183">
        <f t="shared" si="41"/>
        <v>27.789272057839071</v>
      </c>
      <c r="W492" s="183">
        <f t="shared" si="41"/>
        <v>27.499206340909751</v>
      </c>
      <c r="X492" s="183">
        <f t="shared" si="41"/>
        <v>27.209140743652721</v>
      </c>
      <c r="Y492" s="183">
        <f t="shared" si="41"/>
        <v>27.080636873983053</v>
      </c>
      <c r="Z492" s="183">
        <f t="shared" si="41"/>
        <v>26.952140068905937</v>
      </c>
      <c r="AA492" s="183">
        <f t="shared" si="41"/>
        <v>26.82365032048261</v>
      </c>
      <c r="AB492" s="183">
        <f t="shared" si="41"/>
        <v>26.69516762078624</v>
      </c>
      <c r="AC492" s="183">
        <f t="shared" si="41"/>
        <v>26.566691961901856</v>
      </c>
      <c r="AD492" s="183">
        <f t="shared" si="41"/>
        <v>26.438223335926317</v>
      </c>
      <c r="AE492" s="183">
        <f t="shared" si="41"/>
        <v>26.309761734968315</v>
      </c>
      <c r="AF492" s="183">
        <f t="shared" si="41"/>
        <v>26.181307151148353</v>
      </c>
      <c r="AG492" s="183">
        <f t="shared" si="41"/>
        <v>26.052859576598681</v>
      </c>
      <c r="AH492" s="183">
        <f t="shared" si="41"/>
        <v>25.924419003463374</v>
      </c>
      <c r="AI492" s="183">
        <f t="shared" si="41"/>
        <v>25.795985423898156</v>
      </c>
      <c r="AJ492" s="183">
        <f t="shared" si="41"/>
        <v>25.667558830070533</v>
      </c>
      <c r="AK492" s="183">
        <f t="shared" si="41"/>
        <v>25.539139214159654</v>
      </c>
      <c r="AL492" s="183">
        <f t="shared" si="41"/>
        <v>25.410726568356374</v>
      </c>
      <c r="AM492" s="183">
        <f t="shared" si="41"/>
        <v>25.282320884863189</v>
      </c>
      <c r="AN492" s="183">
        <f t="shared" si="41"/>
        <v>25.153922155894207</v>
      </c>
      <c r="AO492" s="183">
        <f t="shared" si="41"/>
        <v>25.02553037367516</v>
      </c>
      <c r="AP492" s="183">
        <f t="shared" si="41"/>
        <v>24.897145530443328</v>
      </c>
      <c r="AQ492" s="183">
        <f t="shared" si="41"/>
        <v>24.768767618447598</v>
      </c>
      <c r="AR492" s="183">
        <f t="shared" si="41"/>
        <v>24.640396629948373</v>
      </c>
    </row>
    <row r="493" spans="7:48" ht="14.25" customHeight="1" thickTop="1" x14ac:dyDescent="0.25">
      <c r="G493" s="62"/>
      <c r="H493" s="435"/>
      <c r="J493" s="442"/>
      <c r="K493" s="164" t="s">
        <v>268</v>
      </c>
      <c r="L493" s="181">
        <f>(((L416* L530 * $S$42 * (L299 * 1 + L460) +L331) * 1000 / (L171 * 8760)) + L363 + 0)-L524</f>
        <v>31.585172939783181</v>
      </c>
      <c r="M493" s="181">
        <f t="shared" ref="M493:AR495" si="42">(((M416* M530 * $S$42 * (M299 * 1 + M460) +M331) * 1000 / (M171 * 8760)) + M363 + 0)-M524</f>
        <v>30.397285303366047</v>
      </c>
      <c r="N493" s="181">
        <f t="shared" si="42"/>
        <v>29.211765959715976</v>
      </c>
      <c r="O493" s="181">
        <f t="shared" si="42"/>
        <v>28.028531076809195</v>
      </c>
      <c r="P493" s="181">
        <f t="shared" si="42"/>
        <v>26.847500733091412</v>
      </c>
      <c r="Q493" s="181">
        <f t="shared" si="42"/>
        <v>25.6685986920942</v>
      </c>
      <c r="R493" s="181">
        <f t="shared" si="42"/>
        <v>24.49175219246175</v>
      </c>
      <c r="S493" s="181">
        <f t="shared" si="42"/>
        <v>23.316891752172964</v>
      </c>
      <c r="T493" s="181">
        <f t="shared" si="42"/>
        <v>22.14395098585144</v>
      </c>
      <c r="U493" s="181">
        <f t="shared" si="42"/>
        <v>20.972866434154025</v>
      </c>
      <c r="V493" s="181">
        <f t="shared" si="42"/>
        <v>19.803577404316307</v>
      </c>
      <c r="W493" s="181">
        <f t="shared" si="42"/>
        <v>18.636025821013156</v>
      </c>
      <c r="X493" s="181">
        <f t="shared" si="42"/>
        <v>17.47015608676389</v>
      </c>
      <c r="Y493" s="181">
        <f t="shared" si="42"/>
        <v>17.20279573486982</v>
      </c>
      <c r="Z493" s="181">
        <f t="shared" si="42"/>
        <v>16.935596328767843</v>
      </c>
      <c r="AA493" s="181">
        <f t="shared" si="42"/>
        <v>16.668556908542687</v>
      </c>
      <c r="AB493" s="181">
        <f t="shared" si="42"/>
        <v>16.401676521897475</v>
      </c>
      <c r="AC493" s="181">
        <f t="shared" si="42"/>
        <v>16.13495422407826</v>
      </c>
      <c r="AD493" s="181">
        <f t="shared" si="42"/>
        <v>15.868389077799515</v>
      </c>
      <c r="AE493" s="181">
        <f t="shared" si="42"/>
        <v>15.601980153170473</v>
      </c>
      <c r="AF493" s="181">
        <f t="shared" si="42"/>
        <v>15.335726527622329</v>
      </c>
      <c r="AG493" s="181">
        <f t="shared" si="42"/>
        <v>15.069627285836338</v>
      </c>
      <c r="AH493" s="181">
        <f t="shared" si="42"/>
        <v>14.803681519672727</v>
      </c>
      <c r="AI493" s="181">
        <f t="shared" si="42"/>
        <v>14.537888328100433</v>
      </c>
      <c r="AJ493" s="181">
        <f t="shared" si="42"/>
        <v>14.272246817127721</v>
      </c>
      <c r="AK493" s="181">
        <f t="shared" si="42"/>
        <v>14.006756099733542</v>
      </c>
      <c r="AL493" s="181">
        <f t="shared" si="42"/>
        <v>13.741415295799722</v>
      </c>
      <c r="AM493" s="181">
        <f t="shared" si="42"/>
        <v>13.47622353204398</v>
      </c>
      <c r="AN493" s="181">
        <f t="shared" si="42"/>
        <v>13.211179941953642</v>
      </c>
      <c r="AO493" s="181">
        <f t="shared" si="42"/>
        <v>12.946283665720211</v>
      </c>
      <c r="AP493" s="181">
        <f t="shared" si="42"/>
        <v>12.681533850174633</v>
      </c>
      <c r="AQ493" s="181">
        <f t="shared" si="42"/>
        <v>12.416929648723336</v>
      </c>
      <c r="AR493" s="181">
        <f t="shared" si="42"/>
        <v>12.152470221284997</v>
      </c>
    </row>
    <row r="494" spans="7:48" ht="14.25" customHeight="1" x14ac:dyDescent="0.25">
      <c r="G494" s="62"/>
      <c r="H494" s="435"/>
      <c r="J494" s="442"/>
      <c r="K494" s="52" t="s">
        <v>269</v>
      </c>
      <c r="L494" s="179">
        <f>(((L417* L531 * $S$42 * (L300 * 1 + L461) +L332) * 1000 / (L172 * 8760)) + L364 + 0)-L525</f>
        <v>31.585172939783181</v>
      </c>
      <c r="M494" s="179">
        <f t="shared" si="42"/>
        <v>30.944055915664748</v>
      </c>
      <c r="N494" s="179">
        <f t="shared" si="42"/>
        <v>30.303687298390081</v>
      </c>
      <c r="O494" s="179">
        <f t="shared" si="42"/>
        <v>29.664051217822365</v>
      </c>
      <c r="P494" s="179">
        <f t="shared" si="42"/>
        <v>29.025132249381898</v>
      </c>
      <c r="Q494" s="179">
        <f t="shared" si="42"/>
        <v>28.386915398518642</v>
      </c>
      <c r="R494" s="179">
        <f t="shared" si="42"/>
        <v>27.749386085829755</v>
      </c>
      <c r="S494" s="179">
        <f t="shared" si="42"/>
        <v>27.112530132790784</v>
      </c>
      <c r="T494" s="179">
        <f t="shared" si="42"/>
        <v>26.476333748071504</v>
      </c>
      <c r="U494" s="179">
        <f t="shared" si="42"/>
        <v>25.84078351440839</v>
      </c>
      <c r="V494" s="179">
        <f t="shared" si="42"/>
        <v>25.20586637600762</v>
      </c>
      <c r="W494" s="179">
        <f t="shared" si="42"/>
        <v>24.571569626453748</v>
      </c>
      <c r="X494" s="179">
        <f t="shared" si="42"/>
        <v>23.93788089710047</v>
      </c>
      <c r="Y494" s="179">
        <f t="shared" si="42"/>
        <v>23.696765422689339</v>
      </c>
      <c r="Z494" s="179">
        <f t="shared" si="42"/>
        <v>23.455698199727088</v>
      </c>
      <c r="AA494" s="179">
        <f t="shared" si="42"/>
        <v>23.214679083892321</v>
      </c>
      <c r="AB494" s="179">
        <f t="shared" si="42"/>
        <v>22.973707931438643</v>
      </c>
      <c r="AC494" s="179">
        <f t="shared" si="42"/>
        <v>22.732784599191792</v>
      </c>
      <c r="AD494" s="179">
        <f t="shared" si="42"/>
        <v>22.491908944546779</v>
      </c>
      <c r="AE494" s="179">
        <f t="shared" si="42"/>
        <v>22.251080825465053</v>
      </c>
      <c r="AF494" s="179">
        <f t="shared" si="42"/>
        <v>22.010300100471735</v>
      </c>
      <c r="AG494" s="179">
        <f t="shared" si="42"/>
        <v>21.769566628652786</v>
      </c>
      <c r="AH494" s="179">
        <f t="shared" si="42"/>
        <v>21.528880269652245</v>
      </c>
      <c r="AI494" s="179">
        <f t="shared" si="42"/>
        <v>21.288240883669452</v>
      </c>
      <c r="AJ494" s="179">
        <f t="shared" si="42"/>
        <v>21.047648331456333</v>
      </c>
      <c r="AK494" s="179">
        <f t="shared" si="42"/>
        <v>20.807102474314672</v>
      </c>
      <c r="AL494" s="179">
        <f t="shared" si="42"/>
        <v>20.566603174093345</v>
      </c>
      <c r="AM494" s="179">
        <f t="shared" si="42"/>
        <v>20.326150293185716</v>
      </c>
      <c r="AN494" s="179">
        <f t="shared" si="42"/>
        <v>20.085743694526869</v>
      </c>
      <c r="AO494" s="179">
        <f t="shared" si="42"/>
        <v>19.845383241590991</v>
      </c>
      <c r="AP494" s="179">
        <f t="shared" si="42"/>
        <v>19.605068798388739</v>
      </c>
      <c r="AQ494" s="179">
        <f t="shared" si="42"/>
        <v>19.364800229464549</v>
      </c>
      <c r="AR494" s="179">
        <f t="shared" si="42"/>
        <v>19.12457739989409</v>
      </c>
    </row>
    <row r="495" spans="7:48" ht="14.25" customHeight="1" thickBot="1" x14ac:dyDescent="0.3">
      <c r="G495" s="62"/>
      <c r="H495" s="435"/>
      <c r="J495" s="442"/>
      <c r="K495" s="167" t="s">
        <v>270</v>
      </c>
      <c r="L495" s="183">
        <f>(((L418* L532 * $S$42 * (L301 * 1 + L462) +L333) * 1000 / (L173 * 8760)) + L365 + 0)-L526</f>
        <v>31.585172939783181</v>
      </c>
      <c r="M495" s="183">
        <f t="shared" si="42"/>
        <v>31.286982645096458</v>
      </c>
      <c r="N495" s="183">
        <f t="shared" si="42"/>
        <v>30.988805139116185</v>
      </c>
      <c r="O495" s="183">
        <f t="shared" si="42"/>
        <v>30.690640369406957</v>
      </c>
      <c r="P495" s="183">
        <f t="shared" si="42"/>
        <v>30.392488283819628</v>
      </c>
      <c r="Q495" s="183">
        <f t="shared" si="42"/>
        <v>30.094348830489366</v>
      </c>
      <c r="R495" s="183">
        <f t="shared" si="42"/>
        <v>29.79622195783374</v>
      </c>
      <c r="S495" s="183">
        <f t="shared" si="42"/>
        <v>29.498107614550754</v>
      </c>
      <c r="T495" s="183">
        <f t="shared" si="42"/>
        <v>29.200005749616984</v>
      </c>
      <c r="U495" s="183">
        <f t="shared" si="42"/>
        <v>28.901916312285646</v>
      </c>
      <c r="V495" s="183">
        <f t="shared" si="42"/>
        <v>28.6038392520848</v>
      </c>
      <c r="W495" s="183">
        <f t="shared" si="42"/>
        <v>28.305774518815397</v>
      </c>
      <c r="X495" s="183">
        <f t="shared" si="42"/>
        <v>28.007722062549501</v>
      </c>
      <c r="Y495" s="183">
        <f t="shared" si="42"/>
        <v>27.869154985474346</v>
      </c>
      <c r="Z495" s="183">
        <f t="shared" si="42"/>
        <v>27.730598022085506</v>
      </c>
      <c r="AA495" s="183">
        <f t="shared" si="42"/>
        <v>27.592051157235179</v>
      </c>
      <c r="AB495" s="183">
        <f t="shared" si="42"/>
        <v>27.453514375805796</v>
      </c>
      <c r="AC495" s="183">
        <f t="shared" si="42"/>
        <v>27.314987662709932</v>
      </c>
      <c r="AD495" s="183">
        <f t="shared" si="42"/>
        <v>27.176471002890271</v>
      </c>
      <c r="AE495" s="183">
        <f t="shared" si="42"/>
        <v>27.037964381319487</v>
      </c>
      <c r="AF495" s="183">
        <f t="shared" si="42"/>
        <v>26.89946778300019</v>
      </c>
      <c r="AG495" s="183">
        <f t="shared" si="42"/>
        <v>26.760981192964881</v>
      </c>
      <c r="AH495" s="183">
        <f t="shared" si="42"/>
        <v>26.622504596275803</v>
      </c>
      <c r="AI495" s="183">
        <f t="shared" si="42"/>
        <v>26.484037978024919</v>
      </c>
      <c r="AJ495" s="183">
        <f t="shared" si="42"/>
        <v>26.345581323333882</v>
      </c>
      <c r="AK495" s="183">
        <f t="shared" si="42"/>
        <v>26.20713461735383</v>
      </c>
      <c r="AL495" s="183">
        <f t="shared" si="42"/>
        <v>26.068697845265451</v>
      </c>
      <c r="AM495" s="183">
        <f t="shared" si="42"/>
        <v>25.930270992278832</v>
      </c>
      <c r="AN495" s="183">
        <f t="shared" si="42"/>
        <v>25.791854043633393</v>
      </c>
      <c r="AO495" s="183">
        <f t="shared" si="42"/>
        <v>25.653446984597856</v>
      </c>
      <c r="AP495" s="183">
        <f t="shared" si="42"/>
        <v>25.515049800470113</v>
      </c>
      <c r="AQ495" s="183">
        <f t="shared" si="42"/>
        <v>25.376662476577188</v>
      </c>
      <c r="AR495" s="183">
        <f t="shared" si="42"/>
        <v>25.238284998275184</v>
      </c>
    </row>
    <row r="496" spans="7:48" ht="14.25" customHeight="1" thickTop="1" x14ac:dyDescent="0.25">
      <c r="G496" s="62"/>
      <c r="H496" s="435"/>
      <c r="J496" s="442"/>
      <c r="K496" s="164" t="s">
        <v>271</v>
      </c>
      <c r="L496" s="181">
        <f>(((L416* L530 * $S$42 * (L302 * 1 + L463) +L334) * 1000 / (L174 * 8760)) + L366 + 0)-L524</f>
        <v>32.686571679657369</v>
      </c>
      <c r="M496" s="181">
        <f t="shared" ref="M496:AR498" si="43">(((M416* M530 * $S$42 * (M302 * 1 + M463) +M334) * 1000 / (M174 * 8760)) + M366 + 0)-M524</f>
        <v>31.445849860870592</v>
      </c>
      <c r="N496" s="181">
        <f t="shared" si="43"/>
        <v>30.207928566245741</v>
      </c>
      <c r="O496" s="181">
        <f t="shared" si="43"/>
        <v>28.9726995069785</v>
      </c>
      <c r="P496" s="181">
        <f t="shared" si="43"/>
        <v>27.740059906206454</v>
      </c>
      <c r="Q496" s="181">
        <f t="shared" si="43"/>
        <v>26.509912152715685</v>
      </c>
      <c r="R496" s="181">
        <f t="shared" si="43"/>
        <v>25.282163480430913</v>
      </c>
      <c r="S496" s="181">
        <f t="shared" si="43"/>
        <v>24.056725671477007</v>
      </c>
      <c r="T496" s="181">
        <f t="shared" si="43"/>
        <v>22.83351478081368</v>
      </c>
      <c r="U496" s="181">
        <f t="shared" si="43"/>
        <v>21.612450880636949</v>
      </c>
      <c r="V496" s="181">
        <f t="shared" si="43"/>
        <v>20.39345782291133</v>
      </c>
      <c r="W496" s="181">
        <f t="shared" si="43"/>
        <v>19.176463018549924</v>
      </c>
      <c r="X496" s="181">
        <f t="shared" si="43"/>
        <v>17.961397231896488</v>
      </c>
      <c r="Y496" s="181">
        <f t="shared" si="43"/>
        <v>17.681630837273033</v>
      </c>
      <c r="Z496" s="181">
        <f t="shared" si="43"/>
        <v>17.402077047461994</v>
      </c>
      <c r="AA496" s="181">
        <f t="shared" si="43"/>
        <v>17.122734279797267</v>
      </c>
      <c r="AB496" s="181">
        <f t="shared" si="43"/>
        <v>16.843600967282722</v>
      </c>
      <c r="AC496" s="181">
        <f t="shared" si="43"/>
        <v>16.564675558398726</v>
      </c>
      <c r="AD496" s="181">
        <f t="shared" si="43"/>
        <v>16.285956516911554</v>
      </c>
      <c r="AE496" s="181">
        <f t="shared" si="43"/>
        <v>16.007442321685605</v>
      </c>
      <c r="AF496" s="181">
        <f t="shared" si="43"/>
        <v>15.729131466498371</v>
      </c>
      <c r="AG496" s="181">
        <f t="shared" si="43"/>
        <v>15.451022459858121</v>
      </c>
      <c r="AH496" s="181">
        <f t="shared" si="43"/>
        <v>15.173113824824272</v>
      </c>
      <c r="AI496" s="181">
        <f t="shared" si="43"/>
        <v>14.895404098830342</v>
      </c>
      <c r="AJ496" s="181">
        <f t="shared" si="43"/>
        <v>14.617891833509551</v>
      </c>
      <c r="AK496" s="181">
        <f t="shared" si="43"/>
        <v>14.340575594522866</v>
      </c>
      <c r="AL496" s="181">
        <f t="shared" si="43"/>
        <v>14.063453961389607</v>
      </c>
      <c r="AM496" s="181">
        <f t="shared" si="43"/>
        <v>13.786525527320457</v>
      </c>
      <c r="AN496" s="181">
        <f t="shared" si="43"/>
        <v>13.509788899052948</v>
      </c>
      <c r="AO496" s="181">
        <f t="shared" si="43"/>
        <v>13.233242696689226</v>
      </c>
      <c r="AP496" s="181">
        <f t="shared" si="43"/>
        <v>12.956885553536196</v>
      </c>
      <c r="AQ496" s="181">
        <f t="shared" si="43"/>
        <v>12.680716115947961</v>
      </c>
      <c r="AR496" s="181">
        <f t="shared" si="43"/>
        <v>12.404733043170488</v>
      </c>
    </row>
    <row r="497" spans="7:44" ht="14.25" customHeight="1" x14ac:dyDescent="0.25">
      <c r="G497" s="62"/>
      <c r="H497" s="435"/>
      <c r="J497" s="442"/>
      <c r="K497" s="52" t="s">
        <v>272</v>
      </c>
      <c r="L497" s="179">
        <f>(((L417* L531 * $S$42 * (L303 * 1 + L464) +L335) * 1000 / (L175 * 8760)) + L367 + 0)-L525</f>
        <v>32.686571679657369</v>
      </c>
      <c r="M497" s="179">
        <f t="shared" si="43"/>
        <v>32.012347499178553</v>
      </c>
      <c r="N497" s="179">
        <f t="shared" si="43"/>
        <v>31.339057629718308</v>
      </c>
      <c r="O497" s="179">
        <f t="shared" si="43"/>
        <v>30.666679694576526</v>
      </c>
      <c r="P497" s="179">
        <f t="shared" si="43"/>
        <v>29.995192025954772</v>
      </c>
      <c r="Q497" s="179">
        <f t="shared" si="43"/>
        <v>29.32457363710407</v>
      </c>
      <c r="R497" s="179">
        <f t="shared" si="43"/>
        <v>28.654804195775597</v>
      </c>
      <c r="S497" s="179">
        <f t="shared" si="43"/>
        <v>27.985863998903707</v>
      </c>
      <c r="T497" s="179">
        <f t="shared" si="43"/>
        <v>27.317733948455128</v>
      </c>
      <c r="U497" s="179">
        <f t="shared" si="43"/>
        <v>26.650395528382084</v>
      </c>
      <c r="V497" s="179">
        <f t="shared" si="43"/>
        <v>25.983830782620913</v>
      </c>
      <c r="W497" s="179">
        <f t="shared" si="43"/>
        <v>25.318022294081313</v>
      </c>
      <c r="X497" s="179">
        <f t="shared" si="43"/>
        <v>24.652953164574537</v>
      </c>
      <c r="Y497" s="179">
        <f t="shared" si="43"/>
        <v>24.404086998877993</v>
      </c>
      <c r="Z497" s="179">
        <f t="shared" si="43"/>
        <v>24.155284728293545</v>
      </c>
      <c r="AA497" s="179">
        <f t="shared" si="43"/>
        <v>23.906546114109702</v>
      </c>
      <c r="AB497" s="179">
        <f t="shared" si="43"/>
        <v>23.657870918802573</v>
      </c>
      <c r="AC497" s="179">
        <f t="shared" si="43"/>
        <v>23.409258906028541</v>
      </c>
      <c r="AD497" s="179">
        <f t="shared" si="43"/>
        <v>23.160709840616853</v>
      </c>
      <c r="AE497" s="179">
        <f t="shared" si="43"/>
        <v>22.912223488562461</v>
      </c>
      <c r="AF497" s="179">
        <f t="shared" si="43"/>
        <v>22.66379961701875</v>
      </c>
      <c r="AG497" s="179">
        <f t="shared" si="43"/>
        <v>22.415437994290361</v>
      </c>
      <c r="AH497" s="179">
        <f t="shared" si="43"/>
        <v>22.167138389826142</v>
      </c>
      <c r="AI497" s="179">
        <f t="shared" si="43"/>
        <v>21.918900574212042</v>
      </c>
      <c r="AJ497" s="179">
        <f t="shared" si="43"/>
        <v>21.67072431916413</v>
      </c>
      <c r="AK497" s="179">
        <f t="shared" si="43"/>
        <v>21.422609397521626</v>
      </c>
      <c r="AL497" s="179">
        <f t="shared" si="43"/>
        <v>21.174555583240071</v>
      </c>
      <c r="AM497" s="179">
        <f t="shared" si="43"/>
        <v>20.926562651384369</v>
      </c>
      <c r="AN497" s="179">
        <f t="shared" si="43"/>
        <v>20.678630378122083</v>
      </c>
      <c r="AO497" s="179">
        <f t="shared" si="43"/>
        <v>20.430758540716646</v>
      </c>
      <c r="AP497" s="179">
        <f t="shared" si="43"/>
        <v>20.182946917520649</v>
      </c>
      <c r="AQ497" s="179">
        <f t="shared" si="43"/>
        <v>19.935195287969226</v>
      </c>
      <c r="AR497" s="179">
        <f t="shared" si="43"/>
        <v>19.687503432573433</v>
      </c>
    </row>
    <row r="498" spans="7:44" ht="14.25" customHeight="1" thickBot="1" x14ac:dyDescent="0.3">
      <c r="G498" s="62"/>
      <c r="H498" s="435"/>
      <c r="J498" s="442"/>
      <c r="K498" s="167" t="s">
        <v>273</v>
      </c>
      <c r="L498" s="183">
        <f>(((L418* L532 * $S$42 * (L304 * 1 + L465) +L336) * 1000 / (L176 * 8760)) + L368 + 0)-L526</f>
        <v>32.686571679657369</v>
      </c>
      <c r="M498" s="183">
        <f t="shared" si="43"/>
        <v>32.367352429655462</v>
      </c>
      <c r="N498" s="183">
        <f t="shared" si="43"/>
        <v>32.048168231765935</v>
      </c>
      <c r="O498" s="183">
        <f t="shared" si="43"/>
        <v>31.729018853349007</v>
      </c>
      <c r="P498" s="183">
        <f t="shared" si="43"/>
        <v>31.40990406381902</v>
      </c>
      <c r="Q498" s="183">
        <f t="shared" si="43"/>
        <v>31.090823634621866</v>
      </c>
      <c r="R498" s="183">
        <f t="shared" si="43"/>
        <v>30.771777339212637</v>
      </c>
      <c r="S498" s="183">
        <f t="shared" si="43"/>
        <v>30.452764953033615</v>
      </c>
      <c r="T498" s="183">
        <f t="shared" si="43"/>
        <v>30.133786253492492</v>
      </c>
      <c r="U498" s="183">
        <f t="shared" si="43"/>
        <v>29.81484101994095</v>
      </c>
      <c r="V498" s="183">
        <f t="shared" si="43"/>
        <v>29.495929033653493</v>
      </c>
      <c r="W498" s="183">
        <f t="shared" si="43"/>
        <v>29.177050077806516</v>
      </c>
      <c r="X498" s="183">
        <f t="shared" si="43"/>
        <v>28.858203937457681</v>
      </c>
      <c r="Y498" s="183">
        <f t="shared" si="43"/>
        <v>28.715042928453421</v>
      </c>
      <c r="Z498" s="183">
        <f t="shared" si="43"/>
        <v>28.571895483114378</v>
      </c>
      <c r="AA498" s="183">
        <f t="shared" si="43"/>
        <v>28.428761576056282</v>
      </c>
      <c r="AB498" s="183">
        <f t="shared" si="43"/>
        <v>28.285641181958145</v>
      </c>
      <c r="AC498" s="183">
        <f t="shared" si="43"/>
        <v>28.142534275562106</v>
      </c>
      <c r="AD498" s="183">
        <f t="shared" si="43"/>
        <v>27.999440831673216</v>
      </c>
      <c r="AE498" s="183">
        <f t="shared" si="43"/>
        <v>27.856360825159225</v>
      </c>
      <c r="AF498" s="183">
        <f t="shared" si="43"/>
        <v>27.713294230950371</v>
      </c>
      <c r="AG498" s="183">
        <f t="shared" si="43"/>
        <v>27.570241024039294</v>
      </c>
      <c r="AH498" s="183">
        <f t="shared" si="43"/>
        <v>27.427201179480697</v>
      </c>
      <c r="AI498" s="183">
        <f t="shared" si="43"/>
        <v>27.284174672391238</v>
      </c>
      <c r="AJ498" s="183">
        <f t="shared" si="43"/>
        <v>27.141161477949339</v>
      </c>
      <c r="AK498" s="183">
        <f t="shared" si="43"/>
        <v>26.998161571394938</v>
      </c>
      <c r="AL498" s="183">
        <f t="shared" si="43"/>
        <v>26.855174928029385</v>
      </c>
      <c r="AM498" s="183">
        <f t="shared" si="43"/>
        <v>26.712201523215167</v>
      </c>
      <c r="AN498" s="183">
        <f t="shared" si="43"/>
        <v>26.569241332375757</v>
      </c>
      <c r="AO498" s="183">
        <f t="shared" si="43"/>
        <v>26.426294330995439</v>
      </c>
      <c r="AP498" s="183">
        <f t="shared" si="43"/>
        <v>26.283360494619107</v>
      </c>
      <c r="AQ498" s="183">
        <f t="shared" si="43"/>
        <v>26.140439798852046</v>
      </c>
      <c r="AR498" s="183">
        <f t="shared" si="43"/>
        <v>25.997532219359812</v>
      </c>
    </row>
    <row r="499" spans="7:44" ht="14.25" customHeight="1" thickTop="1" x14ac:dyDescent="0.25">
      <c r="G499" s="62"/>
      <c r="H499" s="435"/>
      <c r="J499" s="442"/>
      <c r="K499" s="164" t="s">
        <v>274</v>
      </c>
      <c r="L499" s="181">
        <f>(((L416* L530 * $S$42 * (L305 * 1 + L466) +L337) * 1000 / (L177 * 8760)) + L369 + 0)-L524</f>
        <v>34.942470730957204</v>
      </c>
      <c r="M499" s="181">
        <f t="shared" ref="M499:AR501" si="44">(((M416* M530 * $S$42 * (M305 * 1 + M466) +M337) * 1000 / (M177 * 8760)) + M369 + 0)-M524</f>
        <v>33.566652618537972</v>
      </c>
      <c r="N499" s="181">
        <f t="shared" si="44"/>
        <v>32.194087365158126</v>
      </c>
      <c r="O499" s="181">
        <f t="shared" si="44"/>
        <v>30.824640029791944</v>
      </c>
      <c r="P499" s="181">
        <f t="shared" si="44"/>
        <v>29.458183033438104</v>
      </c>
      <c r="Q499" s="181">
        <f t="shared" si="44"/>
        <v>28.094595663809688</v>
      </c>
      <c r="R499" s="181">
        <f t="shared" si="44"/>
        <v>26.733763619482083</v>
      </c>
      <c r="S499" s="181">
        <f t="shared" si="44"/>
        <v>25.375578589879563</v>
      </c>
      <c r="T499" s="181">
        <f t="shared" si="44"/>
        <v>24.019937867855816</v>
      </c>
      <c r="U499" s="181">
        <f t="shared" si="44"/>
        <v>22.666743991955236</v>
      </c>
      <c r="V499" s="181">
        <f t="shared" si="44"/>
        <v>21.315904415735574</v>
      </c>
      <c r="W499" s="181">
        <f t="shared" si="44"/>
        <v>19.967331201793289</v>
      </c>
      <c r="X499" s="181">
        <f t="shared" si="44"/>
        <v>18.620940738365366</v>
      </c>
      <c r="Y499" s="181">
        <f t="shared" si="44"/>
        <v>18.334032788816859</v>
      </c>
      <c r="Z499" s="181">
        <f t="shared" si="44"/>
        <v>18.047396484335316</v>
      </c>
      <c r="AA499" s="181">
        <f t="shared" si="44"/>
        <v>17.761029401922123</v>
      </c>
      <c r="AB499" s="181">
        <f t="shared" si="44"/>
        <v>17.474929147309879</v>
      </c>
      <c r="AC499" s="181">
        <f t="shared" si="44"/>
        <v>17.189093354537786</v>
      </c>
      <c r="AD499" s="181">
        <f t="shared" si="44"/>
        <v>16.903519685534555</v>
      </c>
      <c r="AE499" s="181">
        <f t="shared" si="44"/>
        <v>16.6182058297087</v>
      </c>
      <c r="AF499" s="181">
        <f t="shared" si="44"/>
        <v>16.333149503545968</v>
      </c>
      <c r="AG499" s="181">
        <f t="shared" si="44"/>
        <v>16.048348450213858</v>
      </c>
      <c r="AH499" s="181">
        <f t="shared" si="44"/>
        <v>15.763800439173076</v>
      </c>
      <c r="AI499" s="181">
        <f t="shared" si="44"/>
        <v>15.479503265795726</v>
      </c>
      <c r="AJ499" s="181">
        <f t="shared" si="44"/>
        <v>15.195454750990139</v>
      </c>
      <c r="AK499" s="181">
        <f t="shared" si="44"/>
        <v>14.911652740832203</v>
      </c>
      <c r="AL499" s="181">
        <f t="shared" si="44"/>
        <v>14.62809510620308</v>
      </c>
      <c r="AM499" s="181">
        <f t="shared" si="44"/>
        <v>14.344779742433143</v>
      </c>
      <c r="AN499" s="181">
        <f t="shared" si="44"/>
        <v>14.061704568952045</v>
      </c>
      <c r="AO499" s="181">
        <f t="shared" si="44"/>
        <v>13.778867528944744</v>
      </c>
      <c r="AP499" s="181">
        <f t="shared" si="44"/>
        <v>13.496266589013457</v>
      </c>
      <c r="AQ499" s="181">
        <f t="shared" si="44"/>
        <v>13.21389973884534</v>
      </c>
      <c r="AR499" s="181">
        <f t="shared" si="44"/>
        <v>12.931764990885791</v>
      </c>
    </row>
    <row r="500" spans="7:44" ht="14.25" customHeight="1" x14ac:dyDescent="0.25">
      <c r="G500" s="62"/>
      <c r="H500" s="435"/>
      <c r="J500" s="442"/>
      <c r="K500" s="52" t="s">
        <v>275</v>
      </c>
      <c r="L500" s="179">
        <f>(((L417* L531 * $S$42 * (L306 * 1 + L467) +L338) * 1000 / (L178 * 8760)) + L370 + 0)-L525</f>
        <v>34.942470730957204</v>
      </c>
      <c r="M500" s="179">
        <f t="shared" si="44"/>
        <v>34.158889408084796</v>
      </c>
      <c r="N500" s="179">
        <f t="shared" si="44"/>
        <v>33.376429757237219</v>
      </c>
      <c r="O500" s="179">
        <f t="shared" si="44"/>
        <v>32.59506240151569</v>
      </c>
      <c r="P500" s="179">
        <f t="shared" si="44"/>
        <v>31.814758980995261</v>
      </c>
      <c r="Q500" s="179">
        <f t="shared" si="44"/>
        <v>31.035492109095191</v>
      </c>
      <c r="R500" s="179">
        <f t="shared" si="44"/>
        <v>30.257235331176361</v>
      </c>
      <c r="S500" s="179">
        <f t="shared" si="44"/>
        <v>29.479963085234221</v>
      </c>
      <c r="T500" s="179">
        <f t="shared" si="44"/>
        <v>28.703650664564542</v>
      </c>
      <c r="U500" s="179">
        <f t="shared" si="44"/>
        <v>27.928274182287424</v>
      </c>
      <c r="V500" s="179">
        <f t="shared" si="44"/>
        <v>27.153810537622512</v>
      </c>
      <c r="W500" s="179">
        <f t="shared" si="44"/>
        <v>26.380237383815459</v>
      </c>
      <c r="X500" s="179">
        <f t="shared" si="44"/>
        <v>25.607533097621964</v>
      </c>
      <c r="Y500" s="179">
        <f t="shared" si="44"/>
        <v>25.369471040485529</v>
      </c>
      <c r="Z500" s="179">
        <f t="shared" si="44"/>
        <v>25.131490840599902</v>
      </c>
      <c r="AA500" s="179">
        <f t="shared" si="44"/>
        <v>24.893592131257652</v>
      </c>
      <c r="AB500" s="179">
        <f t="shared" si="44"/>
        <v>24.655774547938439</v>
      </c>
      <c r="AC500" s="179">
        <f t="shared" si="44"/>
        <v>24.418037728292791</v>
      </c>
      <c r="AD500" s="179">
        <f t="shared" si="44"/>
        <v>24.180381312125931</v>
      </c>
      <c r="AE500" s="179">
        <f t="shared" si="44"/>
        <v>23.942804941381787</v>
      </c>
      <c r="AF500" s="179">
        <f t="shared" si="44"/>
        <v>23.705308260127161</v>
      </c>
      <c r="AG500" s="179">
        <f t="shared" si="44"/>
        <v>23.467890914535996</v>
      </c>
      <c r="AH500" s="179">
        <f t="shared" si="44"/>
        <v>23.230552552873828</v>
      </c>
      <c r="AI500" s="179">
        <f t="shared" si="44"/>
        <v>22.993292825482339</v>
      </c>
      <c r="AJ500" s="179">
        <f t="shared" si="44"/>
        <v>22.756111384764065</v>
      </c>
      <c r="AK500" s="179">
        <f t="shared" si="44"/>
        <v>22.519007885167234</v>
      </c>
      <c r="AL500" s="179">
        <f t="shared" si="44"/>
        <v>22.281981983170741</v>
      </c>
      <c r="AM500" s="179">
        <f t="shared" si="44"/>
        <v>22.045033337269256</v>
      </c>
      <c r="AN500" s="179">
        <f t="shared" si="44"/>
        <v>21.808161607958464</v>
      </c>
      <c r="AO500" s="179">
        <f t="shared" si="44"/>
        <v>21.571366457720401</v>
      </c>
      <c r="AP500" s="179">
        <f t="shared" si="44"/>
        <v>21.334647551008992</v>
      </c>
      <c r="AQ500" s="179">
        <f t="shared" si="44"/>
        <v>21.098004554235636</v>
      </c>
      <c r="AR500" s="179">
        <f t="shared" si="44"/>
        <v>20.861437135754983</v>
      </c>
    </row>
    <row r="501" spans="7:44" ht="14.25" customHeight="1" thickBot="1" x14ac:dyDescent="0.3">
      <c r="G501" s="62"/>
      <c r="H501" s="435"/>
      <c r="J501" s="442"/>
      <c r="K501" s="167" t="s">
        <v>276</v>
      </c>
      <c r="L501" s="183">
        <f>(((L418* L532 * $S$42 * (L307 * 1 + L468) +L339) * 1000 / (L179 * 8760)) + L371 + 0)-L526</f>
        <v>34.942470730957204</v>
      </c>
      <c r="M501" s="183">
        <f t="shared" si="44"/>
        <v>34.529765850150561</v>
      </c>
      <c r="N501" s="183">
        <f t="shared" si="44"/>
        <v>34.117123539734713</v>
      </c>
      <c r="O501" s="183">
        <f t="shared" si="44"/>
        <v>33.704543258435827</v>
      </c>
      <c r="P501" s="183">
        <f t="shared" si="44"/>
        <v>33.292024471205266</v>
      </c>
      <c r="Q501" s="183">
        <f t="shared" si="44"/>
        <v>32.879566649130389</v>
      </c>
      <c r="R501" s="183">
        <f t="shared" si="44"/>
        <v>32.467169269346748</v>
      </c>
      <c r="S501" s="183">
        <f t="shared" si="44"/>
        <v>32.054831814951989</v>
      </c>
      <c r="T501" s="183">
        <f t="shared" si="44"/>
        <v>31.642553774921076</v>
      </c>
      <c r="U501" s="183">
        <f t="shared" si="44"/>
        <v>31.230334644022943</v>
      </c>
      <c r="V501" s="183">
        <f t="shared" si="44"/>
        <v>30.818173922738666</v>
      </c>
      <c r="W501" s="183">
        <f t="shared" si="44"/>
        <v>30.406071117181</v>
      </c>
      <c r="X501" s="183">
        <f t="shared" si="44"/>
        <v>29.994025739015115</v>
      </c>
      <c r="Y501" s="183">
        <f t="shared" si="44"/>
        <v>29.872755182068101</v>
      </c>
      <c r="Z501" s="183">
        <f t="shared" si="44"/>
        <v>29.751502212229255</v>
      </c>
      <c r="AA501" s="183">
        <f t="shared" si="44"/>
        <v>29.630266790016428</v>
      </c>
      <c r="AB501" s="183">
        <f t="shared" si="44"/>
        <v>29.509048876065552</v>
      </c>
      <c r="AC501" s="183">
        <f t="shared" si="44"/>
        <v>29.387848431130209</v>
      </c>
      <c r="AD501" s="183">
        <f t="shared" si="44"/>
        <v>29.266665416081196</v>
      </c>
      <c r="AE501" s="183">
        <f t="shared" si="44"/>
        <v>29.14549979190609</v>
      </c>
      <c r="AF501" s="183">
        <f t="shared" si="44"/>
        <v>29.024351519708784</v>
      </c>
      <c r="AG501" s="183">
        <f t="shared" si="44"/>
        <v>28.903220560709112</v>
      </c>
      <c r="AH501" s="183">
        <f t="shared" si="44"/>
        <v>28.782106876242363</v>
      </c>
      <c r="AI501" s="183">
        <f t="shared" si="44"/>
        <v>28.661010427758857</v>
      </c>
      <c r="AJ501" s="183">
        <f t="shared" si="44"/>
        <v>28.539931176823568</v>
      </c>
      <c r="AK501" s="183">
        <f t="shared" si="44"/>
        <v>28.418869085115631</v>
      </c>
      <c r="AL501" s="183">
        <f t="shared" si="44"/>
        <v>28.297824114427954</v>
      </c>
      <c r="AM501" s="183">
        <f t="shared" si="44"/>
        <v>28.176796226666809</v>
      </c>
      <c r="AN501" s="183">
        <f t="shared" si="44"/>
        <v>28.055785383851365</v>
      </c>
      <c r="AO501" s="183">
        <f t="shared" si="44"/>
        <v>27.934791548113331</v>
      </c>
      <c r="AP501" s="183">
        <f t="shared" si="44"/>
        <v>27.813814681696481</v>
      </c>
      <c r="AQ501" s="183">
        <f t="shared" si="44"/>
        <v>27.692854746956275</v>
      </c>
      <c r="AR501" s="183">
        <f t="shared" si="44"/>
        <v>27.571911706359455</v>
      </c>
    </row>
    <row r="502" spans="7:44" ht="14.25" customHeight="1" thickTop="1" x14ac:dyDescent="0.25">
      <c r="G502" s="62"/>
      <c r="H502" s="435"/>
      <c r="J502" s="442"/>
      <c r="K502" s="164" t="s">
        <v>277</v>
      </c>
      <c r="L502" s="181">
        <f>(((L416* L530 * $S$42 * (L308 * 1 + L469) +L340) * 1000 / (L180 * 8760)) + L372 + 0)-L524</f>
        <v>39.226183734553231</v>
      </c>
      <c r="M502" s="181">
        <f t="shared" ref="M502:AR504" si="45">(((M416* M530 * $S$42 * (M308 * 1 + M469) +M340) * 1000 / (M180 * 8760)) + M372 + 0)-M524</f>
        <v>37.640785896617274</v>
      </c>
      <c r="N502" s="181">
        <f t="shared" si="45"/>
        <v>36.059361373814163</v>
      </c>
      <c r="O502" s="181">
        <f t="shared" si="45"/>
        <v>34.481730662063143</v>
      </c>
      <c r="P502" s="181">
        <f t="shared" si="45"/>
        <v>32.907724909574753</v>
      </c>
      <c r="Q502" s="181">
        <f t="shared" si="45"/>
        <v>31.337185138229952</v>
      </c>
      <c r="R502" s="181">
        <f t="shared" si="45"/>
        <v>29.769961532270592</v>
      </c>
      <c r="S502" s="181">
        <f t="shared" si="45"/>
        <v>28.205912787608501</v>
      </c>
      <c r="T502" s="181">
        <f t="shared" si="45"/>
        <v>26.644905515810859</v>
      </c>
      <c r="U502" s="181">
        <f t="shared" si="45"/>
        <v>25.086813697475719</v>
      </c>
      <c r="V502" s="181">
        <f t="shared" si="45"/>
        <v>23.531518180287712</v>
      </c>
      <c r="W502" s="181">
        <f t="shared" si="45"/>
        <v>21.97890621755052</v>
      </c>
      <c r="X502" s="181">
        <f t="shared" si="45"/>
        <v>20.428871043438502</v>
      </c>
      <c r="Y502" s="181">
        <f t="shared" si="45"/>
        <v>20.101030377234359</v>
      </c>
      <c r="Z502" s="181">
        <f t="shared" si="45"/>
        <v>19.773534816170024</v>
      </c>
      <c r="AA502" s="181">
        <f t="shared" si="45"/>
        <v>19.446380774294028</v>
      </c>
      <c r="AB502" s="181">
        <f t="shared" si="45"/>
        <v>19.119564715165065</v>
      </c>
      <c r="AC502" s="181">
        <f t="shared" si="45"/>
        <v>18.793083151000499</v>
      </c>
      <c r="AD502" s="181">
        <f t="shared" si="45"/>
        <v>18.466932641842309</v>
      </c>
      <c r="AE502" s="181">
        <f t="shared" si="45"/>
        <v>18.141109794740213</v>
      </c>
      <c r="AF502" s="181">
        <f t="shared" si="45"/>
        <v>17.815611262951425</v>
      </c>
      <c r="AG502" s="181">
        <f t="shared" si="45"/>
        <v>17.490433745156704</v>
      </c>
      <c r="AH502" s="181">
        <f t="shared" si="45"/>
        <v>17.165573984692347</v>
      </c>
      <c r="AI502" s="181">
        <f t="shared" si="45"/>
        <v>16.841028768797674</v>
      </c>
      <c r="AJ502" s="181">
        <f t="shared" si="45"/>
        <v>16.516794927877687</v>
      </c>
      <c r="AK502" s="181">
        <f t="shared" si="45"/>
        <v>16.192869334780571</v>
      </c>
      <c r="AL502" s="181">
        <f t="shared" si="45"/>
        <v>15.869248904089583</v>
      </c>
      <c r="AM502" s="181">
        <f t="shared" si="45"/>
        <v>15.545930591429197</v>
      </c>
      <c r="AN502" s="181">
        <f t="shared" si="45"/>
        <v>15.222911392784896</v>
      </c>
      <c r="AO502" s="181">
        <f t="shared" si="45"/>
        <v>14.900188343836554</v>
      </c>
      <c r="AP502" s="181">
        <f t="shared" si="45"/>
        <v>14.577758519304959</v>
      </c>
      <c r="AQ502" s="181">
        <f t="shared" si="45"/>
        <v>14.255619032311188</v>
      </c>
      <c r="AR502" s="181">
        <f t="shared" si="45"/>
        <v>13.93376703374855</v>
      </c>
    </row>
    <row r="503" spans="7:44" ht="14.25" customHeight="1" x14ac:dyDescent="0.25">
      <c r="G503" s="62"/>
      <c r="H503" s="435"/>
      <c r="J503" s="442"/>
      <c r="K503" s="52" t="s">
        <v>278</v>
      </c>
      <c r="L503" s="179">
        <f>(((L417* L531 * $S$42 * (L309 * 1 + L470) +L341) * 1000 / (L181 * 8760)) + L373 + 0)-L525</f>
        <v>39.226183734553231</v>
      </c>
      <c r="M503" s="179">
        <f t="shared" si="45"/>
        <v>38.477941248428223</v>
      </c>
      <c r="N503" s="179">
        <f t="shared" si="45"/>
        <v>37.731310863662749</v>
      </c>
      <c r="O503" s="179">
        <f t="shared" si="45"/>
        <v>36.986241750534468</v>
      </c>
      <c r="P503" s="179">
        <f t="shared" si="45"/>
        <v>36.242685193984322</v>
      </c>
      <c r="Q503" s="179">
        <f t="shared" si="45"/>
        <v>35.500594484778517</v>
      </c>
      <c r="R503" s="179">
        <f t="shared" si="45"/>
        <v>34.759924817323864</v>
      </c>
      <c r="S503" s="179">
        <f t="shared" si="45"/>
        <v>34.020633193667045</v>
      </c>
      <c r="T503" s="179">
        <f t="shared" si="45"/>
        <v>33.282678333245464</v>
      </c>
      <c r="U503" s="179">
        <f t="shared" si="45"/>
        <v>32.54602058799157</v>
      </c>
      <c r="V503" s="179">
        <f t="shared" si="45"/>
        <v>31.810621862423922</v>
      </c>
      <c r="W503" s="179">
        <f t="shared" si="45"/>
        <v>31.076445538386405</v>
      </c>
      <c r="X503" s="179">
        <f t="shared" si="45"/>
        <v>30.343456404123415</v>
      </c>
      <c r="Y503" s="179">
        <f t="shared" si="45"/>
        <v>29.978878965712937</v>
      </c>
      <c r="Z503" s="179">
        <f t="shared" si="45"/>
        <v>29.614404916329804</v>
      </c>
      <c r="AA503" s="179">
        <f t="shared" si="45"/>
        <v>29.250033716016418</v>
      </c>
      <c r="AB503" s="179">
        <f t="shared" si="45"/>
        <v>28.885764828568583</v>
      </c>
      <c r="AC503" s="179">
        <f t="shared" si="45"/>
        <v>28.521597721502978</v>
      </c>
      <c r="AD503" s="179">
        <f t="shared" si="45"/>
        <v>28.15753186602495</v>
      </c>
      <c r="AE503" s="179">
        <f t="shared" si="45"/>
        <v>27.793566736996606</v>
      </c>
      <c r="AF503" s="179">
        <f t="shared" si="45"/>
        <v>27.42970181290524</v>
      </c>
      <c r="AG503" s="179">
        <f t="shared" si="45"/>
        <v>27.065936575832179</v>
      </c>
      <c r="AH503" s="179">
        <f t="shared" si="45"/>
        <v>26.702270511421794</v>
      </c>
      <c r="AI503" s="179">
        <f t="shared" si="45"/>
        <v>26.338703108850943</v>
      </c>
      <c r="AJ503" s="179">
        <f t="shared" si="45"/>
        <v>25.975233860798721</v>
      </c>
      <c r="AK503" s="179">
        <f t="shared" si="45"/>
        <v>25.611862263416445</v>
      </c>
      <c r="AL503" s="179">
        <f t="shared" si="45"/>
        <v>25.248587816298052</v>
      </c>
      <c r="AM503" s="179">
        <f t="shared" si="45"/>
        <v>24.885410022450728</v>
      </c>
      <c r="AN503" s="179">
        <f t="shared" si="45"/>
        <v>24.522328388265834</v>
      </c>
      <c r="AO503" s="179">
        <f t="shared" si="45"/>
        <v>24.15934242349017</v>
      </c>
      <c r="AP503" s="179">
        <f t="shared" si="45"/>
        <v>23.796451641197528</v>
      </c>
      <c r="AQ503" s="179">
        <f t="shared" si="45"/>
        <v>23.433655557760478</v>
      </c>
      <c r="AR503" s="179">
        <f t="shared" si="45"/>
        <v>23.070953692822492</v>
      </c>
    </row>
    <row r="504" spans="7:44" ht="14.25" customHeight="1" thickBot="1" x14ac:dyDescent="0.3">
      <c r="G504" s="62"/>
      <c r="H504" s="435"/>
      <c r="J504" s="442"/>
      <c r="K504" s="167" t="s">
        <v>279</v>
      </c>
      <c r="L504" s="183">
        <f>(((L418* L532 * $S$42 * (L310 * 1 + L471) +L342) * 1000 / (L182 * 8760)) + L374 + 0)-L526</f>
        <v>39.226183734553231</v>
      </c>
      <c r="M504" s="183">
        <f t="shared" si="45"/>
        <v>38.872314283124851</v>
      </c>
      <c r="N504" s="183">
        <f t="shared" si="45"/>
        <v>38.518557001104995</v>
      </c>
      <c r="O504" s="183">
        <f t="shared" si="45"/>
        <v>38.164910637844365</v>
      </c>
      <c r="P504" s="183">
        <f t="shared" si="45"/>
        <v>37.811373961217228</v>
      </c>
      <c r="Q504" s="183">
        <f t="shared" si="45"/>
        <v>37.45794575727971</v>
      </c>
      <c r="R504" s="183">
        <f t="shared" si="45"/>
        <v>37.104624829935709</v>
      </c>
      <c r="S504" s="183">
        <f t="shared" si="45"/>
        <v>36.751410000610001</v>
      </c>
      <c r="T504" s="183">
        <f t="shared" si="45"/>
        <v>36.398300107928662</v>
      </c>
      <c r="U504" s="183">
        <f t="shared" si="45"/>
        <v>36.045294007406383</v>
      </c>
      <c r="V504" s="183">
        <f t="shared" si="45"/>
        <v>35.692390571140606</v>
      </c>
      <c r="W504" s="183">
        <f t="shared" si="45"/>
        <v>35.33958868751219</v>
      </c>
      <c r="X504" s="183">
        <f t="shared" si="45"/>
        <v>34.986887260892715</v>
      </c>
      <c r="Y504" s="183">
        <f t="shared" si="45"/>
        <v>34.765504665057421</v>
      </c>
      <c r="Z504" s="183">
        <f t="shared" si="45"/>
        <v>34.544144757308111</v>
      </c>
      <c r="AA504" s="183">
        <f t="shared" si="45"/>
        <v>34.32280747824452</v>
      </c>
      <c r="AB504" s="183">
        <f t="shared" si="45"/>
        <v>34.101492768673516</v>
      </c>
      <c r="AC504" s="183">
        <f t="shared" si="45"/>
        <v>33.880200569608235</v>
      </c>
      <c r="AD504" s="183">
        <f t="shared" si="45"/>
        <v>33.658930822267223</v>
      </c>
      <c r="AE504" s="183">
        <f t="shared" si="45"/>
        <v>33.437683468073459</v>
      </c>
      <c r="AF504" s="183">
        <f t="shared" si="45"/>
        <v>33.216458448653562</v>
      </c>
      <c r="AG504" s="183">
        <f t="shared" si="45"/>
        <v>32.995255705836854</v>
      </c>
      <c r="AH504" s="183">
        <f t="shared" si="45"/>
        <v>32.774075181654467</v>
      </c>
      <c r="AI504" s="183">
        <f t="shared" si="45"/>
        <v>32.552916818338502</v>
      </c>
      <c r="AJ504" s="183">
        <f t="shared" si="45"/>
        <v>32.331780558321157</v>
      </c>
      <c r="AK504" s="183">
        <f t="shared" si="45"/>
        <v>32.110666344233834</v>
      </c>
      <c r="AL504" s="183">
        <f t="shared" si="45"/>
        <v>31.889574118906285</v>
      </c>
      <c r="AM504" s="183">
        <f t="shared" si="45"/>
        <v>31.668503825365807</v>
      </c>
      <c r="AN504" s="183">
        <f t="shared" si="45"/>
        <v>31.447455406836323</v>
      </c>
      <c r="AO504" s="183">
        <f t="shared" si="45"/>
        <v>31.226428806737548</v>
      </c>
      <c r="AP504" s="183">
        <f t="shared" si="45"/>
        <v>31.005423968684177</v>
      </c>
      <c r="AQ504" s="183">
        <f t="shared" si="45"/>
        <v>30.784440836485018</v>
      </c>
      <c r="AR504" s="183">
        <f t="shared" si="45"/>
        <v>30.563479354142164</v>
      </c>
    </row>
    <row r="505" spans="7:44" ht="14.25" customHeight="1" thickTop="1" x14ac:dyDescent="0.25">
      <c r="G505" s="62"/>
      <c r="H505" s="435"/>
      <c r="J505" s="442"/>
      <c r="K505" s="164" t="s">
        <v>280</v>
      </c>
      <c r="L505" s="401">
        <f>(((L416* L530 * $S$42 * (L311 * 1 + L472) +L343) * 1000 / (L183 * 8760)) + L375 + 0)-L524</f>
        <v>46.849084300134656</v>
      </c>
      <c r="M505" s="401">
        <f t="shared" ref="M505:AR507" si="46">(((M416* M530 * $S$42 * (M311 * 1 + M472) +M343) * 1000 / (M183 * 8760)) + M375 + 0)-M524</f>
        <v>44.775055030947904</v>
      </c>
      <c r="N505" s="401">
        <f t="shared" si="46"/>
        <v>42.705901455127915</v>
      </c>
      <c r="O505" s="401">
        <f t="shared" si="46"/>
        <v>40.641387069424276</v>
      </c>
      <c r="P505" s="401">
        <f t="shared" si="46"/>
        <v>38.581290423157988</v>
      </c>
      <c r="Q505" s="401">
        <f t="shared" si="46"/>
        <v>36.525403939426234</v>
      </c>
      <c r="R505" s="401">
        <f t="shared" si="46"/>
        <v>34.473532845375196</v>
      </c>
      <c r="S505" s="401">
        <f t="shared" si="46"/>
        <v>32.425494199946584</v>
      </c>
      <c r="T505" s="401">
        <f t="shared" si="46"/>
        <v>30.381116008890316</v>
      </c>
      <c r="U505" s="401">
        <f t="shared" si="46"/>
        <v>28.340236418040231</v>
      </c>
      <c r="V505" s="401">
        <f t="shared" si="46"/>
        <v>26.302702976895368</v>
      </c>
      <c r="W505" s="401">
        <f t="shared" si="46"/>
        <v>24.268371965460833</v>
      </c>
      <c r="X505" s="401">
        <f t="shared" si="46"/>
        <v>22.237107778097997</v>
      </c>
      <c r="Y505" s="401">
        <f t="shared" si="46"/>
        <v>21.905279802771084</v>
      </c>
      <c r="Z505" s="401">
        <f t="shared" si="46"/>
        <v>21.573892090033514</v>
      </c>
      <c r="AA505" s="401">
        <f t="shared" si="46"/>
        <v>21.242939419380285</v>
      </c>
      <c r="AB505" s="401">
        <f t="shared" si="46"/>
        <v>20.912416652519063</v>
      </c>
      <c r="AC505" s="401">
        <f t="shared" si="46"/>
        <v>20.582318731758171</v>
      </c>
      <c r="AD505" s="401">
        <f t="shared" si="46"/>
        <v>20.252640678432382</v>
      </c>
      <c r="AE505" s="401">
        <f t="shared" si="46"/>
        <v>19.923377591365401</v>
      </c>
      <c r="AF505" s="401">
        <f t="shared" si="46"/>
        <v>19.594524645368164</v>
      </c>
      <c r="AG505" s="401">
        <f t="shared" si="46"/>
        <v>19.266077089771926</v>
      </c>
      <c r="AH505" s="401">
        <f t="shared" si="46"/>
        <v>18.938030246995144</v>
      </c>
      <c r="AI505" s="401">
        <f t="shared" si="46"/>
        <v>18.610379511143307</v>
      </c>
      <c r="AJ505" s="401">
        <f t="shared" si="46"/>
        <v>18.283120346640974</v>
      </c>
      <c r="AK505" s="401">
        <f t="shared" si="46"/>
        <v>17.956248286894787</v>
      </c>
      <c r="AL505" s="401">
        <f t="shared" si="46"/>
        <v>17.62975893298707</v>
      </c>
      <c r="AM505" s="401">
        <f t="shared" si="46"/>
        <v>17.303647952398887</v>
      </c>
      <c r="AN505" s="401">
        <f t="shared" si="46"/>
        <v>16.977911077761981</v>
      </c>
      <c r="AO505" s="401">
        <f t="shared" si="46"/>
        <v>16.65254410563869</v>
      </c>
      <c r="AP505" s="401">
        <f t="shared" si="46"/>
        <v>16.327542895329245</v>
      </c>
      <c r="AQ505" s="401">
        <f t="shared" si="46"/>
        <v>16.002903367705606</v>
      </c>
      <c r="AR505" s="401">
        <f t="shared" si="46"/>
        <v>15.678621504071259</v>
      </c>
    </row>
    <row r="506" spans="7:44" ht="14.25" customHeight="1" x14ac:dyDescent="0.25">
      <c r="G506" s="62"/>
      <c r="H506" s="435"/>
      <c r="J506" s="442"/>
      <c r="K506" s="52" t="s">
        <v>281</v>
      </c>
      <c r="L506" s="400">
        <f>(((L417* L531 * $S$42 * (L312 * 1 + L473) +L344) * 1000 / (L184 * 8760)) + L376 + 0)-L525</f>
        <v>46.849084300134656</v>
      </c>
      <c r="M506" s="400">
        <f t="shared" ref="L506:AA507" si="47">(((M417* M531 * $S$42 * (M312 * 1 + M473) +M344) * 1000 / (M184 * 8760)) + M376 + 0)-M525</f>
        <v>45.724912238523814</v>
      </c>
      <c r="N506" s="400">
        <f t="shared" si="47"/>
        <v>44.602497130298531</v>
      </c>
      <c r="O506" s="400">
        <f t="shared" si="47"/>
        <v>43.481783962013388</v>
      </c>
      <c r="P506" s="400">
        <f t="shared" si="47"/>
        <v>42.36271999326155</v>
      </c>
      <c r="Q506" s="400">
        <f t="shared" si="47"/>
        <v>41.245254640478777</v>
      </c>
      <c r="R506" s="400">
        <f t="shared" si="47"/>
        <v>40.129339367802842</v>
      </c>
      <c r="S506" s="400">
        <f t="shared" si="47"/>
        <v>39.014927584494004</v>
      </c>
      <c r="T506" s="400">
        <f t="shared" si="47"/>
        <v>37.901974548460686</v>
      </c>
      <c r="U506" s="400">
        <f t="shared" si="47"/>
        <v>36.790437275470687</v>
      </c>
      <c r="V506" s="400">
        <f t="shared" si="47"/>
        <v>35.680274453660871</v>
      </c>
      <c r="W506" s="400">
        <f t="shared" si="47"/>
        <v>34.571446362987935</v>
      </c>
      <c r="X506" s="400">
        <f t="shared" si="47"/>
        <v>33.46391479929035</v>
      </c>
      <c r="Y506" s="400">
        <f t="shared" si="47"/>
        <v>33.142401863794269</v>
      </c>
      <c r="Z506" s="400">
        <f t="shared" si="47"/>
        <v>32.821022660273407</v>
      </c>
      <c r="AA506" s="400">
        <f t="shared" si="47"/>
        <v>32.499776391121522</v>
      </c>
      <c r="AB506" s="400">
        <f t="shared" si="46"/>
        <v>32.178662265062627</v>
      </c>
      <c r="AC506" s="400">
        <f t="shared" si="46"/>
        <v>31.857679497088252</v>
      </c>
      <c r="AD506" s="400">
        <f t="shared" si="46"/>
        <v>31.536827308395523</v>
      </c>
      <c r="AE506" s="400">
        <f t="shared" si="46"/>
        <v>31.216104926325958</v>
      </c>
      <c r="AF506" s="400">
        <f t="shared" si="46"/>
        <v>30.895511584305023</v>
      </c>
      <c r="AG506" s="400">
        <f t="shared" si="46"/>
        <v>30.575046521782316</v>
      </c>
      <c r="AH506" s="400">
        <f t="shared" si="46"/>
        <v>30.254708984172563</v>
      </c>
      <c r="AI506" s="400">
        <f t="shared" si="46"/>
        <v>29.934498222797231</v>
      </c>
      <c r="AJ506" s="400">
        <f t="shared" si="46"/>
        <v>29.614413494826803</v>
      </c>
      <c r="AK506" s="400">
        <f t="shared" si="46"/>
        <v>29.294454063223821</v>
      </c>
      <c r="AL506" s="400">
        <f t="shared" si="46"/>
        <v>28.97461919668654</v>
      </c>
      <c r="AM506" s="400">
        <f t="shared" si="46"/>
        <v>28.654908169593202</v>
      </c>
      <c r="AN506" s="400">
        <f t="shared" si="46"/>
        <v>28.335320261947057</v>
      </c>
      <c r="AO506" s="400">
        <f t="shared" si="46"/>
        <v>28.015854759321911</v>
      </c>
      <c r="AP506" s="400">
        <f t="shared" si="46"/>
        <v>27.696510952808374</v>
      </c>
      <c r="AQ506" s="400">
        <f t="shared" si="46"/>
        <v>27.377288138960711</v>
      </c>
      <c r="AR506" s="400">
        <f t="shared" si="46"/>
        <v>27.058185619744307</v>
      </c>
    </row>
    <row r="507" spans="7:44" ht="14.25" customHeight="1" thickBot="1" x14ac:dyDescent="0.3">
      <c r="G507" s="62"/>
      <c r="H507" s="435"/>
      <c r="J507" s="442"/>
      <c r="K507" s="167" t="s">
        <v>282</v>
      </c>
      <c r="L507" s="183">
        <f t="shared" si="47"/>
        <v>46.849084300134656</v>
      </c>
      <c r="M507" s="183">
        <f t="shared" si="46"/>
        <v>46.133352205649075</v>
      </c>
      <c r="N507" s="183">
        <f t="shared" si="46"/>
        <v>45.417789278612211</v>
      </c>
      <c r="O507" s="183">
        <f t="shared" si="46"/>
        <v>44.702393314900085</v>
      </c>
      <c r="P507" s="183">
        <f t="shared" si="46"/>
        <v>43.987162148513995</v>
      </c>
      <c r="Q507" s="183">
        <f t="shared" si="46"/>
        <v>43.272093650759537</v>
      </c>
      <c r="R507" s="183">
        <f t="shared" si="46"/>
        <v>42.557185729447149</v>
      </c>
      <c r="S507" s="183">
        <f t="shared" si="46"/>
        <v>41.842436328112775</v>
      </c>
      <c r="T507" s="183">
        <f t="shared" si="46"/>
        <v>41.127843425258639</v>
      </c>
      <c r="U507" s="183">
        <f t="shared" si="46"/>
        <v>40.413405033613152</v>
      </c>
      <c r="V507" s="183">
        <f t="shared" si="46"/>
        <v>39.699119199409715</v>
      </c>
      <c r="W507" s="183">
        <f t="shared" si="46"/>
        <v>38.984984001683451</v>
      </c>
      <c r="X507" s="183">
        <f t="shared" si="46"/>
        <v>38.270997551585801</v>
      </c>
      <c r="Y507" s="183">
        <f t="shared" si="46"/>
        <v>38.150469372463377</v>
      </c>
      <c r="Z507" s="183">
        <f t="shared" si="46"/>
        <v>38.029970595955092</v>
      </c>
      <c r="AA507" s="183">
        <f t="shared" si="46"/>
        <v>37.909501134116923</v>
      </c>
      <c r="AB507" s="183">
        <f t="shared" si="46"/>
        <v>37.789060899355249</v>
      </c>
      <c r="AC507" s="183">
        <f t="shared" si="46"/>
        <v>37.668649804425065</v>
      </c>
      <c r="AD507" s="183">
        <f t="shared" si="46"/>
        <v>37.548267762428246</v>
      </c>
      <c r="AE507" s="183">
        <f t="shared" si="46"/>
        <v>37.427914686811889</v>
      </c>
      <c r="AF507" s="183">
        <f t="shared" si="46"/>
        <v>37.307590491366504</v>
      </c>
      <c r="AG507" s="183">
        <f t="shared" si="46"/>
        <v>37.18729509022441</v>
      </c>
      <c r="AH507" s="183">
        <f t="shared" si="46"/>
        <v>37.067028397857953</v>
      </c>
      <c r="AI507" s="183">
        <f t="shared" si="46"/>
        <v>36.946790329077899</v>
      </c>
      <c r="AJ507" s="183">
        <f t="shared" si="46"/>
        <v>36.826580799031724</v>
      </c>
      <c r="AK507" s="183">
        <f t="shared" si="46"/>
        <v>36.70639972320194</v>
      </c>
      <c r="AL507" s="183">
        <f t="shared" si="46"/>
        <v>36.586247017404482</v>
      </c>
      <c r="AM507" s="183">
        <f t="shared" si="46"/>
        <v>36.466122597787034</v>
      </c>
      <c r="AN507" s="183">
        <f t="shared" si="46"/>
        <v>36.346026380827425</v>
      </c>
      <c r="AO507" s="183">
        <f t="shared" si="46"/>
        <v>36.225958283331956</v>
      </c>
      <c r="AP507" s="183">
        <f t="shared" si="46"/>
        <v>36.10591822243385</v>
      </c>
      <c r="AQ507" s="183">
        <f t="shared" si="46"/>
        <v>35.985906115591582</v>
      </c>
      <c r="AR507" s="183">
        <f t="shared" si="46"/>
        <v>35.865921880587379</v>
      </c>
    </row>
    <row r="508" spans="7:44" ht="14.25" customHeight="1" thickTop="1" x14ac:dyDescent="0.25">
      <c r="G508" s="62"/>
      <c r="H508" s="435"/>
      <c r="J508" s="442"/>
      <c r="K508" s="164" t="s">
        <v>283</v>
      </c>
      <c r="L508" s="181">
        <f>(((L416* L530 * $S$42 * (L314 * 1 + L475) +L346) * 1000 / (L186 * 8760)) + L378 + 0)-L524</f>
        <v>59.17682071894626</v>
      </c>
      <c r="M508" s="181">
        <f t="shared" ref="M508:AR510" si="48">(((M416* M530 * $S$42 * (M314 * 1 + M475) +M346) * 1000 / (M186 * 8760)) + M378 + 0)-M524</f>
        <v>56.689176044210143</v>
      </c>
      <c r="N508" s="181">
        <f>(((N416* N530 * $S$42 * (N314 * 1 + N475) +N346) * 1000 / (N186 * 8760)) + N378 + 0)-N524</f>
        <v>54.207637438783458</v>
      </c>
      <c r="O508" s="181">
        <f t="shared" si="48"/>
        <v>51.73188898715761</v>
      </c>
      <c r="P508" s="181">
        <f t="shared" si="48"/>
        <v>49.261636197446954</v>
      </c>
      <c r="Q508" s="181">
        <f t="shared" si="48"/>
        <v>46.79660421562599</v>
      </c>
      <c r="R508" s="181">
        <f t="shared" si="48"/>
        <v>44.336536215460093</v>
      </c>
      <c r="S508" s="181">
        <f t="shared" si="48"/>
        <v>41.88119194428814</v>
      </c>
      <c r="T508" s="181">
        <f t="shared" si="48"/>
        <v>39.430346407336302</v>
      </c>
      <c r="U508" s="181">
        <f t="shared" si="48"/>
        <v>36.983788675406956</v>
      </c>
      <c r="V508" s="181">
        <f t="shared" si="48"/>
        <v>34.541320802653686</v>
      </c>
      <c r="W508" s="181">
        <f t="shared" si="48"/>
        <v>32.102756842763092</v>
      </c>
      <c r="X508" s="181">
        <f t="shared" si="48"/>
        <v>29.66792195326035</v>
      </c>
      <c r="Y508" s="181">
        <f t="shared" si="48"/>
        <v>29.171310936078527</v>
      </c>
      <c r="Z508" s="181">
        <f t="shared" si="48"/>
        <v>28.675268943813538</v>
      </c>
      <c r="AA508" s="181">
        <f t="shared" si="48"/>
        <v>28.179788396952453</v>
      </c>
      <c r="AB508" s="181">
        <f t="shared" si="48"/>
        <v>27.684861850001184</v>
      </c>
      <c r="AC508" s="181">
        <f t="shared" si="48"/>
        <v>27.190481988535513</v>
      </c>
      <c r="AD508" s="181">
        <f t="shared" si="48"/>
        <v>26.69664162632948</v>
      </c>
      <c r="AE508" s="181">
        <f t="shared" si="48"/>
        <v>26.203333702559043</v>
      </c>
      <c r="AF508" s="181">
        <f t="shared" si="48"/>
        <v>25.710551279078555</v>
      </c>
      <c r="AG508" s="181">
        <f t="shared" si="48"/>
        <v>25.218287537767964</v>
      </c>
      <c r="AH508" s="181">
        <f t="shared" si="48"/>
        <v>24.726535777948534</v>
      </c>
      <c r="AI508" s="181">
        <f t="shared" si="48"/>
        <v>24.235289413865001</v>
      </c>
      <c r="AJ508" s="181">
        <f t="shared" si="48"/>
        <v>23.744541972232337</v>
      </c>
      <c r="AK508" s="181">
        <f t="shared" si="48"/>
        <v>23.254287089844972</v>
      </c>
      <c r="AL508" s="181">
        <f t="shared" si="48"/>
        <v>22.76451851124683</v>
      </c>
      <c r="AM508" s="181">
        <f t="shared" si="48"/>
        <v>22.275230086460255</v>
      </c>
      <c r="AN508" s="181">
        <f t="shared" si="48"/>
        <v>21.78641576877212</v>
      </c>
      <c r="AO508" s="181">
        <f t="shared" si="48"/>
        <v>21.298069612575535</v>
      </c>
      <c r="AP508" s="181">
        <f t="shared" si="48"/>
        <v>20.810185771265377</v>
      </c>
      <c r="AQ508" s="181">
        <f t="shared" si="48"/>
        <v>20.322758495186225</v>
      </c>
      <c r="AR508" s="181">
        <f t="shared" si="48"/>
        <v>19.835782129631081</v>
      </c>
    </row>
    <row r="509" spans="7:44" ht="14.25" customHeight="1" x14ac:dyDescent="0.25">
      <c r="G509" s="62"/>
      <c r="H509" s="435"/>
      <c r="J509" s="442"/>
      <c r="K509" s="52" t="s">
        <v>284</v>
      </c>
      <c r="L509" s="179">
        <f t="shared" ref="L509:AA510" si="49">(((L417* L531 * $S$42 * (L315 * 1 + L476) +L347) * 1000 / (L187 * 8760)) + L379 + 0)-L525</f>
        <v>59.17682071894626</v>
      </c>
      <c r="M509" s="179">
        <f t="shared" si="49"/>
        <v>57.945574541423291</v>
      </c>
      <c r="N509" s="179">
        <f t="shared" si="49"/>
        <v>56.71651580219028</v>
      </c>
      <c r="O509" s="179">
        <f t="shared" si="49"/>
        <v>55.489571890954643</v>
      </c>
      <c r="P509" s="179">
        <f t="shared" si="49"/>
        <v>54.264673375910036</v>
      </c>
      <c r="Q509" s="179">
        <f t="shared" si="49"/>
        <v>53.041753831697839</v>
      </c>
      <c r="R509" s="179">
        <f t="shared" si="49"/>
        <v>51.820749678423205</v>
      </c>
      <c r="S509" s="179">
        <f t="shared" si="49"/>
        <v>50.60160003090553</v>
      </c>
      <c r="T509" s="179">
        <f t="shared" si="49"/>
        <v>49.384246557412233</v>
      </c>
      <c r="U509" s="179">
        <f t="shared" si="49"/>
        <v>48.168633347187168</v>
      </c>
      <c r="V509" s="179">
        <f t="shared" si="49"/>
        <v>46.954706786141479</v>
      </c>
      <c r="W509" s="179">
        <f t="shared" si="49"/>
        <v>45.742415440125932</v>
      </c>
      <c r="X509" s="179">
        <f t="shared" si="49"/>
        <v>44.531709945250881</v>
      </c>
      <c r="Y509" s="179">
        <f t="shared" si="49"/>
        <v>43.973948975694427</v>
      </c>
      <c r="Z509" s="179">
        <f t="shared" si="49"/>
        <v>43.416361799573139</v>
      </c>
      <c r="AA509" s="179">
        <f t="shared" si="49"/>
        <v>42.858947251646676</v>
      </c>
      <c r="AB509" s="179">
        <f t="shared" si="48"/>
        <v>42.301704177068366</v>
      </c>
      <c r="AC509" s="179">
        <f t="shared" si="48"/>
        <v>41.744631431269518</v>
      </c>
      <c r="AD509" s="179">
        <f t="shared" si="48"/>
        <v>41.187727879845305</v>
      </c>
      <c r="AE509" s="179">
        <f t="shared" si="48"/>
        <v>40.630992398442288</v>
      </c>
      <c r="AF509" s="179">
        <f t="shared" si="48"/>
        <v>40.07442387264723</v>
      </c>
      <c r="AG509" s="179">
        <f t="shared" si="48"/>
        <v>39.518021197877616</v>
      </c>
      <c r="AH509" s="179">
        <f t="shared" si="48"/>
        <v>38.961783279273348</v>
      </c>
      <c r="AI509" s="179">
        <f t="shared" si="48"/>
        <v>38.405709031590114</v>
      </c>
      <c r="AJ509" s="179">
        <f t="shared" si="48"/>
        <v>37.849797379094014</v>
      </c>
      <c r="AK509" s="179">
        <f t="shared" si="48"/>
        <v>37.294047255457627</v>
      </c>
      <c r="AL509" s="179">
        <f t="shared" si="48"/>
        <v>36.738457603657352</v>
      </c>
      <c r="AM509" s="179">
        <f t="shared" si="48"/>
        <v>36.183027375872292</v>
      </c>
      <c r="AN509" s="179">
        <f t="shared" si="48"/>
        <v>35.627755533384189</v>
      </c>
      <c r="AO509" s="179">
        <f t="shared" si="48"/>
        <v>35.072641046478843</v>
      </c>
      <c r="AP509" s="179">
        <f t="shared" si="48"/>
        <v>34.517682894348781</v>
      </c>
      <c r="AQ509" s="179">
        <f t="shared" si="48"/>
        <v>33.962880064997144</v>
      </c>
      <c r="AR509" s="179">
        <f t="shared" si="48"/>
        <v>33.40823155514282</v>
      </c>
    </row>
    <row r="510" spans="7:44" ht="14.25" customHeight="1" thickBot="1" x14ac:dyDescent="0.3">
      <c r="G510" s="62"/>
      <c r="H510" s="435"/>
      <c r="J510" s="442"/>
      <c r="K510" s="167" t="s">
        <v>285</v>
      </c>
      <c r="L510" s="183">
        <f t="shared" si="49"/>
        <v>59.17682071894626</v>
      </c>
      <c r="M510" s="183">
        <f t="shared" si="48"/>
        <v>58.611511237557998</v>
      </c>
      <c r="N510" s="183">
        <f t="shared" si="48"/>
        <v>58.046436966121291</v>
      </c>
      <c r="O510" s="183">
        <f t="shared" si="48"/>
        <v>57.481594514526925</v>
      </c>
      <c r="P510" s="183">
        <f t="shared" si="48"/>
        <v>56.916980557503507</v>
      </c>
      <c r="Q510" s="183">
        <f t="shared" si="48"/>
        <v>56.352591833074911</v>
      </c>
      <c r="R510" s="183">
        <f t="shared" si="48"/>
        <v>55.788425141061282</v>
      </c>
      <c r="S510" s="183">
        <f t="shared" si="48"/>
        <v>55.224477341622666</v>
      </c>
      <c r="T510" s="183">
        <f t="shared" si="48"/>
        <v>54.66074535384346</v>
      </c>
      <c r="U510" s="183">
        <f t="shared" si="48"/>
        <v>54.097226154356647</v>
      </c>
      <c r="V510" s="183">
        <f t="shared" si="48"/>
        <v>53.533916776006308</v>
      </c>
      <c r="W510" s="183">
        <f t="shared" si="48"/>
        <v>52.970814306547318</v>
      </c>
      <c r="X510" s="183">
        <f t="shared" si="48"/>
        <v>52.407915887381002</v>
      </c>
      <c r="Y510" s="183">
        <f t="shared" si="48"/>
        <v>52.005608056705768</v>
      </c>
      <c r="Z510" s="183">
        <f t="shared" si="48"/>
        <v>51.603338866712988</v>
      </c>
      <c r="AA510" s="183">
        <f t="shared" si="48"/>
        <v>51.201108187429071</v>
      </c>
      <c r="AB510" s="183">
        <f t="shared" si="48"/>
        <v>50.79891588946262</v>
      </c>
      <c r="AC510" s="183">
        <f t="shared" si="48"/>
        <v>50.396761844001226</v>
      </c>
      <c r="AD510" s="183">
        <f t="shared" si="48"/>
        <v>49.994645922808303</v>
      </c>
      <c r="AE510" s="183">
        <f t="shared" si="48"/>
        <v>49.592567998219813</v>
      </c>
      <c r="AF510" s="183">
        <f t="shared" si="48"/>
        <v>49.190527943141063</v>
      </c>
      <c r="AG510" s="183">
        <f t="shared" si="48"/>
        <v>48.788525631043534</v>
      </c>
      <c r="AH510" s="183">
        <f t="shared" si="48"/>
        <v>48.386560935961789</v>
      </c>
      <c r="AI510" s="183">
        <f t="shared" si="48"/>
        <v>47.984633732490288</v>
      </c>
      <c r="AJ510" s="183">
        <f t="shared" si="48"/>
        <v>47.582743895780332</v>
      </c>
      <c r="AK510" s="183">
        <f t="shared" si="48"/>
        <v>47.180891301536889</v>
      </c>
      <c r="AL510" s="183">
        <f t="shared" si="48"/>
        <v>46.779075826015607</v>
      </c>
      <c r="AM510" s="183">
        <f t="shared" si="48"/>
        <v>46.377297346019766</v>
      </c>
      <c r="AN510" s="183">
        <f t="shared" si="48"/>
        <v>45.975555738897185</v>
      </c>
      <c r="AO510" s="183">
        <f t="shared" si="48"/>
        <v>45.573850882537293</v>
      </c>
      <c r="AP510" s="183">
        <f t="shared" si="48"/>
        <v>45.172182655368083</v>
      </c>
      <c r="AQ510" s="183">
        <f t="shared" si="48"/>
        <v>44.77055093635321</v>
      </c>
      <c r="AR510" s="183">
        <f t="shared" si="48"/>
        <v>44.368955604988983</v>
      </c>
    </row>
    <row r="511" spans="7:44" ht="14.25" customHeight="1" thickTop="1" x14ac:dyDescent="0.25">
      <c r="G511" s="62"/>
      <c r="H511" s="435"/>
      <c r="J511" s="442"/>
      <c r="K511" s="164" t="s">
        <v>286</v>
      </c>
      <c r="L511" s="181">
        <f>(((L416* L530 * $S$42 * (L317 * 1 + L478) +L349) * 1000 / (L189 * 8760)) + L381 + 0)-L524</f>
        <v>80.180252671049615</v>
      </c>
      <c r="M511" s="181">
        <f t="shared" ref="M511:AR513" si="50">(((M416* M530 * $S$42 * (M317 * 1 + M478) +M349) * 1000 / (M189 * 8760)) + M381 + 0)-M524</f>
        <v>76.320745503440818</v>
      </c>
      <c r="N511" s="181">
        <f t="shared" si="50"/>
        <v>72.469091956910049</v>
      </c>
      <c r="O511" s="181">
        <f t="shared" si="50"/>
        <v>68.624860154658123</v>
      </c>
      <c r="P511" s="181">
        <f t="shared" si="50"/>
        <v>64.787649315553793</v>
      </c>
      <c r="Q511" s="181">
        <f t="shared" si="50"/>
        <v>60.95708700496121</v>
      </c>
      <c r="R511" s="181">
        <f t="shared" si="50"/>
        <v>57.13282667216545</v>
      </c>
      <c r="S511" s="181">
        <f t="shared" si="50"/>
        <v>53.31454544013409</v>
      </c>
      <c r="T511" s="181">
        <f t="shared" si="50"/>
        <v>49.501942117955878</v>
      </c>
      <c r="U511" s="181">
        <f t="shared" si="50"/>
        <v>45.694735410215038</v>
      </c>
      <c r="V511" s="181">
        <f t="shared" si="50"/>
        <v>41.892662300906068</v>
      </c>
      <c r="W511" s="181">
        <f t="shared" si="50"/>
        <v>38.095476592356967</v>
      </c>
      <c r="X511" s="181">
        <f t="shared" si="50"/>
        <v>34.302947582088706</v>
      </c>
      <c r="Y511" s="181">
        <f t="shared" si="50"/>
        <v>33.812669466622275</v>
      </c>
      <c r="Z511" s="181">
        <f t="shared" si="50"/>
        <v>33.323140006867852</v>
      </c>
      <c r="AA511" s="181">
        <f t="shared" si="50"/>
        <v>32.834348138947917</v>
      </c>
      <c r="AB511" s="181">
        <f t="shared" si="50"/>
        <v>32.346283015923717</v>
      </c>
      <c r="AC511" s="181">
        <f t="shared" si="50"/>
        <v>31.858934002504107</v>
      </c>
      <c r="AD511" s="181">
        <f t="shared" si="50"/>
        <v>31.372290669908431</v>
      </c>
      <c r="AE511" s="181">
        <f t="shared" si="50"/>
        <v>30.88634279087837</v>
      </c>
      <c r="AF511" s="181">
        <f t="shared" si="50"/>
        <v>30.401080334833662</v>
      </c>
      <c r="AG511" s="181">
        <f t="shared" si="50"/>
        <v>29.916493463166848</v>
      </c>
      <c r="AH511" s="181">
        <f t="shared" si="50"/>
        <v>29.432572524672548</v>
      </c>
      <c r="AI511" s="181">
        <f t="shared" si="50"/>
        <v>28.949308051106573</v>
      </c>
      <c r="AJ511" s="181">
        <f t="shared" si="50"/>
        <v>28.466690752870917</v>
      </c>
      <c r="AK511" s="181">
        <f t="shared" si="50"/>
        <v>27.984711514820056</v>
      </c>
      <c r="AL511" s="181">
        <f t="shared" si="50"/>
        <v>27.503361392185042</v>
      </c>
      <c r="AM511" s="181">
        <f t="shared" si="50"/>
        <v>27.022631606611256</v>
      </c>
      <c r="AN511" s="181">
        <f t="shared" si="50"/>
        <v>26.542513542306171</v>
      </c>
      <c r="AO511" s="181">
        <f t="shared" si="50"/>
        <v>26.062998742293718</v>
      </c>
      <c r="AP511" s="181">
        <f t="shared" si="50"/>
        <v>25.584078904771722</v>
      </c>
      <c r="AQ511" s="181">
        <f t="shared" si="50"/>
        <v>25.105745879569053</v>
      </c>
      <c r="AR511" s="181">
        <f t="shared" si="50"/>
        <v>24.627991664699554</v>
      </c>
    </row>
    <row r="512" spans="7:44" ht="14.25" customHeight="1" x14ac:dyDescent="0.25">
      <c r="G512" s="62"/>
      <c r="H512" s="435"/>
      <c r="J512" s="442"/>
      <c r="K512" s="52" t="s">
        <v>287</v>
      </c>
      <c r="L512" s="179">
        <f t="shared" ref="L512:AA513" si="51">(((L417* L531 * $S$42 * (L318 * 1 + L479) +L350) * 1000 / (L190 * 8760)) + L382 + 0)-L525</f>
        <v>80.180252671049615</v>
      </c>
      <c r="M512" s="179">
        <f t="shared" si="51"/>
        <v>77.799846830487496</v>
      </c>
      <c r="N512" s="179">
        <f t="shared" si="51"/>
        <v>75.422209156441696</v>
      </c>
      <c r="O512" s="179">
        <f t="shared" si="51"/>
        <v>73.047243170184416</v>
      </c>
      <c r="P512" s="179">
        <f t="shared" si="51"/>
        <v>70.67485682492179</v>
      </c>
      <c r="Q512" s="179">
        <f t="shared" si="51"/>
        <v>68.304962254196411</v>
      </c>
      <c r="R512" s="179">
        <f t="shared" si="51"/>
        <v>65.937475537237376</v>
      </c>
      <c r="S512" s="179">
        <f t="shared" si="51"/>
        <v>63.572316479940298</v>
      </c>
      <c r="T512" s="179">
        <f t="shared" si="51"/>
        <v>61.209408410276346</v>
      </c>
      <c r="U512" s="179">
        <f t="shared" si="51"/>
        <v>58.848677987032772</v>
      </c>
      <c r="V512" s="179">
        <f t="shared" si="51"/>
        <v>56.490055020883105</v>
      </c>
      <c r="W512" s="179">
        <f t="shared" si="51"/>
        <v>54.133472306868967</v>
      </c>
      <c r="X512" s="179">
        <f t="shared" si="51"/>
        <v>51.778865467453571</v>
      </c>
      <c r="Y512" s="179">
        <f t="shared" si="51"/>
        <v>51.393196307220023</v>
      </c>
      <c r="Z512" s="179">
        <f t="shared" si="51"/>
        <v>51.007757262005029</v>
      </c>
      <c r="AA512" s="179">
        <f t="shared" si="51"/>
        <v>50.622546618793514</v>
      </c>
      <c r="AB512" s="179">
        <f t="shared" si="50"/>
        <v>50.237562681531038</v>
      </c>
      <c r="AC512" s="179">
        <f t="shared" si="50"/>
        <v>49.852803770914235</v>
      </c>
      <c r="AD512" s="179">
        <f t="shared" si="50"/>
        <v>49.468268224184676</v>
      </c>
      <c r="AE512" s="179">
        <f t="shared" si="50"/>
        <v>49.083954394925463</v>
      </c>
      <c r="AF512" s="179">
        <f t="shared" si="50"/>
        <v>48.699860652861112</v>
      </c>
      <c r="AG512" s="179">
        <f t="shared" si="50"/>
        <v>48.315985383660106</v>
      </c>
      <c r="AH512" s="179">
        <f t="shared" si="50"/>
        <v>47.932326988740527</v>
      </c>
      <c r="AI512" s="179">
        <f t="shared" si="50"/>
        <v>47.548883885078403</v>
      </c>
      <c r="AJ512" s="179">
        <f t="shared" si="50"/>
        <v>47.165654505018971</v>
      </c>
      <c r="AK512" s="179">
        <f t="shared" si="50"/>
        <v>46.782637296090527</v>
      </c>
      <c r="AL512" s="179">
        <f t="shared" si="50"/>
        <v>46.3998307208211</v>
      </c>
      <c r="AM512" s="179">
        <f t="shared" si="50"/>
        <v>46.017233256557752</v>
      </c>
      <c r="AN512" s="179">
        <f t="shared" si="50"/>
        <v>45.634843395288428</v>
      </c>
      <c r="AO512" s="179">
        <f t="shared" si="50"/>
        <v>45.252659643466352</v>
      </c>
      <c r="AP512" s="179">
        <f t="shared" si="50"/>
        <v>44.870680521837201</v>
      </c>
      <c r="AQ512" s="179">
        <f t="shared" si="50"/>
        <v>44.48890456526825</v>
      </c>
      <c r="AR512" s="179">
        <f t="shared" si="50"/>
        <v>44.107330322580552</v>
      </c>
    </row>
    <row r="513" spans="7:44" ht="14.25" customHeight="1" thickBot="1" x14ac:dyDescent="0.3">
      <c r="G513" s="62"/>
      <c r="H513" s="435"/>
      <c r="J513" s="442"/>
      <c r="K513" s="167" t="s">
        <v>288</v>
      </c>
      <c r="L513" s="183">
        <f t="shared" si="51"/>
        <v>80.180252671049615</v>
      </c>
      <c r="M513" s="183">
        <f t="shared" si="50"/>
        <v>78.585314098207832</v>
      </c>
      <c r="N513" s="183">
        <f t="shared" si="50"/>
        <v>76.99069390427141</v>
      </c>
      <c r="O513" s="183">
        <f t="shared" si="50"/>
        <v>75.396387156513924</v>
      </c>
      <c r="P513" s="183">
        <f t="shared" si="50"/>
        <v>73.802389023584055</v>
      </c>
      <c r="Q513" s="183">
        <f t="shared" si="50"/>
        <v>72.208694772914669</v>
      </c>
      <c r="R513" s="183">
        <f t="shared" si="50"/>
        <v>70.615299768210889</v>
      </c>
      <c r="S513" s="183">
        <f t="shared" si="50"/>
        <v>69.022199467014559</v>
      </c>
      <c r="T513" s="183">
        <f t="shared" si="50"/>
        <v>67.429389418341884</v>
      </c>
      <c r="U513" s="183">
        <f t="shared" si="50"/>
        <v>65.836865260392784</v>
      </c>
      <c r="V513" s="183">
        <f t="shared" si="50"/>
        <v>64.244622718327989</v>
      </c>
      <c r="W513" s="183">
        <f t="shared" si="50"/>
        <v>62.652657602112804</v>
      </c>
      <c r="X513" s="183">
        <f t="shared" si="50"/>
        <v>61.06096580442447</v>
      </c>
      <c r="Y513" s="183">
        <f t="shared" si="50"/>
        <v>60.942649153063371</v>
      </c>
      <c r="Z513" s="183">
        <f t="shared" si="50"/>
        <v>60.824384230189409</v>
      </c>
      <c r="AA513" s="183">
        <f t="shared" si="50"/>
        <v>60.706170842545433</v>
      </c>
      <c r="AB513" s="183">
        <f t="shared" si="50"/>
        <v>60.588008797835791</v>
      </c>
      <c r="AC513" s="183">
        <f t="shared" si="50"/>
        <v>60.469897904720391</v>
      </c>
      <c r="AD513" s="183">
        <f t="shared" si="50"/>
        <v>60.351837972808681</v>
      </c>
      <c r="AE513" s="183">
        <f t="shared" si="50"/>
        <v>60.233828812653805</v>
      </c>
      <c r="AF513" s="183">
        <f t="shared" si="50"/>
        <v>60.115870235746762</v>
      </c>
      <c r="AG513" s="183">
        <f t="shared" si="50"/>
        <v>59.997962054510609</v>
      </c>
      <c r="AH513" s="183">
        <f t="shared" si="50"/>
        <v>59.8801040822947</v>
      </c>
      <c r="AI513" s="183">
        <f t="shared" si="50"/>
        <v>59.762296133369013</v>
      </c>
      <c r="AJ513" s="183">
        <f t="shared" si="50"/>
        <v>59.644538022918447</v>
      </c>
      <c r="AK513" s="183">
        <f t="shared" si="50"/>
        <v>59.526829567037183</v>
      </c>
      <c r="AL513" s="183">
        <f t="shared" si="50"/>
        <v>59.409170582723114</v>
      </c>
      <c r="AM513" s="183">
        <f t="shared" si="50"/>
        <v>59.291560887872308</v>
      </c>
      <c r="AN513" s="183">
        <f t="shared" si="50"/>
        <v>59.174000301273502</v>
      </c>
      <c r="AO513" s="183">
        <f t="shared" si="50"/>
        <v>59.056488642602673</v>
      </c>
      <c r="AP513" s="183">
        <f t="shared" si="50"/>
        <v>58.939025732417484</v>
      </c>
      <c r="AQ513" s="183">
        <f t="shared" si="50"/>
        <v>58.821611392152128</v>
      </c>
      <c r="AR513" s="183">
        <f t="shared" si="50"/>
        <v>58.704245444111713</v>
      </c>
    </row>
    <row r="514" spans="7:44" ht="14.25" customHeight="1" thickTop="1" x14ac:dyDescent="0.25">
      <c r="G514" s="62"/>
      <c r="H514" s="435"/>
      <c r="J514" s="442"/>
      <c r="K514" s="164" t="s">
        <v>289</v>
      </c>
      <c r="L514" s="181">
        <f>(((L416* L530 * $S$42 * (L320 * 1 + L481) +L352) * 1000 / (L192 * 8760)) + L384 + 0)-L524</f>
        <v>131.08792205290686</v>
      </c>
      <c r="M514" s="181">
        <f t="shared" ref="M514:AR516" si="52">(((M416* M530 * $S$42 * (M320 * 1 + M481) +M352) * 1000 / (M192 * 8760)) + M384 + 0)-M524</f>
        <v>124.13230370435936</v>
      </c>
      <c r="N514" s="181">
        <f t="shared" si="52"/>
        <v>117.19002949064452</v>
      </c>
      <c r="O514" s="181">
        <f t="shared" si="52"/>
        <v>110.26032982142465</v>
      </c>
      <c r="P514" s="181">
        <f t="shared" si="52"/>
        <v>103.34249316913971</v>
      </c>
      <c r="Q514" s="181">
        <f t="shared" si="52"/>
        <v>96.435860694596769</v>
      </c>
      <c r="R514" s="181">
        <f t="shared" si="52"/>
        <v>89.539821458668982</v>
      </c>
      <c r="S514" s="181">
        <f t="shared" si="52"/>
        <v>82.653808146863838</v>
      </c>
      <c r="T514" s="181">
        <f t="shared" si="52"/>
        <v>75.777293243796237</v>
      </c>
      <c r="U514" s="181">
        <f t="shared" si="52"/>
        <v>68.909785603284178</v>
      </c>
      <c r="V514" s="181">
        <f t="shared" si="52"/>
        <v>62.050827367142993</v>
      </c>
      <c r="W514" s="181">
        <f t="shared" si="52"/>
        <v>55.199991192008902</v>
      </c>
      <c r="X514" s="181">
        <f t="shared" si="52"/>
        <v>48.356877748854096</v>
      </c>
      <c r="Y514" s="181">
        <f t="shared" si="52"/>
        <v>47.599557891877879</v>
      </c>
      <c r="Z514" s="181">
        <f t="shared" si="52"/>
        <v>46.843554150845044</v>
      </c>
      <c r="AA514" s="181">
        <f t="shared" si="52"/>
        <v>46.088845162338913</v>
      </c>
      <c r="AB514" s="181">
        <f t="shared" si="52"/>
        <v>45.335410022820632</v>
      </c>
      <c r="AC514" s="181">
        <f t="shared" si="52"/>
        <v>44.583228276321059</v>
      </c>
      <c r="AD514" s="181">
        <f t="shared" si="52"/>
        <v>43.832279902525762</v>
      </c>
      <c r="AE514" s="181">
        <f t="shared" si="52"/>
        <v>43.082545305238668</v>
      </c>
      <c r="AF514" s="181">
        <f t="shared" si="52"/>
        <v>42.334005301210361</v>
      </c>
      <c r="AG514" s="181">
        <f t="shared" si="52"/>
        <v>41.586641109317704</v>
      </c>
      <c r="AH514" s="181">
        <f t="shared" si="52"/>
        <v>40.84043434008175</v>
      </c>
      <c r="AI514" s="181">
        <f t="shared" si="52"/>
        <v>40.095366985512086</v>
      </c>
      <c r="AJ514" s="181">
        <f t="shared" si="52"/>
        <v>39.351421409265413</v>
      </c>
      <c r="AK514" s="181">
        <f t="shared" si="52"/>
        <v>38.608580337107156</v>
      </c>
      <c r="AL514" s="181">
        <f t="shared" si="52"/>
        <v>37.866826847665493</v>
      </c>
      <c r="AM514" s="181">
        <f t="shared" si="52"/>
        <v>37.126144363467127</v>
      </c>
      <c r="AN514" s="181">
        <f t="shared" si="52"/>
        <v>36.386516642245049</v>
      </c>
      <c r="AO514" s="181">
        <f t="shared" si="52"/>
        <v>35.647927768508524</v>
      </c>
      <c r="AP514" s="181">
        <f t="shared" si="52"/>
        <v>34.910362145366314</v>
      </c>
      <c r="AQ514" s="181">
        <f t="shared" si="52"/>
        <v>34.173804486594022</v>
      </c>
      <c r="AR514" s="181">
        <f t="shared" si="52"/>
        <v>33.43823980893751</v>
      </c>
    </row>
    <row r="515" spans="7:44" ht="14.25" customHeight="1" x14ac:dyDescent="0.25">
      <c r="G515" s="62"/>
      <c r="H515" s="435"/>
      <c r="J515" s="442"/>
      <c r="K515" s="52" t="s">
        <v>290</v>
      </c>
      <c r="L515" s="179">
        <f>(((L417* L531 * $S$42 * (L321 * 1 + L482) +L353) * 1000 / (L193 * 8760)) + L385 + 0)-L525</f>
        <v>131.08792205290686</v>
      </c>
      <c r="M515" s="179">
        <f t="shared" si="52"/>
        <v>127.43753668088971</v>
      </c>
      <c r="N515" s="179">
        <f t="shared" si="52"/>
        <v>123.79127139633397</v>
      </c>
      <c r="O515" s="179">
        <f t="shared" si="52"/>
        <v>120.14898765412161</v>
      </c>
      <c r="P515" s="179">
        <f t="shared" si="52"/>
        <v>116.51055305204054</v>
      </c>
      <c r="Q515" s="179">
        <f t="shared" si="52"/>
        <v>112.87584099405674</v>
      </c>
      <c r="R515" s="179">
        <f t="shared" si="52"/>
        <v>109.24473037549605</v>
      </c>
      <c r="S515" s="179">
        <f t="shared" si="52"/>
        <v>105.61710528848937</v>
      </c>
      <c r="T515" s="179">
        <f t="shared" si="52"/>
        <v>101.99285474617737</v>
      </c>
      <c r="U515" s="179">
        <f t="shared" si="52"/>
        <v>98.371872424293514</v>
      </c>
      <c r="V515" s="179">
        <f t="shared" si="52"/>
        <v>94.754056418863016</v>
      </c>
      <c r="W515" s="179">
        <f t="shared" si="52"/>
        <v>91.139309018855641</v>
      </c>
      <c r="X515" s="179">
        <f t="shared" si="52"/>
        <v>87.52753649272789</v>
      </c>
      <c r="Y515" s="179">
        <f t="shared" si="52"/>
        <v>86.650631354074477</v>
      </c>
      <c r="Z515" s="179">
        <f t="shared" si="52"/>
        <v>85.774136893741115</v>
      </c>
      <c r="AA515" s="179">
        <f t="shared" si="52"/>
        <v>84.898049751354804</v>
      </c>
      <c r="AB515" s="179">
        <f t="shared" si="52"/>
        <v>84.022366603104345</v>
      </c>
      <c r="AC515" s="179">
        <f t="shared" si="52"/>
        <v>83.147084161244663</v>
      </c>
      <c r="AD515" s="179">
        <f t="shared" si="52"/>
        <v>82.27219917360874</v>
      </c>
      <c r="AE515" s="179">
        <f t="shared" si="52"/>
        <v>81.397708423127796</v>
      </c>
      <c r="AF515" s="179">
        <f t="shared" si="52"/>
        <v>80.523608727359075</v>
      </c>
      <c r="AG515" s="179">
        <f t="shared" si="52"/>
        <v>79.649896938021186</v>
      </c>
      <c r="AH515" s="179">
        <f t="shared" si="52"/>
        <v>78.776569940536874</v>
      </c>
      <c r="AI515" s="179">
        <f t="shared" si="52"/>
        <v>77.903624653583435</v>
      </c>
      <c r="AJ515" s="179">
        <f t="shared" si="52"/>
        <v>77.031058028649824</v>
      </c>
      <c r="AK515" s="179">
        <f t="shared" si="52"/>
        <v>76.15886704960117</v>
      </c>
      <c r="AL515" s="179">
        <f t="shared" si="52"/>
        <v>75.287048732250184</v>
      </c>
      <c r="AM515" s="179">
        <f t="shared" si="52"/>
        <v>74.415600123935135</v>
      </c>
      <c r="AN515" s="179">
        <f t="shared" si="52"/>
        <v>73.544518303104724</v>
      </c>
      <c r="AO515" s="179">
        <f t="shared" si="52"/>
        <v>72.673800378909448</v>
      </c>
      <c r="AP515" s="179">
        <f t="shared" si="52"/>
        <v>71.803443490799282</v>
      </c>
      <c r="AQ515" s="179">
        <f t="shared" si="52"/>
        <v>70.93344480812776</v>
      </c>
      <c r="AR515" s="179">
        <f t="shared" si="52"/>
        <v>70.063801529762316</v>
      </c>
    </row>
    <row r="516" spans="7:44" ht="14.25" customHeight="1" x14ac:dyDescent="0.25">
      <c r="G516" s="62"/>
      <c r="H516" s="435"/>
      <c r="J516" s="449"/>
      <c r="K516" s="52" t="s">
        <v>291</v>
      </c>
      <c r="L516" s="183">
        <f>(((L418* L532 * $S$42 * (L322 * 1 + L483) +L354) * 1000 / (L194 * 8760)) + L386 + 0)-L526</f>
        <v>131.08792205290686</v>
      </c>
      <c r="M516" s="183">
        <f t="shared" si="52"/>
        <v>128.79154389038811</v>
      </c>
      <c r="N516" s="183">
        <f t="shared" si="52"/>
        <v>126.49551303486798</v>
      </c>
      <c r="O516" s="183">
        <f t="shared" si="52"/>
        <v>124.19982500405385</v>
      </c>
      <c r="P516" s="183">
        <f t="shared" si="52"/>
        <v>121.90447539245292</v>
      </c>
      <c r="Q516" s="183">
        <f t="shared" si="52"/>
        <v>119.60945986973479</v>
      </c>
      <c r="R516" s="183">
        <f t="shared" si="52"/>
        <v>117.3147741791349</v>
      </c>
      <c r="S516" s="183">
        <f t="shared" si="52"/>
        <v>115.02041413589926</v>
      </c>
      <c r="T516" s="183">
        <f t="shared" si="52"/>
        <v>112.72637562576782</v>
      </c>
      <c r="U516" s="183">
        <f t="shared" si="52"/>
        <v>110.43265460349666</v>
      </c>
      <c r="V516" s="183">
        <f t="shared" si="52"/>
        <v>108.13924709141659</v>
      </c>
      <c r="W516" s="183">
        <f t="shared" si="52"/>
        <v>105.84614917802818</v>
      </c>
      <c r="X516" s="183">
        <f t="shared" si="52"/>
        <v>103.55335701663135</v>
      </c>
      <c r="Y516" s="183">
        <f t="shared" si="52"/>
        <v>103.05270699062862</v>
      </c>
      <c r="Z516" s="183">
        <f t="shared" si="52"/>
        <v>102.55215057802816</v>
      </c>
      <c r="AA516" s="183">
        <f t="shared" si="52"/>
        <v>102.05168739426124</v>
      </c>
      <c r="AB516" s="183">
        <f t="shared" si="52"/>
        <v>101.55131705686242</v>
      </c>
      <c r="AC516" s="183">
        <f t="shared" si="52"/>
        <v>101.05103918545544</v>
      </c>
      <c r="AD516" s="183">
        <f t="shared" si="52"/>
        <v>100.55085340173915</v>
      </c>
      <c r="AE516" s="183">
        <f t="shared" si="52"/>
        <v>100.05075932947311</v>
      </c>
      <c r="AF516" s="183">
        <f t="shared" si="52"/>
        <v>99.550756594463678</v>
      </c>
      <c r="AG516" s="183">
        <f t="shared" si="52"/>
        <v>99.050844824550296</v>
      </c>
      <c r="AH516" s="183">
        <f t="shared" si="52"/>
        <v>98.551023649591215</v>
      </c>
      <c r="AI516" s="183">
        <f t="shared" si="52"/>
        <v>98.051292701450407</v>
      </c>
      <c r="AJ516" s="183">
        <f t="shared" si="52"/>
        <v>97.551651613983623</v>
      </c>
      <c r="AK516" s="183">
        <f t="shared" si="52"/>
        <v>97.052100023025005</v>
      </c>
      <c r="AL516" s="183">
        <f t="shared" si="52"/>
        <v>96.552637566373903</v>
      </c>
      <c r="AM516" s="183">
        <f t="shared" si="52"/>
        <v>96.053263883781284</v>
      </c>
      <c r="AN516" s="183">
        <f t="shared" si="52"/>
        <v>95.55397861693713</v>
      </c>
      <c r="AO516" s="183">
        <f t="shared" si="52"/>
        <v>95.054781409456936</v>
      </c>
      <c r="AP516" s="183">
        <f t="shared" si="52"/>
        <v>94.555671906868909</v>
      </c>
      <c r="AQ516" s="183">
        <f t="shared" si="52"/>
        <v>94.056649756601374</v>
      </c>
      <c r="AR516" s="183">
        <f t="shared" si="52"/>
        <v>93.557714607969871</v>
      </c>
    </row>
    <row r="517" spans="7:44" ht="14.25" customHeight="1" thickBot="1" x14ac:dyDescent="0.3">
      <c r="G517" s="62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  <c r="AA517" s="111"/>
      <c r="AB517" s="111"/>
      <c r="AC517" s="111"/>
      <c r="AD517" s="111"/>
      <c r="AE517" s="111"/>
      <c r="AF517" s="111"/>
      <c r="AG517" s="111"/>
      <c r="AH517" s="111"/>
      <c r="AI517" s="111"/>
      <c r="AJ517" s="111"/>
      <c r="AK517" s="111"/>
      <c r="AL517" s="111"/>
      <c r="AM517" s="111"/>
      <c r="AN517" s="111"/>
      <c r="AO517" s="111"/>
      <c r="AP517" s="111"/>
      <c r="AQ517" s="111"/>
      <c r="AR517" s="111"/>
    </row>
    <row r="518" spans="7:44" ht="14.25" customHeight="1" x14ac:dyDescent="0.25">
      <c r="G518" s="62"/>
      <c r="H518" s="116"/>
      <c r="I518" s="116"/>
      <c r="J518" s="116"/>
      <c r="K518" s="116"/>
      <c r="L518" s="116"/>
      <c r="M518" s="116"/>
      <c r="N518" s="116"/>
      <c r="O518" s="116"/>
      <c r="P518" s="116"/>
      <c r="Q518" s="116"/>
      <c r="R518" s="116"/>
      <c r="S518" s="116"/>
      <c r="T518" s="116"/>
      <c r="U518" s="116"/>
      <c r="V518" s="116"/>
      <c r="W518" s="116"/>
      <c r="X518" s="116"/>
      <c r="Y518" s="116"/>
      <c r="Z518" s="116"/>
      <c r="AA518" s="116"/>
      <c r="AB518" s="116"/>
      <c r="AC518" s="116"/>
      <c r="AD518" s="116"/>
      <c r="AE518" s="116"/>
      <c r="AF518" s="116"/>
      <c r="AG518" s="116"/>
      <c r="AH518" s="116"/>
      <c r="AI518" s="116"/>
      <c r="AJ518" s="116"/>
      <c r="AK518" s="116"/>
      <c r="AL518" s="116"/>
      <c r="AM518" s="116"/>
      <c r="AN518" s="116"/>
      <c r="AO518" s="116"/>
      <c r="AP518" s="116"/>
      <c r="AQ518" s="116"/>
      <c r="AR518" s="116"/>
    </row>
    <row r="519" spans="7:44" ht="15.75" customHeight="1" x14ac:dyDescent="0.25">
      <c r="G519" s="62"/>
      <c r="L519" s="162">
        <v>2018</v>
      </c>
      <c r="M519" s="162">
        <v>2019</v>
      </c>
      <c r="N519" s="162">
        <v>2020</v>
      </c>
      <c r="O519" s="162">
        <v>2021</v>
      </c>
      <c r="P519" s="162">
        <v>2022</v>
      </c>
      <c r="Q519" s="162">
        <v>2023</v>
      </c>
      <c r="R519" s="162">
        <v>2024</v>
      </c>
      <c r="S519" s="162">
        <v>2025</v>
      </c>
      <c r="T519" s="162">
        <v>2026</v>
      </c>
      <c r="U519" s="162">
        <v>2027</v>
      </c>
      <c r="V519" s="162">
        <v>2028</v>
      </c>
      <c r="W519" s="162">
        <v>2029</v>
      </c>
      <c r="X519" s="162">
        <v>2030</v>
      </c>
      <c r="Y519" s="162">
        <v>2031</v>
      </c>
      <c r="Z519" s="162">
        <v>2032</v>
      </c>
      <c r="AA519" s="162">
        <v>2033</v>
      </c>
      <c r="AB519" s="162">
        <v>2034</v>
      </c>
      <c r="AC519" s="162">
        <v>2035</v>
      </c>
      <c r="AD519" s="162">
        <v>2036</v>
      </c>
      <c r="AE519" s="162">
        <v>2037</v>
      </c>
      <c r="AF519" s="162">
        <v>2038</v>
      </c>
      <c r="AG519" s="162">
        <v>2039</v>
      </c>
      <c r="AH519" s="162">
        <v>2040</v>
      </c>
      <c r="AI519" s="162">
        <v>2041</v>
      </c>
      <c r="AJ519" s="162">
        <v>2042</v>
      </c>
      <c r="AK519" s="162">
        <v>2043</v>
      </c>
      <c r="AL519" s="162">
        <v>2044</v>
      </c>
      <c r="AM519" s="162">
        <v>2045</v>
      </c>
      <c r="AN519" s="162">
        <v>2046</v>
      </c>
      <c r="AO519" s="162">
        <v>2047</v>
      </c>
      <c r="AP519" s="162">
        <v>2048</v>
      </c>
      <c r="AQ519" s="162">
        <v>2049</v>
      </c>
      <c r="AR519" s="162">
        <v>2050</v>
      </c>
    </row>
    <row r="520" spans="7:44" ht="15.75" customHeight="1" x14ac:dyDescent="0.25">
      <c r="G520" s="62"/>
      <c r="H520" s="440" t="s">
        <v>161</v>
      </c>
      <c r="J520" s="441" t="s">
        <v>162</v>
      </c>
      <c r="K520" s="52" t="s">
        <v>163</v>
      </c>
      <c r="L520" s="213">
        <v>0.116085097876559</v>
      </c>
      <c r="M520" s="213">
        <v>0.116085097876559</v>
      </c>
      <c r="N520" s="213">
        <v>0.116085097876559</v>
      </c>
      <c r="O520" s="213">
        <v>0.116085097876559</v>
      </c>
      <c r="P520" s="213">
        <v>0.116085097876559</v>
      </c>
      <c r="Q520" s="213">
        <v>0.116085097876559</v>
      </c>
      <c r="R520" s="213">
        <v>0.116085097876559</v>
      </c>
      <c r="S520" s="213">
        <v>0.116085097876559</v>
      </c>
      <c r="T520" s="213">
        <v>0.116085097876559</v>
      </c>
      <c r="U520" s="213">
        <v>0.116085097876559</v>
      </c>
      <c r="V520" s="213">
        <v>0.116085097876559</v>
      </c>
      <c r="W520" s="213">
        <v>0.116085097876559</v>
      </c>
      <c r="X520" s="213">
        <v>0.116085097876559</v>
      </c>
      <c r="Y520" s="213">
        <v>0.116085097876559</v>
      </c>
      <c r="Z520" s="213">
        <v>0.116085097876559</v>
      </c>
      <c r="AA520" s="213">
        <v>0.116085097876559</v>
      </c>
      <c r="AB520" s="213">
        <v>0.116085097876559</v>
      </c>
      <c r="AC520" s="213">
        <v>0.116085097876559</v>
      </c>
      <c r="AD520" s="213">
        <v>0.116085097876559</v>
      </c>
      <c r="AE520" s="213">
        <v>0.116085097876559</v>
      </c>
      <c r="AF520" s="213">
        <v>0.116085097876559</v>
      </c>
      <c r="AG520" s="213">
        <v>0.116085097876559</v>
      </c>
      <c r="AH520" s="213">
        <v>0.116085097876559</v>
      </c>
      <c r="AI520" s="213">
        <v>0.116085097876559</v>
      </c>
      <c r="AJ520" s="213">
        <v>0.116085097876559</v>
      </c>
      <c r="AK520" s="213">
        <v>0.116085097876559</v>
      </c>
      <c r="AL520" s="213">
        <v>0.116085097876559</v>
      </c>
      <c r="AM520" s="213">
        <v>0.116085097876559</v>
      </c>
      <c r="AN520" s="213">
        <v>0.116085097876559</v>
      </c>
      <c r="AO520" s="213">
        <v>0.116085097876559</v>
      </c>
      <c r="AP520" s="213">
        <v>0.116085097876559</v>
      </c>
      <c r="AQ520" s="213">
        <v>0.116085097876559</v>
      </c>
      <c r="AR520" s="213">
        <v>0.116085097876559</v>
      </c>
    </row>
    <row r="521" spans="7:44" ht="15.75" customHeight="1" x14ac:dyDescent="0.25">
      <c r="G521" s="62"/>
      <c r="H521" s="440"/>
      <c r="J521" s="442"/>
      <c r="K521" s="52" t="s">
        <v>164</v>
      </c>
      <c r="L521" s="213">
        <v>0.116085097876559</v>
      </c>
      <c r="M521" s="213">
        <v>0.116085097876559</v>
      </c>
      <c r="N521" s="213">
        <v>0.116085097876559</v>
      </c>
      <c r="O521" s="213">
        <v>0.116085097876559</v>
      </c>
      <c r="P521" s="213">
        <v>0.116085097876559</v>
      </c>
      <c r="Q521" s="213">
        <v>0.116085097876559</v>
      </c>
      <c r="R521" s="213">
        <v>0.116085097876559</v>
      </c>
      <c r="S521" s="213">
        <v>0.116085097876559</v>
      </c>
      <c r="T521" s="213">
        <v>0.116085097876559</v>
      </c>
      <c r="U521" s="213">
        <v>0.116085097876559</v>
      </c>
      <c r="V521" s="213">
        <v>0.116085097876559</v>
      </c>
      <c r="W521" s="213">
        <v>0.116085097876559</v>
      </c>
      <c r="X521" s="213">
        <v>0.116085097876559</v>
      </c>
      <c r="Y521" s="213">
        <v>0.116085097876559</v>
      </c>
      <c r="Z521" s="213">
        <v>0.116085097876559</v>
      </c>
      <c r="AA521" s="213">
        <v>0.116085097876559</v>
      </c>
      <c r="AB521" s="213">
        <v>0.116085097876559</v>
      </c>
      <c r="AC521" s="213">
        <v>0.116085097876559</v>
      </c>
      <c r="AD521" s="213">
        <v>0.116085097876559</v>
      </c>
      <c r="AE521" s="213">
        <v>0.116085097876559</v>
      </c>
      <c r="AF521" s="213">
        <v>0.116085097876559</v>
      </c>
      <c r="AG521" s="213">
        <v>0.116085097876559</v>
      </c>
      <c r="AH521" s="213">
        <v>0.116085097876559</v>
      </c>
      <c r="AI521" s="213">
        <v>0.116085097876559</v>
      </c>
      <c r="AJ521" s="213">
        <v>0.116085097876559</v>
      </c>
      <c r="AK521" s="213">
        <v>0.116085097876559</v>
      </c>
      <c r="AL521" s="213">
        <v>0.116085097876559</v>
      </c>
      <c r="AM521" s="213">
        <v>0.116085097876559</v>
      </c>
      <c r="AN521" s="213">
        <v>0.116085097876559</v>
      </c>
      <c r="AO521" s="213">
        <v>0.116085097876559</v>
      </c>
      <c r="AP521" s="213">
        <v>0.116085097876559</v>
      </c>
      <c r="AQ521" s="213">
        <v>0.116085097876559</v>
      </c>
      <c r="AR521" s="213">
        <v>0.116085097876559</v>
      </c>
    </row>
    <row r="522" spans="7:44" ht="15.75" customHeight="1" x14ac:dyDescent="0.25">
      <c r="G522" s="62"/>
      <c r="H522" s="440"/>
      <c r="J522" s="442"/>
      <c r="K522" s="52" t="s">
        <v>165</v>
      </c>
      <c r="L522" s="213">
        <v>0.116085097876559</v>
      </c>
      <c r="M522" s="213">
        <v>0.116085097876559</v>
      </c>
      <c r="N522" s="213">
        <v>0.116085097876559</v>
      </c>
      <c r="O522" s="213">
        <v>0.116085097876559</v>
      </c>
      <c r="P522" s="213">
        <v>0.116085097876559</v>
      </c>
      <c r="Q522" s="213">
        <v>0.116085097876559</v>
      </c>
      <c r="R522" s="213">
        <v>0.116085097876559</v>
      </c>
      <c r="S522" s="213">
        <v>0.116085097876559</v>
      </c>
      <c r="T522" s="213">
        <v>0.116085097876559</v>
      </c>
      <c r="U522" s="213">
        <v>0.116085097876559</v>
      </c>
      <c r="V522" s="213">
        <v>0.116085097876559</v>
      </c>
      <c r="W522" s="213">
        <v>0.116085097876559</v>
      </c>
      <c r="X522" s="213">
        <v>0.116085097876559</v>
      </c>
      <c r="Y522" s="213">
        <v>0.116085097876559</v>
      </c>
      <c r="Z522" s="213">
        <v>0.116085097876559</v>
      </c>
      <c r="AA522" s="213">
        <v>0.116085097876559</v>
      </c>
      <c r="AB522" s="213">
        <v>0.116085097876559</v>
      </c>
      <c r="AC522" s="213">
        <v>0.116085097876559</v>
      </c>
      <c r="AD522" s="213">
        <v>0.116085097876559</v>
      </c>
      <c r="AE522" s="213">
        <v>0.116085097876559</v>
      </c>
      <c r="AF522" s="213">
        <v>0.116085097876559</v>
      </c>
      <c r="AG522" s="213">
        <v>0.116085097876559</v>
      </c>
      <c r="AH522" s="213">
        <v>0.116085097876559</v>
      </c>
      <c r="AI522" s="213">
        <v>0.116085097876559</v>
      </c>
      <c r="AJ522" s="213">
        <v>0.116085097876559</v>
      </c>
      <c r="AK522" s="213">
        <v>0.116085097876559</v>
      </c>
      <c r="AL522" s="213">
        <v>0.116085097876559</v>
      </c>
      <c r="AM522" s="213">
        <v>0.116085097876559</v>
      </c>
      <c r="AN522" s="213">
        <v>0.116085097876559</v>
      </c>
      <c r="AO522" s="213">
        <v>0.116085097876559</v>
      </c>
      <c r="AP522" s="213">
        <v>0.116085097876559</v>
      </c>
      <c r="AQ522" s="213">
        <v>0.116085097876559</v>
      </c>
      <c r="AR522" s="213">
        <v>0.116085097876559</v>
      </c>
    </row>
    <row r="523" spans="7:44" ht="15.75" customHeight="1" x14ac:dyDescent="0.25">
      <c r="G523" s="62"/>
      <c r="H523" s="440"/>
      <c r="J523" s="442"/>
      <c r="K523" s="52" t="s">
        <v>166</v>
      </c>
      <c r="L523" s="213">
        <v>1</v>
      </c>
      <c r="M523" s="213">
        <v>1</v>
      </c>
      <c r="N523" s="213">
        <v>1</v>
      </c>
      <c r="O523" s="213">
        <v>0.8</v>
      </c>
      <c r="P523" s="213">
        <v>0.6</v>
      </c>
      <c r="Q523" s="213">
        <v>0.6</v>
      </c>
      <c r="R523" s="213">
        <v>0.6</v>
      </c>
      <c r="S523" s="213">
        <v>0</v>
      </c>
      <c r="T523" s="213">
        <v>0</v>
      </c>
      <c r="U523" s="213">
        <v>0</v>
      </c>
      <c r="V523" s="213">
        <v>0</v>
      </c>
      <c r="W523" s="213">
        <v>0</v>
      </c>
      <c r="X523" s="213">
        <v>0</v>
      </c>
      <c r="Y523" s="213">
        <v>0</v>
      </c>
      <c r="Z523" s="213">
        <v>0</v>
      </c>
      <c r="AA523" s="213">
        <v>0</v>
      </c>
      <c r="AB523" s="213">
        <v>0</v>
      </c>
      <c r="AC523" s="213">
        <v>0</v>
      </c>
      <c r="AD523" s="213">
        <v>0</v>
      </c>
      <c r="AE523" s="213">
        <v>0</v>
      </c>
      <c r="AF523" s="213">
        <v>0</v>
      </c>
      <c r="AG523" s="213">
        <v>0</v>
      </c>
      <c r="AH523" s="213">
        <v>0</v>
      </c>
      <c r="AI523" s="213">
        <v>0</v>
      </c>
      <c r="AJ523" s="213">
        <v>0</v>
      </c>
      <c r="AK523" s="213">
        <v>0</v>
      </c>
      <c r="AL523" s="213">
        <v>0</v>
      </c>
      <c r="AM523" s="213">
        <v>0</v>
      </c>
      <c r="AN523" s="213">
        <v>0</v>
      </c>
      <c r="AO523" s="213">
        <v>0</v>
      </c>
      <c r="AP523" s="213">
        <v>0</v>
      </c>
      <c r="AQ523" s="213">
        <v>0</v>
      </c>
      <c r="AR523" s="213">
        <v>0</v>
      </c>
    </row>
    <row r="524" spans="7:44" ht="14.25" customHeight="1" x14ac:dyDescent="0.25">
      <c r="G524" s="62"/>
      <c r="H524" s="440"/>
      <c r="J524" s="442"/>
      <c r="K524" s="52" t="s">
        <v>294</v>
      </c>
      <c r="L524" s="314">
        <v>0</v>
      </c>
      <c r="M524" s="314">
        <v>0</v>
      </c>
      <c r="N524" s="314">
        <v>0</v>
      </c>
      <c r="O524" s="314">
        <v>0</v>
      </c>
      <c r="P524" s="314">
        <v>0</v>
      </c>
      <c r="Q524" s="314">
        <v>0</v>
      </c>
      <c r="R524" s="314">
        <v>0</v>
      </c>
      <c r="S524" s="314">
        <v>0</v>
      </c>
      <c r="T524" s="314">
        <v>0</v>
      </c>
      <c r="U524" s="314">
        <v>0</v>
      </c>
      <c r="V524" s="314">
        <v>0</v>
      </c>
      <c r="W524" s="314">
        <v>0</v>
      </c>
      <c r="X524" s="314">
        <v>0</v>
      </c>
      <c r="Y524" s="314">
        <v>0</v>
      </c>
      <c r="Z524" s="314">
        <v>0</v>
      </c>
      <c r="AA524" s="314">
        <v>0</v>
      </c>
      <c r="AB524" s="314">
        <v>0</v>
      </c>
      <c r="AC524" s="314">
        <v>0</v>
      </c>
      <c r="AD524" s="314">
        <v>0</v>
      </c>
      <c r="AE524" s="314">
        <v>0</v>
      </c>
      <c r="AF524" s="314">
        <v>0</v>
      </c>
      <c r="AG524" s="314">
        <v>0</v>
      </c>
      <c r="AH524" s="314">
        <v>0</v>
      </c>
      <c r="AI524" s="314">
        <v>0</v>
      </c>
      <c r="AJ524" s="314">
        <v>0</v>
      </c>
      <c r="AK524" s="314">
        <v>0</v>
      </c>
      <c r="AL524" s="314">
        <v>0</v>
      </c>
      <c r="AM524" s="314">
        <v>0</v>
      </c>
      <c r="AN524" s="314">
        <v>0</v>
      </c>
      <c r="AO524" s="314">
        <v>0</v>
      </c>
      <c r="AP524" s="314">
        <v>0</v>
      </c>
      <c r="AQ524" s="314">
        <v>0</v>
      </c>
      <c r="AR524" s="314">
        <v>0</v>
      </c>
    </row>
    <row r="525" spans="7:44" ht="14.25" customHeight="1" x14ac:dyDescent="0.25">
      <c r="G525" s="62"/>
      <c r="H525" s="440"/>
      <c r="J525" s="442"/>
      <c r="K525" s="52" t="s">
        <v>295</v>
      </c>
      <c r="L525" s="314">
        <v>0</v>
      </c>
      <c r="M525" s="314">
        <v>0</v>
      </c>
      <c r="N525" s="314">
        <v>0</v>
      </c>
      <c r="O525" s="314">
        <v>0</v>
      </c>
      <c r="P525" s="314">
        <v>0</v>
      </c>
      <c r="Q525" s="314">
        <v>0</v>
      </c>
      <c r="R525" s="314">
        <v>0</v>
      </c>
      <c r="S525" s="314">
        <v>0</v>
      </c>
      <c r="T525" s="314">
        <v>0</v>
      </c>
      <c r="U525" s="314">
        <v>0</v>
      </c>
      <c r="V525" s="314">
        <v>0</v>
      </c>
      <c r="W525" s="314">
        <v>0</v>
      </c>
      <c r="X525" s="314">
        <v>0</v>
      </c>
      <c r="Y525" s="314">
        <v>0</v>
      </c>
      <c r="Z525" s="314">
        <v>0</v>
      </c>
      <c r="AA525" s="314">
        <v>0</v>
      </c>
      <c r="AB525" s="314">
        <v>0</v>
      </c>
      <c r="AC525" s="314">
        <v>0</v>
      </c>
      <c r="AD525" s="314">
        <v>0</v>
      </c>
      <c r="AE525" s="314">
        <v>0</v>
      </c>
      <c r="AF525" s="314">
        <v>0</v>
      </c>
      <c r="AG525" s="314">
        <v>0</v>
      </c>
      <c r="AH525" s="314">
        <v>0</v>
      </c>
      <c r="AI525" s="314">
        <v>0</v>
      </c>
      <c r="AJ525" s="314">
        <v>0</v>
      </c>
      <c r="AK525" s="314">
        <v>0</v>
      </c>
      <c r="AL525" s="314">
        <v>0</v>
      </c>
      <c r="AM525" s="314">
        <v>0</v>
      </c>
      <c r="AN525" s="314">
        <v>0</v>
      </c>
      <c r="AO525" s="314">
        <v>0</v>
      </c>
      <c r="AP525" s="314">
        <v>0</v>
      </c>
      <c r="AQ525" s="314">
        <v>0</v>
      </c>
      <c r="AR525" s="314">
        <v>0</v>
      </c>
    </row>
    <row r="526" spans="7:44" ht="14.25" customHeight="1" x14ac:dyDescent="0.25">
      <c r="G526" s="62"/>
      <c r="H526" s="440"/>
      <c r="J526" s="442"/>
      <c r="K526" s="52" t="s">
        <v>296</v>
      </c>
      <c r="L526" s="314">
        <v>0</v>
      </c>
      <c r="M526" s="314">
        <v>0</v>
      </c>
      <c r="N526" s="314">
        <v>0</v>
      </c>
      <c r="O526" s="314">
        <v>0</v>
      </c>
      <c r="P526" s="314">
        <v>0</v>
      </c>
      <c r="Q526" s="314">
        <v>0</v>
      </c>
      <c r="R526" s="314">
        <v>0</v>
      </c>
      <c r="S526" s="314">
        <v>0</v>
      </c>
      <c r="T526" s="314">
        <v>0</v>
      </c>
      <c r="U526" s="314">
        <v>0</v>
      </c>
      <c r="V526" s="314">
        <v>0</v>
      </c>
      <c r="W526" s="314">
        <v>0</v>
      </c>
      <c r="X526" s="314">
        <v>0</v>
      </c>
      <c r="Y526" s="314">
        <v>0</v>
      </c>
      <c r="Z526" s="314">
        <v>0</v>
      </c>
      <c r="AA526" s="314">
        <v>0</v>
      </c>
      <c r="AB526" s="314">
        <v>0</v>
      </c>
      <c r="AC526" s="314">
        <v>0</v>
      </c>
      <c r="AD526" s="314">
        <v>0</v>
      </c>
      <c r="AE526" s="314">
        <v>0</v>
      </c>
      <c r="AF526" s="314">
        <v>0</v>
      </c>
      <c r="AG526" s="314">
        <v>0</v>
      </c>
      <c r="AH526" s="314">
        <v>0</v>
      </c>
      <c r="AI526" s="314">
        <v>0</v>
      </c>
      <c r="AJ526" s="314">
        <v>0</v>
      </c>
      <c r="AK526" s="314">
        <v>0</v>
      </c>
      <c r="AL526" s="314">
        <v>0</v>
      </c>
      <c r="AM526" s="314">
        <v>0</v>
      </c>
      <c r="AN526" s="314">
        <v>0</v>
      </c>
      <c r="AO526" s="314">
        <v>0</v>
      </c>
      <c r="AP526" s="314">
        <v>0</v>
      </c>
      <c r="AQ526" s="314">
        <v>0</v>
      </c>
      <c r="AR526" s="314">
        <v>0</v>
      </c>
    </row>
    <row r="527" spans="7:44" ht="14.25" customHeight="1" x14ac:dyDescent="0.25">
      <c r="G527" s="62"/>
      <c r="H527" s="315"/>
      <c r="J527" s="316"/>
      <c r="K527" s="52" t="s">
        <v>167</v>
      </c>
      <c r="L527" s="214">
        <f t="shared" ref="L527:AR527" si="53">SUMPRODUCT($I$534:$I$539,L534:L539)</f>
        <v>0.82600611834396021</v>
      </c>
      <c r="M527" s="214">
        <f t="shared" si="53"/>
        <v>0.82600611834396021</v>
      </c>
      <c r="N527" s="214">
        <f t="shared" si="53"/>
        <v>0.82600611834396021</v>
      </c>
      <c r="O527" s="214">
        <f t="shared" si="53"/>
        <v>0.82600611834396021</v>
      </c>
      <c r="P527" s="214">
        <f t="shared" si="53"/>
        <v>0.82600611834396021</v>
      </c>
      <c r="Q527" s="214">
        <f t="shared" si="53"/>
        <v>0.82600611834396021</v>
      </c>
      <c r="R527" s="214">
        <f t="shared" si="53"/>
        <v>0.82600611834396021</v>
      </c>
      <c r="S527" s="214">
        <f t="shared" si="53"/>
        <v>0.82600611834396021</v>
      </c>
      <c r="T527" s="214">
        <f t="shared" si="53"/>
        <v>0.82600611834396021</v>
      </c>
      <c r="U527" s="214">
        <f t="shared" si="53"/>
        <v>0.82600611834396021</v>
      </c>
      <c r="V527" s="214">
        <f t="shared" si="53"/>
        <v>0.82600611834396021</v>
      </c>
      <c r="W527" s="214">
        <f t="shared" si="53"/>
        <v>0.82600611834396021</v>
      </c>
      <c r="X527" s="214">
        <f t="shared" si="53"/>
        <v>0.82600611834396021</v>
      </c>
      <c r="Y527" s="214">
        <f t="shared" si="53"/>
        <v>0.82600611834396021</v>
      </c>
      <c r="Z527" s="214">
        <f t="shared" si="53"/>
        <v>0.82600611834396021</v>
      </c>
      <c r="AA527" s="214">
        <f t="shared" si="53"/>
        <v>0.82600611834396021</v>
      </c>
      <c r="AB527" s="214">
        <f t="shared" si="53"/>
        <v>0.82600611834396021</v>
      </c>
      <c r="AC527" s="214">
        <f t="shared" si="53"/>
        <v>0.82600611834396021</v>
      </c>
      <c r="AD527" s="214">
        <f t="shared" si="53"/>
        <v>0.82600611834396021</v>
      </c>
      <c r="AE527" s="214">
        <f t="shared" si="53"/>
        <v>0.82600611834396021</v>
      </c>
      <c r="AF527" s="214">
        <f t="shared" si="53"/>
        <v>0.82600611834396021</v>
      </c>
      <c r="AG527" s="214">
        <f t="shared" si="53"/>
        <v>0.82600611834396021</v>
      </c>
      <c r="AH527" s="214">
        <f t="shared" si="53"/>
        <v>0.82600611834396021</v>
      </c>
      <c r="AI527" s="214">
        <f t="shared" si="53"/>
        <v>0.82600611834396021</v>
      </c>
      <c r="AJ527" s="214">
        <f t="shared" si="53"/>
        <v>0.82600611834396021</v>
      </c>
      <c r="AK527" s="214">
        <f t="shared" si="53"/>
        <v>0.82600611834396021</v>
      </c>
      <c r="AL527" s="214">
        <f t="shared" si="53"/>
        <v>0.82600611834396021</v>
      </c>
      <c r="AM527" s="214">
        <f t="shared" si="53"/>
        <v>0.82600611834396021</v>
      </c>
      <c r="AN527" s="214">
        <f t="shared" si="53"/>
        <v>0.82600611834396021</v>
      </c>
      <c r="AO527" s="214">
        <f t="shared" si="53"/>
        <v>0.82600611834396021</v>
      </c>
      <c r="AP527" s="214">
        <f t="shared" si="53"/>
        <v>0.82600611834396021</v>
      </c>
      <c r="AQ527" s="214">
        <f t="shared" si="53"/>
        <v>0.82600611834396021</v>
      </c>
      <c r="AR527" s="214">
        <f t="shared" si="53"/>
        <v>0.82600611834396021</v>
      </c>
    </row>
    <row r="528" spans="7:44" ht="14.25" customHeight="1" x14ac:dyDescent="0.25">
      <c r="G528" s="62"/>
      <c r="H528" s="315"/>
      <c r="J528" s="316"/>
      <c r="K528" s="52" t="s">
        <v>168</v>
      </c>
      <c r="L528" s="214">
        <f t="shared" ref="L528:AR528" si="54">SUMPRODUCT($I$534:$I$539,L541:L546)</f>
        <v>0.82600611834396021</v>
      </c>
      <c r="M528" s="214">
        <f t="shared" si="54"/>
        <v>0.82600611834396021</v>
      </c>
      <c r="N528" s="214">
        <f t="shared" si="54"/>
        <v>0.82600611834396021</v>
      </c>
      <c r="O528" s="214">
        <f t="shared" si="54"/>
        <v>0.82600611834396021</v>
      </c>
      <c r="P528" s="214">
        <f t="shared" si="54"/>
        <v>0.82600611834396021</v>
      </c>
      <c r="Q528" s="214">
        <f t="shared" si="54"/>
        <v>0.82600611834396021</v>
      </c>
      <c r="R528" s="214">
        <f t="shared" si="54"/>
        <v>0.82600611834396021</v>
      </c>
      <c r="S528" s="214">
        <f t="shared" si="54"/>
        <v>0.82600611834396021</v>
      </c>
      <c r="T528" s="214">
        <f t="shared" si="54"/>
        <v>0.82600611834396021</v>
      </c>
      <c r="U528" s="214">
        <f t="shared" si="54"/>
        <v>0.82600611834396021</v>
      </c>
      <c r="V528" s="214">
        <f t="shared" si="54"/>
        <v>0.82600611834396021</v>
      </c>
      <c r="W528" s="214">
        <f t="shared" si="54"/>
        <v>0.82600611834396021</v>
      </c>
      <c r="X528" s="214">
        <f t="shared" si="54"/>
        <v>0.82600611834396021</v>
      </c>
      <c r="Y528" s="214">
        <f t="shared" si="54"/>
        <v>0.82600611834396021</v>
      </c>
      <c r="Z528" s="214">
        <f t="shared" si="54"/>
        <v>0.82600611834396021</v>
      </c>
      <c r="AA528" s="214">
        <f t="shared" si="54"/>
        <v>0.82600611834396021</v>
      </c>
      <c r="AB528" s="214">
        <f t="shared" si="54"/>
        <v>0.82600611834396021</v>
      </c>
      <c r="AC528" s="214">
        <f t="shared" si="54"/>
        <v>0.82600611834396021</v>
      </c>
      <c r="AD528" s="214">
        <f t="shared" si="54"/>
        <v>0.82600611834396021</v>
      </c>
      <c r="AE528" s="214">
        <f t="shared" si="54"/>
        <v>0.82600611834396021</v>
      </c>
      <c r="AF528" s="214">
        <f t="shared" si="54"/>
        <v>0.82600611834396021</v>
      </c>
      <c r="AG528" s="214">
        <f t="shared" si="54"/>
        <v>0.82600611834396021</v>
      </c>
      <c r="AH528" s="214">
        <f t="shared" si="54"/>
        <v>0.82600611834396021</v>
      </c>
      <c r="AI528" s="214">
        <f t="shared" si="54"/>
        <v>0.82600611834396021</v>
      </c>
      <c r="AJ528" s="214">
        <f t="shared" si="54"/>
        <v>0.82600611834396021</v>
      </c>
      <c r="AK528" s="214">
        <f t="shared" si="54"/>
        <v>0.82600611834396021</v>
      </c>
      <c r="AL528" s="214">
        <f t="shared" si="54"/>
        <v>0.82600611834396021</v>
      </c>
      <c r="AM528" s="214">
        <f t="shared" si="54"/>
        <v>0.82600611834396021</v>
      </c>
      <c r="AN528" s="214">
        <f t="shared" si="54"/>
        <v>0.82600611834396021</v>
      </c>
      <c r="AO528" s="214">
        <f t="shared" si="54"/>
        <v>0.82600611834396021</v>
      </c>
      <c r="AP528" s="214">
        <f t="shared" si="54"/>
        <v>0.82600611834396021</v>
      </c>
      <c r="AQ528" s="214">
        <f t="shared" si="54"/>
        <v>0.82600611834396021</v>
      </c>
      <c r="AR528" s="214">
        <f t="shared" si="54"/>
        <v>0.82600611834396021</v>
      </c>
    </row>
    <row r="529" spans="7:44" ht="14.25" customHeight="1" x14ac:dyDescent="0.25">
      <c r="G529" s="62"/>
      <c r="H529" s="315"/>
      <c r="J529" s="316"/>
      <c r="K529" s="52" t="s">
        <v>169</v>
      </c>
      <c r="L529" s="214">
        <f t="shared" ref="L529:AR529" si="55">SUMPRODUCT($I$534:$I$539,L548:L553)</f>
        <v>0.82600611834396021</v>
      </c>
      <c r="M529" s="214">
        <f t="shared" si="55"/>
        <v>0.82600611834396021</v>
      </c>
      <c r="N529" s="214">
        <f t="shared" si="55"/>
        <v>0.82600611834396021</v>
      </c>
      <c r="O529" s="214">
        <f t="shared" si="55"/>
        <v>0.82600611834396021</v>
      </c>
      <c r="P529" s="214">
        <f t="shared" si="55"/>
        <v>0.82600611834396021</v>
      </c>
      <c r="Q529" s="214">
        <f t="shared" si="55"/>
        <v>0.82600611834396021</v>
      </c>
      <c r="R529" s="214">
        <f t="shared" si="55"/>
        <v>0.82600611834396021</v>
      </c>
      <c r="S529" s="214">
        <f t="shared" si="55"/>
        <v>0.82600611834396021</v>
      </c>
      <c r="T529" s="214">
        <f t="shared" si="55"/>
        <v>0.82600611834396021</v>
      </c>
      <c r="U529" s="214">
        <f t="shared" si="55"/>
        <v>0.82600611834396021</v>
      </c>
      <c r="V529" s="214">
        <f t="shared" si="55"/>
        <v>0.82600611834396021</v>
      </c>
      <c r="W529" s="214">
        <f t="shared" si="55"/>
        <v>0.82600611834396021</v>
      </c>
      <c r="X529" s="214">
        <f t="shared" si="55"/>
        <v>0.82600611834396021</v>
      </c>
      <c r="Y529" s="214">
        <f t="shared" si="55"/>
        <v>0.82600611834396021</v>
      </c>
      <c r="Z529" s="214">
        <f t="shared" si="55"/>
        <v>0.82600611834396021</v>
      </c>
      <c r="AA529" s="214">
        <f t="shared" si="55"/>
        <v>0.82600611834396021</v>
      </c>
      <c r="AB529" s="214">
        <f t="shared" si="55"/>
        <v>0.82600611834396021</v>
      </c>
      <c r="AC529" s="214">
        <f t="shared" si="55"/>
        <v>0.82600611834396021</v>
      </c>
      <c r="AD529" s="214">
        <f t="shared" si="55"/>
        <v>0.82600611834396021</v>
      </c>
      <c r="AE529" s="214">
        <f t="shared" si="55"/>
        <v>0.82600611834396021</v>
      </c>
      <c r="AF529" s="214">
        <f t="shared" si="55"/>
        <v>0.82600611834396021</v>
      </c>
      <c r="AG529" s="214">
        <f t="shared" si="55"/>
        <v>0.82600611834396021</v>
      </c>
      <c r="AH529" s="214">
        <f t="shared" si="55"/>
        <v>0.82600611834396021</v>
      </c>
      <c r="AI529" s="214">
        <f t="shared" si="55"/>
        <v>0.82600611834396021</v>
      </c>
      <c r="AJ529" s="214">
        <f t="shared" si="55"/>
        <v>0.82600611834396021</v>
      </c>
      <c r="AK529" s="214">
        <f t="shared" si="55"/>
        <v>0.82600611834396021</v>
      </c>
      <c r="AL529" s="214">
        <f t="shared" si="55"/>
        <v>0.82600611834396021</v>
      </c>
      <c r="AM529" s="214">
        <f t="shared" si="55"/>
        <v>0.82600611834396021</v>
      </c>
      <c r="AN529" s="214">
        <f t="shared" si="55"/>
        <v>0.82600611834396021</v>
      </c>
      <c r="AO529" s="214">
        <f t="shared" si="55"/>
        <v>0.82600611834396021</v>
      </c>
      <c r="AP529" s="214">
        <f t="shared" si="55"/>
        <v>0.82600611834396021</v>
      </c>
      <c r="AQ529" s="214">
        <f t="shared" si="55"/>
        <v>0.82600611834396021</v>
      </c>
      <c r="AR529" s="214">
        <f t="shared" si="55"/>
        <v>0.82600611834396021</v>
      </c>
    </row>
    <row r="530" spans="7:44" ht="14.25" customHeight="1" x14ac:dyDescent="0.25">
      <c r="G530" s="62"/>
      <c r="H530" s="315"/>
      <c r="J530" s="316"/>
      <c r="K530" s="52" t="s">
        <v>170</v>
      </c>
      <c r="L530" s="214">
        <f t="shared" ref="L530:AR532" si="56">(1-L$406*L527*(1-0/2)-0)/(1-L$406)</f>
        <v>1.0611329854467166</v>
      </c>
      <c r="M530" s="214">
        <f t="shared" si="56"/>
        <v>1.0611329854467166</v>
      </c>
      <c r="N530" s="214">
        <f t="shared" si="56"/>
        <v>1.0611329854467166</v>
      </c>
      <c r="O530" s="214">
        <f t="shared" si="56"/>
        <v>1.0611329854467166</v>
      </c>
      <c r="P530" s="214">
        <f t="shared" si="56"/>
        <v>1.0611329854467166</v>
      </c>
      <c r="Q530" s="214">
        <f t="shared" si="56"/>
        <v>1.0611329854467166</v>
      </c>
      <c r="R530" s="214">
        <f t="shared" si="56"/>
        <v>1.0611329854467166</v>
      </c>
      <c r="S530" s="214">
        <f t="shared" si="56"/>
        <v>1.0611329854467166</v>
      </c>
      <c r="T530" s="214">
        <f t="shared" si="56"/>
        <v>1.0611329854467166</v>
      </c>
      <c r="U530" s="214">
        <f t="shared" si="56"/>
        <v>1.0611329854467166</v>
      </c>
      <c r="V530" s="214">
        <f t="shared" si="56"/>
        <v>1.0611329854467166</v>
      </c>
      <c r="W530" s="214">
        <f t="shared" si="56"/>
        <v>1.0611329854467166</v>
      </c>
      <c r="X530" s="214">
        <f t="shared" si="56"/>
        <v>1.0611329854467166</v>
      </c>
      <c r="Y530" s="214">
        <f t="shared" si="56"/>
        <v>1.0611329854467166</v>
      </c>
      <c r="Z530" s="214">
        <f t="shared" si="56"/>
        <v>1.0611329854467166</v>
      </c>
      <c r="AA530" s="214">
        <f t="shared" si="56"/>
        <v>1.0611329854467166</v>
      </c>
      <c r="AB530" s="214">
        <f t="shared" si="56"/>
        <v>1.0611329854467166</v>
      </c>
      <c r="AC530" s="214">
        <f t="shared" si="56"/>
        <v>1.0611329854467166</v>
      </c>
      <c r="AD530" s="214">
        <f t="shared" si="56"/>
        <v>1.0611329854467166</v>
      </c>
      <c r="AE530" s="214">
        <f t="shared" si="56"/>
        <v>1.0611329854467166</v>
      </c>
      <c r="AF530" s="214">
        <f t="shared" si="56"/>
        <v>1.0611329854467166</v>
      </c>
      <c r="AG530" s="214">
        <f t="shared" si="56"/>
        <v>1.0611329854467166</v>
      </c>
      <c r="AH530" s="214">
        <f t="shared" si="56"/>
        <v>1.0611329854467166</v>
      </c>
      <c r="AI530" s="214">
        <f t="shared" si="56"/>
        <v>1.0611329854467166</v>
      </c>
      <c r="AJ530" s="214">
        <f t="shared" si="56"/>
        <v>1.0611329854467166</v>
      </c>
      <c r="AK530" s="214">
        <f t="shared" si="56"/>
        <v>1.0611329854467166</v>
      </c>
      <c r="AL530" s="214">
        <f t="shared" si="56"/>
        <v>1.0611329854467166</v>
      </c>
      <c r="AM530" s="214">
        <f t="shared" si="56"/>
        <v>1.0611329854467166</v>
      </c>
      <c r="AN530" s="214">
        <f t="shared" si="56"/>
        <v>1.0611329854467166</v>
      </c>
      <c r="AO530" s="214">
        <f t="shared" si="56"/>
        <v>1.0611329854467166</v>
      </c>
      <c r="AP530" s="214">
        <f t="shared" si="56"/>
        <v>1.0611329854467166</v>
      </c>
      <c r="AQ530" s="214">
        <f t="shared" si="56"/>
        <v>1.0611329854467166</v>
      </c>
      <c r="AR530" s="214">
        <f t="shared" si="56"/>
        <v>1.0611329854467166</v>
      </c>
    </row>
    <row r="531" spans="7:44" ht="14.25" customHeight="1" x14ac:dyDescent="0.25">
      <c r="G531" s="62"/>
      <c r="H531" s="315"/>
      <c r="J531" s="316"/>
      <c r="K531" s="52" t="s">
        <v>171</v>
      </c>
      <c r="L531" s="214">
        <f t="shared" si="56"/>
        <v>1.0611329854467166</v>
      </c>
      <c r="M531" s="214">
        <f t="shared" si="56"/>
        <v>1.0611329854467166</v>
      </c>
      <c r="N531" s="214">
        <f t="shared" si="56"/>
        <v>1.0611329854467166</v>
      </c>
      <c r="O531" s="214">
        <f t="shared" si="56"/>
        <v>1.0611329854467166</v>
      </c>
      <c r="P531" s="214">
        <f t="shared" si="56"/>
        <v>1.0611329854467166</v>
      </c>
      <c r="Q531" s="214">
        <f t="shared" si="56"/>
        <v>1.0611329854467166</v>
      </c>
      <c r="R531" s="214">
        <f t="shared" si="56"/>
        <v>1.0611329854467166</v>
      </c>
      <c r="S531" s="214">
        <f t="shared" si="56"/>
        <v>1.0611329854467166</v>
      </c>
      <c r="T531" s="214">
        <f t="shared" si="56"/>
        <v>1.0611329854467166</v>
      </c>
      <c r="U531" s="214">
        <f t="shared" si="56"/>
        <v>1.0611329854467166</v>
      </c>
      <c r="V531" s="214">
        <f t="shared" si="56"/>
        <v>1.0611329854467166</v>
      </c>
      <c r="W531" s="214">
        <f t="shared" si="56"/>
        <v>1.0611329854467166</v>
      </c>
      <c r="X531" s="214">
        <f t="shared" si="56"/>
        <v>1.0611329854467166</v>
      </c>
      <c r="Y531" s="214">
        <f t="shared" si="56"/>
        <v>1.0611329854467166</v>
      </c>
      <c r="Z531" s="214">
        <f t="shared" si="56"/>
        <v>1.0611329854467166</v>
      </c>
      <c r="AA531" s="214">
        <f t="shared" si="56"/>
        <v>1.0611329854467166</v>
      </c>
      <c r="AB531" s="214">
        <f t="shared" si="56"/>
        <v>1.0611329854467166</v>
      </c>
      <c r="AC531" s="214">
        <f t="shared" si="56"/>
        <v>1.0611329854467166</v>
      </c>
      <c r="AD531" s="214">
        <f t="shared" si="56"/>
        <v>1.0611329854467166</v>
      </c>
      <c r="AE531" s="214">
        <f t="shared" si="56"/>
        <v>1.0611329854467166</v>
      </c>
      <c r="AF531" s="214">
        <f t="shared" si="56"/>
        <v>1.0611329854467166</v>
      </c>
      <c r="AG531" s="214">
        <f t="shared" si="56"/>
        <v>1.0611329854467166</v>
      </c>
      <c r="AH531" s="214">
        <f t="shared" si="56"/>
        <v>1.0611329854467166</v>
      </c>
      <c r="AI531" s="214">
        <f t="shared" si="56"/>
        <v>1.0611329854467166</v>
      </c>
      <c r="AJ531" s="214">
        <f t="shared" si="56"/>
        <v>1.0611329854467166</v>
      </c>
      <c r="AK531" s="214">
        <f t="shared" si="56"/>
        <v>1.0611329854467166</v>
      </c>
      <c r="AL531" s="214">
        <f t="shared" si="56"/>
        <v>1.0611329854467166</v>
      </c>
      <c r="AM531" s="214">
        <f t="shared" si="56"/>
        <v>1.0611329854467166</v>
      </c>
      <c r="AN531" s="214">
        <f t="shared" si="56"/>
        <v>1.0611329854467166</v>
      </c>
      <c r="AO531" s="214">
        <f t="shared" si="56"/>
        <v>1.0611329854467166</v>
      </c>
      <c r="AP531" s="214">
        <f t="shared" si="56"/>
        <v>1.0611329854467166</v>
      </c>
      <c r="AQ531" s="214">
        <f t="shared" si="56"/>
        <v>1.0611329854467166</v>
      </c>
      <c r="AR531" s="214">
        <f t="shared" si="56"/>
        <v>1.0611329854467166</v>
      </c>
    </row>
    <row r="532" spans="7:44" ht="14.25" customHeight="1" x14ac:dyDescent="0.25">
      <c r="G532" s="62"/>
      <c r="H532" s="315"/>
      <c r="J532" s="316"/>
      <c r="K532" s="52" t="s">
        <v>172</v>
      </c>
      <c r="L532" s="214">
        <f t="shared" si="56"/>
        <v>1.0611329854467166</v>
      </c>
      <c r="M532" s="214">
        <f t="shared" si="56"/>
        <v>1.0611329854467166</v>
      </c>
      <c r="N532" s="214">
        <f t="shared" si="56"/>
        <v>1.0611329854467166</v>
      </c>
      <c r="O532" s="214">
        <f t="shared" si="56"/>
        <v>1.0611329854467166</v>
      </c>
      <c r="P532" s="214">
        <f t="shared" si="56"/>
        <v>1.0611329854467166</v>
      </c>
      <c r="Q532" s="214">
        <f t="shared" si="56"/>
        <v>1.0611329854467166</v>
      </c>
      <c r="R532" s="214">
        <f t="shared" si="56"/>
        <v>1.0611329854467166</v>
      </c>
      <c r="S532" s="214">
        <f t="shared" si="56"/>
        <v>1.0611329854467166</v>
      </c>
      <c r="T532" s="214">
        <f t="shared" si="56"/>
        <v>1.0611329854467166</v>
      </c>
      <c r="U532" s="214">
        <f t="shared" si="56"/>
        <v>1.0611329854467166</v>
      </c>
      <c r="V532" s="214">
        <f t="shared" si="56"/>
        <v>1.0611329854467166</v>
      </c>
      <c r="W532" s="214">
        <f t="shared" si="56"/>
        <v>1.0611329854467166</v>
      </c>
      <c r="X532" s="214">
        <f t="shared" si="56"/>
        <v>1.0611329854467166</v>
      </c>
      <c r="Y532" s="214">
        <f t="shared" si="56"/>
        <v>1.0611329854467166</v>
      </c>
      <c r="Z532" s="214">
        <f t="shared" si="56"/>
        <v>1.0611329854467166</v>
      </c>
      <c r="AA532" s="214">
        <f t="shared" si="56"/>
        <v>1.0611329854467166</v>
      </c>
      <c r="AB532" s="214">
        <f t="shared" si="56"/>
        <v>1.0611329854467166</v>
      </c>
      <c r="AC532" s="214">
        <f t="shared" si="56"/>
        <v>1.0611329854467166</v>
      </c>
      <c r="AD532" s="214">
        <f t="shared" si="56"/>
        <v>1.0611329854467166</v>
      </c>
      <c r="AE532" s="214">
        <f t="shared" si="56"/>
        <v>1.0611329854467166</v>
      </c>
      <c r="AF532" s="214">
        <f t="shared" si="56"/>
        <v>1.0611329854467166</v>
      </c>
      <c r="AG532" s="214">
        <f t="shared" si="56"/>
        <v>1.0611329854467166</v>
      </c>
      <c r="AH532" s="214">
        <f t="shared" si="56"/>
        <v>1.0611329854467166</v>
      </c>
      <c r="AI532" s="214">
        <f t="shared" si="56"/>
        <v>1.0611329854467166</v>
      </c>
      <c r="AJ532" s="214">
        <f t="shared" si="56"/>
        <v>1.0611329854467166</v>
      </c>
      <c r="AK532" s="214">
        <f t="shared" si="56"/>
        <v>1.0611329854467166</v>
      </c>
      <c r="AL532" s="214">
        <f t="shared" si="56"/>
        <v>1.0611329854467166</v>
      </c>
      <c r="AM532" s="214">
        <f t="shared" si="56"/>
        <v>1.0611329854467166</v>
      </c>
      <c r="AN532" s="214">
        <f t="shared" si="56"/>
        <v>1.0611329854467166</v>
      </c>
      <c r="AO532" s="214">
        <f t="shared" si="56"/>
        <v>1.0611329854467166</v>
      </c>
      <c r="AP532" s="214">
        <f t="shared" si="56"/>
        <v>1.0611329854467166</v>
      </c>
      <c r="AQ532" s="214">
        <f t="shared" si="56"/>
        <v>1.0611329854467166</v>
      </c>
      <c r="AR532" s="214">
        <f t="shared" si="56"/>
        <v>1.0611329854467166</v>
      </c>
    </row>
    <row r="533" spans="7:44" ht="14.25" customHeight="1" x14ac:dyDescent="0.25">
      <c r="G533" s="62"/>
      <c r="H533" s="216"/>
      <c r="I533" s="80" t="s">
        <v>297</v>
      </c>
      <c r="J533" s="459" t="s">
        <v>174</v>
      </c>
      <c r="K533" s="218" t="s">
        <v>298</v>
      </c>
      <c r="L533" s="162">
        <v>2018</v>
      </c>
      <c r="M533" s="162">
        <v>2019</v>
      </c>
      <c r="N533" s="162">
        <v>2020</v>
      </c>
      <c r="O533" s="162">
        <v>2021</v>
      </c>
      <c r="P533" s="162">
        <v>2022</v>
      </c>
      <c r="Q533" s="162">
        <v>2023</v>
      </c>
      <c r="R533" s="162">
        <v>2024</v>
      </c>
      <c r="S533" s="162">
        <v>2025</v>
      </c>
      <c r="T533" s="162">
        <v>2026</v>
      </c>
      <c r="U533" s="162">
        <v>2027</v>
      </c>
      <c r="V533" s="162">
        <v>2028</v>
      </c>
      <c r="W533" s="162">
        <v>2029</v>
      </c>
      <c r="X533" s="162">
        <v>2030</v>
      </c>
      <c r="Y533" s="162">
        <v>2031</v>
      </c>
      <c r="Z533" s="162">
        <v>2032</v>
      </c>
      <c r="AA533" s="162">
        <v>2033</v>
      </c>
      <c r="AB533" s="162">
        <v>2034</v>
      </c>
      <c r="AC533" s="162">
        <v>2035</v>
      </c>
      <c r="AD533" s="162">
        <v>2036</v>
      </c>
      <c r="AE533" s="162">
        <v>2037</v>
      </c>
      <c r="AF533" s="162">
        <v>2038</v>
      </c>
      <c r="AG533" s="162">
        <v>2039</v>
      </c>
      <c r="AH533" s="162">
        <v>2040</v>
      </c>
      <c r="AI533" s="162">
        <v>2041</v>
      </c>
      <c r="AJ533" s="162">
        <v>2042</v>
      </c>
      <c r="AK533" s="162">
        <v>2043</v>
      </c>
      <c r="AL533" s="162">
        <v>2044</v>
      </c>
      <c r="AM533" s="162">
        <v>2045</v>
      </c>
      <c r="AN533" s="162">
        <v>2046</v>
      </c>
      <c r="AO533" s="162">
        <v>2047</v>
      </c>
      <c r="AP533" s="162">
        <v>2048</v>
      </c>
      <c r="AQ533" s="162">
        <v>2049</v>
      </c>
      <c r="AR533" s="162">
        <v>2050</v>
      </c>
    </row>
    <row r="534" spans="7:44" ht="14.25" customHeight="1" x14ac:dyDescent="0.25">
      <c r="G534" s="62"/>
      <c r="H534" s="216"/>
      <c r="I534" s="89">
        <v>0.2</v>
      </c>
      <c r="J534" s="459"/>
      <c r="K534" s="220">
        <v>1</v>
      </c>
      <c r="L534" s="221">
        <f t="shared" ref="L534:AA539" si="57">1/((1+L$410)*(1+L$389))^$K534</f>
        <v>0.93222709051925046</v>
      </c>
      <c r="M534" s="221">
        <f t="shared" si="57"/>
        <v>0.93222709051925046</v>
      </c>
      <c r="N534" s="221">
        <f t="shared" si="57"/>
        <v>0.93222709051925046</v>
      </c>
      <c r="O534" s="221">
        <f t="shared" si="57"/>
        <v>0.93222709051925046</v>
      </c>
      <c r="P534" s="221">
        <f t="shared" si="57"/>
        <v>0.93222709051925046</v>
      </c>
      <c r="Q534" s="221">
        <f t="shared" si="57"/>
        <v>0.93222709051925046</v>
      </c>
      <c r="R534" s="221">
        <f t="shared" si="57"/>
        <v>0.93222709051925046</v>
      </c>
      <c r="S534" s="221">
        <f t="shared" si="57"/>
        <v>0.93222709051925046</v>
      </c>
      <c r="T534" s="221">
        <f t="shared" si="57"/>
        <v>0.93222709051925046</v>
      </c>
      <c r="U534" s="221">
        <f t="shared" si="57"/>
        <v>0.93222709051925046</v>
      </c>
      <c r="V534" s="221">
        <f t="shared" si="57"/>
        <v>0.93222709051925046</v>
      </c>
      <c r="W534" s="221">
        <f t="shared" si="57"/>
        <v>0.93222709051925046</v>
      </c>
      <c r="X534" s="221">
        <f t="shared" si="57"/>
        <v>0.93222709051925046</v>
      </c>
      <c r="Y534" s="221">
        <f t="shared" si="57"/>
        <v>0.93222709051925046</v>
      </c>
      <c r="Z534" s="221">
        <f t="shared" si="57"/>
        <v>0.93222709051925046</v>
      </c>
      <c r="AA534" s="221">
        <f t="shared" si="57"/>
        <v>0.93222709051925046</v>
      </c>
      <c r="AB534" s="221">
        <f t="shared" ref="AB534:AQ539" si="58">1/((1+AB$410)*(1+AB$389))^$K534</f>
        <v>0.93222709051925046</v>
      </c>
      <c r="AC534" s="221">
        <f t="shared" si="58"/>
        <v>0.93222709051925046</v>
      </c>
      <c r="AD534" s="221">
        <f t="shared" si="58"/>
        <v>0.93222709051925046</v>
      </c>
      <c r="AE534" s="221">
        <f t="shared" si="58"/>
        <v>0.93222709051925046</v>
      </c>
      <c r="AF534" s="221">
        <f t="shared" si="58"/>
        <v>0.93222709051925046</v>
      </c>
      <c r="AG534" s="221">
        <f t="shared" si="58"/>
        <v>0.93222709051925046</v>
      </c>
      <c r="AH534" s="221">
        <f t="shared" si="58"/>
        <v>0.93222709051925046</v>
      </c>
      <c r="AI534" s="221">
        <f t="shared" si="58"/>
        <v>0.93222709051925046</v>
      </c>
      <c r="AJ534" s="221">
        <f t="shared" si="58"/>
        <v>0.93222709051925046</v>
      </c>
      <c r="AK534" s="221">
        <f t="shared" si="58"/>
        <v>0.93222709051925046</v>
      </c>
      <c r="AL534" s="221">
        <f t="shared" si="58"/>
        <v>0.93222709051925046</v>
      </c>
      <c r="AM534" s="221">
        <f t="shared" si="58"/>
        <v>0.93222709051925046</v>
      </c>
      <c r="AN534" s="221">
        <f t="shared" si="58"/>
        <v>0.93222709051925046</v>
      </c>
      <c r="AO534" s="221">
        <f t="shared" si="58"/>
        <v>0.93222709051925046</v>
      </c>
      <c r="AP534" s="221">
        <f t="shared" si="58"/>
        <v>0.93222709051925046</v>
      </c>
      <c r="AQ534" s="221">
        <f t="shared" si="58"/>
        <v>0.93222709051925046</v>
      </c>
      <c r="AR534" s="221">
        <f t="shared" ref="AR534:AR539" si="59">1/((1+AR$410)*(1+AR$389))^$K534</f>
        <v>0.93222709051925046</v>
      </c>
    </row>
    <row r="535" spans="7:44" ht="14.25" customHeight="1" x14ac:dyDescent="0.25">
      <c r="G535" s="62"/>
      <c r="H535" s="216"/>
      <c r="I535" s="89">
        <v>0.32</v>
      </c>
      <c r="J535" s="459"/>
      <c r="K535" s="220">
        <f>K534+1</f>
        <v>2</v>
      </c>
      <c r="L535" s="221">
        <f t="shared" si="57"/>
        <v>0.86904734829798691</v>
      </c>
      <c r="M535" s="221">
        <f t="shared" si="57"/>
        <v>0.86904734829798691</v>
      </c>
      <c r="N535" s="221">
        <f t="shared" si="57"/>
        <v>0.86904734829798691</v>
      </c>
      <c r="O535" s="221">
        <f t="shared" si="57"/>
        <v>0.86904734829798691</v>
      </c>
      <c r="P535" s="221">
        <f t="shared" si="57"/>
        <v>0.86904734829798691</v>
      </c>
      <c r="Q535" s="221">
        <f t="shared" si="57"/>
        <v>0.86904734829798691</v>
      </c>
      <c r="R535" s="221">
        <f t="shared" si="57"/>
        <v>0.86904734829798691</v>
      </c>
      <c r="S535" s="221">
        <f t="shared" si="57"/>
        <v>0.86904734829798691</v>
      </c>
      <c r="T535" s="221">
        <f t="shared" si="57"/>
        <v>0.86904734829798691</v>
      </c>
      <c r="U535" s="221">
        <f t="shared" si="57"/>
        <v>0.86904734829798691</v>
      </c>
      <c r="V535" s="221">
        <f t="shared" si="57"/>
        <v>0.86904734829798691</v>
      </c>
      <c r="W535" s="221">
        <f t="shared" si="57"/>
        <v>0.86904734829798691</v>
      </c>
      <c r="X535" s="221">
        <f t="shared" si="57"/>
        <v>0.86904734829798691</v>
      </c>
      <c r="Y535" s="221">
        <f t="shared" si="57"/>
        <v>0.86904734829798691</v>
      </c>
      <c r="Z535" s="221">
        <f t="shared" si="57"/>
        <v>0.86904734829798691</v>
      </c>
      <c r="AA535" s="221">
        <f t="shared" si="57"/>
        <v>0.86904734829798691</v>
      </c>
      <c r="AB535" s="221">
        <f t="shared" si="58"/>
        <v>0.86904734829798691</v>
      </c>
      <c r="AC535" s="221">
        <f t="shared" si="58"/>
        <v>0.86904734829798691</v>
      </c>
      <c r="AD535" s="221">
        <f t="shared" si="58"/>
        <v>0.86904734829798691</v>
      </c>
      <c r="AE535" s="221">
        <f t="shared" si="58"/>
        <v>0.86904734829798691</v>
      </c>
      <c r="AF535" s="221">
        <f t="shared" si="58"/>
        <v>0.86904734829798691</v>
      </c>
      <c r="AG535" s="221">
        <f t="shared" si="58"/>
        <v>0.86904734829798691</v>
      </c>
      <c r="AH535" s="221">
        <f t="shared" si="58"/>
        <v>0.86904734829798691</v>
      </c>
      <c r="AI535" s="221">
        <f t="shared" si="58"/>
        <v>0.86904734829798691</v>
      </c>
      <c r="AJ535" s="221">
        <f t="shared" si="58"/>
        <v>0.86904734829798691</v>
      </c>
      <c r="AK535" s="221">
        <f t="shared" si="58"/>
        <v>0.86904734829798691</v>
      </c>
      <c r="AL535" s="221">
        <f t="shared" si="58"/>
        <v>0.86904734829798691</v>
      </c>
      <c r="AM535" s="221">
        <f t="shared" si="58"/>
        <v>0.86904734829798691</v>
      </c>
      <c r="AN535" s="221">
        <f t="shared" si="58"/>
        <v>0.86904734829798691</v>
      </c>
      <c r="AO535" s="221">
        <f t="shared" si="58"/>
        <v>0.86904734829798691</v>
      </c>
      <c r="AP535" s="221">
        <f t="shared" si="58"/>
        <v>0.86904734829798691</v>
      </c>
      <c r="AQ535" s="221">
        <f t="shared" si="58"/>
        <v>0.86904734829798691</v>
      </c>
      <c r="AR535" s="221">
        <f t="shared" si="59"/>
        <v>0.86904734829798691</v>
      </c>
    </row>
    <row r="536" spans="7:44" ht="14.25" customHeight="1" x14ac:dyDescent="0.25">
      <c r="G536" s="62"/>
      <c r="H536" s="216"/>
      <c r="I536" s="89">
        <v>0.192</v>
      </c>
      <c r="J536" s="459"/>
      <c r="K536" s="220">
        <f>K535+1</f>
        <v>3</v>
      </c>
      <c r="L536" s="221">
        <f t="shared" si="57"/>
        <v>0.81014948102730211</v>
      </c>
      <c r="M536" s="221">
        <f t="shared" si="57"/>
        <v>0.81014948102730211</v>
      </c>
      <c r="N536" s="221">
        <f t="shared" si="57"/>
        <v>0.81014948102730211</v>
      </c>
      <c r="O536" s="221">
        <f t="shared" si="57"/>
        <v>0.81014948102730211</v>
      </c>
      <c r="P536" s="221">
        <f t="shared" si="57"/>
        <v>0.81014948102730211</v>
      </c>
      <c r="Q536" s="221">
        <f t="shared" si="57"/>
        <v>0.81014948102730211</v>
      </c>
      <c r="R536" s="221">
        <f t="shared" si="57"/>
        <v>0.81014948102730211</v>
      </c>
      <c r="S536" s="221">
        <f t="shared" si="57"/>
        <v>0.81014948102730211</v>
      </c>
      <c r="T536" s="221">
        <f t="shared" si="57"/>
        <v>0.81014948102730211</v>
      </c>
      <c r="U536" s="221">
        <f t="shared" si="57"/>
        <v>0.81014948102730211</v>
      </c>
      <c r="V536" s="221">
        <f t="shared" si="57"/>
        <v>0.81014948102730211</v>
      </c>
      <c r="W536" s="221">
        <f t="shared" si="57"/>
        <v>0.81014948102730211</v>
      </c>
      <c r="X536" s="221">
        <f t="shared" si="57"/>
        <v>0.81014948102730211</v>
      </c>
      <c r="Y536" s="221">
        <f t="shared" si="57"/>
        <v>0.81014948102730211</v>
      </c>
      <c r="Z536" s="221">
        <f t="shared" si="57"/>
        <v>0.81014948102730211</v>
      </c>
      <c r="AA536" s="221">
        <f t="shared" si="57"/>
        <v>0.81014948102730211</v>
      </c>
      <c r="AB536" s="221">
        <f t="shared" si="58"/>
        <v>0.81014948102730211</v>
      </c>
      <c r="AC536" s="221">
        <f t="shared" si="58"/>
        <v>0.81014948102730211</v>
      </c>
      <c r="AD536" s="221">
        <f t="shared" si="58"/>
        <v>0.81014948102730211</v>
      </c>
      <c r="AE536" s="221">
        <f t="shared" si="58"/>
        <v>0.81014948102730211</v>
      </c>
      <c r="AF536" s="221">
        <f t="shared" si="58"/>
        <v>0.81014948102730211</v>
      </c>
      <c r="AG536" s="221">
        <f t="shared" si="58"/>
        <v>0.81014948102730211</v>
      </c>
      <c r="AH536" s="221">
        <f t="shared" si="58"/>
        <v>0.81014948102730211</v>
      </c>
      <c r="AI536" s="221">
        <f t="shared" si="58"/>
        <v>0.81014948102730211</v>
      </c>
      <c r="AJ536" s="221">
        <f t="shared" si="58"/>
        <v>0.81014948102730211</v>
      </c>
      <c r="AK536" s="221">
        <f t="shared" si="58"/>
        <v>0.81014948102730211</v>
      </c>
      <c r="AL536" s="221">
        <f t="shared" si="58"/>
        <v>0.81014948102730211</v>
      </c>
      <c r="AM536" s="221">
        <f t="shared" si="58"/>
        <v>0.81014948102730211</v>
      </c>
      <c r="AN536" s="221">
        <f t="shared" si="58"/>
        <v>0.81014948102730211</v>
      </c>
      <c r="AO536" s="221">
        <f t="shared" si="58"/>
        <v>0.81014948102730211</v>
      </c>
      <c r="AP536" s="221">
        <f t="shared" si="58"/>
        <v>0.81014948102730211</v>
      </c>
      <c r="AQ536" s="221">
        <f t="shared" si="58"/>
        <v>0.81014948102730211</v>
      </c>
      <c r="AR536" s="221">
        <f t="shared" si="59"/>
        <v>0.81014948102730211</v>
      </c>
    </row>
    <row r="537" spans="7:44" ht="14.25" customHeight="1" x14ac:dyDescent="0.25">
      <c r="G537" s="62"/>
      <c r="H537" s="216"/>
      <c r="I537" s="89">
        <v>0.1152</v>
      </c>
      <c r="J537" s="459"/>
      <c r="K537" s="220">
        <f>K536+1</f>
        <v>4</v>
      </c>
      <c r="L537" s="221">
        <f t="shared" si="57"/>
        <v>0.75524329358376252</v>
      </c>
      <c r="M537" s="221">
        <f t="shared" si="57"/>
        <v>0.75524329358376252</v>
      </c>
      <c r="N537" s="221">
        <f t="shared" si="57"/>
        <v>0.75524329358376252</v>
      </c>
      <c r="O537" s="221">
        <f t="shared" si="57"/>
        <v>0.75524329358376252</v>
      </c>
      <c r="P537" s="221">
        <f t="shared" si="57"/>
        <v>0.75524329358376252</v>
      </c>
      <c r="Q537" s="221">
        <f t="shared" si="57"/>
        <v>0.75524329358376252</v>
      </c>
      <c r="R537" s="221">
        <f t="shared" si="57"/>
        <v>0.75524329358376252</v>
      </c>
      <c r="S537" s="221">
        <f t="shared" si="57"/>
        <v>0.75524329358376252</v>
      </c>
      <c r="T537" s="221">
        <f t="shared" si="57"/>
        <v>0.75524329358376252</v>
      </c>
      <c r="U537" s="221">
        <f t="shared" si="57"/>
        <v>0.75524329358376252</v>
      </c>
      <c r="V537" s="221">
        <f t="shared" si="57"/>
        <v>0.75524329358376252</v>
      </c>
      <c r="W537" s="221">
        <f t="shared" si="57"/>
        <v>0.75524329358376252</v>
      </c>
      <c r="X537" s="221">
        <f t="shared" si="57"/>
        <v>0.75524329358376252</v>
      </c>
      <c r="Y537" s="221">
        <f t="shared" si="57"/>
        <v>0.75524329358376252</v>
      </c>
      <c r="Z537" s="221">
        <f t="shared" si="57"/>
        <v>0.75524329358376252</v>
      </c>
      <c r="AA537" s="221">
        <f t="shared" si="57"/>
        <v>0.75524329358376252</v>
      </c>
      <c r="AB537" s="221">
        <f t="shared" si="58"/>
        <v>0.75524329358376252</v>
      </c>
      <c r="AC537" s="221">
        <f t="shared" si="58"/>
        <v>0.75524329358376252</v>
      </c>
      <c r="AD537" s="221">
        <f t="shared" si="58"/>
        <v>0.75524329358376252</v>
      </c>
      <c r="AE537" s="221">
        <f t="shared" si="58"/>
        <v>0.75524329358376252</v>
      </c>
      <c r="AF537" s="221">
        <f t="shared" si="58"/>
        <v>0.75524329358376252</v>
      </c>
      <c r="AG537" s="221">
        <f t="shared" si="58"/>
        <v>0.75524329358376252</v>
      </c>
      <c r="AH537" s="221">
        <f t="shared" si="58"/>
        <v>0.75524329358376252</v>
      </c>
      <c r="AI537" s="221">
        <f t="shared" si="58"/>
        <v>0.75524329358376252</v>
      </c>
      <c r="AJ537" s="221">
        <f t="shared" si="58"/>
        <v>0.75524329358376252</v>
      </c>
      <c r="AK537" s="221">
        <f t="shared" si="58"/>
        <v>0.75524329358376252</v>
      </c>
      <c r="AL537" s="221">
        <f t="shared" si="58"/>
        <v>0.75524329358376252</v>
      </c>
      <c r="AM537" s="221">
        <f t="shared" si="58"/>
        <v>0.75524329358376252</v>
      </c>
      <c r="AN537" s="221">
        <f t="shared" si="58"/>
        <v>0.75524329358376252</v>
      </c>
      <c r="AO537" s="221">
        <f t="shared" si="58"/>
        <v>0.75524329358376252</v>
      </c>
      <c r="AP537" s="221">
        <f t="shared" si="58"/>
        <v>0.75524329358376252</v>
      </c>
      <c r="AQ537" s="221">
        <f t="shared" si="58"/>
        <v>0.75524329358376252</v>
      </c>
      <c r="AR537" s="221">
        <f t="shared" si="59"/>
        <v>0.75524329358376252</v>
      </c>
    </row>
    <row r="538" spans="7:44" ht="14.25" customHeight="1" x14ac:dyDescent="0.25">
      <c r="G538" s="62"/>
      <c r="H538" s="216"/>
      <c r="I538" s="89">
        <v>0.1152</v>
      </c>
      <c r="J538" s="459"/>
      <c r="K538" s="220">
        <f>K537+1</f>
        <v>5</v>
      </c>
      <c r="L538" s="221">
        <f t="shared" si="57"/>
        <v>0.70405825821176715</v>
      </c>
      <c r="M538" s="221">
        <f t="shared" si="57"/>
        <v>0.70405825821176715</v>
      </c>
      <c r="N538" s="221">
        <f t="shared" si="57"/>
        <v>0.70405825821176715</v>
      </c>
      <c r="O538" s="221">
        <f t="shared" si="57"/>
        <v>0.70405825821176715</v>
      </c>
      <c r="P538" s="221">
        <f t="shared" si="57"/>
        <v>0.70405825821176715</v>
      </c>
      <c r="Q538" s="221">
        <f t="shared" si="57"/>
        <v>0.70405825821176715</v>
      </c>
      <c r="R538" s="221">
        <f t="shared" si="57"/>
        <v>0.70405825821176715</v>
      </c>
      <c r="S538" s="221">
        <f t="shared" si="57"/>
        <v>0.70405825821176715</v>
      </c>
      <c r="T538" s="221">
        <f t="shared" si="57"/>
        <v>0.70405825821176715</v>
      </c>
      <c r="U538" s="221">
        <f t="shared" si="57"/>
        <v>0.70405825821176715</v>
      </c>
      <c r="V538" s="221">
        <f t="shared" si="57"/>
        <v>0.70405825821176715</v>
      </c>
      <c r="W538" s="221">
        <f t="shared" si="57"/>
        <v>0.70405825821176715</v>
      </c>
      <c r="X538" s="221">
        <f t="shared" si="57"/>
        <v>0.70405825821176715</v>
      </c>
      <c r="Y538" s="221">
        <f t="shared" si="57"/>
        <v>0.70405825821176715</v>
      </c>
      <c r="Z538" s="221">
        <f t="shared" si="57"/>
        <v>0.70405825821176715</v>
      </c>
      <c r="AA538" s="221">
        <f t="shared" si="57"/>
        <v>0.70405825821176715</v>
      </c>
      <c r="AB538" s="221">
        <f t="shared" si="58"/>
        <v>0.70405825821176715</v>
      </c>
      <c r="AC538" s="221">
        <f t="shared" si="58"/>
        <v>0.70405825821176715</v>
      </c>
      <c r="AD538" s="221">
        <f t="shared" si="58"/>
        <v>0.70405825821176715</v>
      </c>
      <c r="AE538" s="221">
        <f t="shared" si="58"/>
        <v>0.70405825821176715</v>
      </c>
      <c r="AF538" s="221">
        <f t="shared" si="58"/>
        <v>0.70405825821176715</v>
      </c>
      <c r="AG538" s="221">
        <f t="shared" si="58"/>
        <v>0.70405825821176715</v>
      </c>
      <c r="AH538" s="221">
        <f t="shared" si="58"/>
        <v>0.70405825821176715</v>
      </c>
      <c r="AI538" s="221">
        <f t="shared" si="58"/>
        <v>0.70405825821176715</v>
      </c>
      <c r="AJ538" s="221">
        <f t="shared" si="58"/>
        <v>0.70405825821176715</v>
      </c>
      <c r="AK538" s="221">
        <f t="shared" si="58"/>
        <v>0.70405825821176715</v>
      </c>
      <c r="AL538" s="221">
        <f t="shared" si="58"/>
        <v>0.70405825821176715</v>
      </c>
      <c r="AM538" s="221">
        <f t="shared" si="58"/>
        <v>0.70405825821176715</v>
      </c>
      <c r="AN538" s="221">
        <f t="shared" si="58"/>
        <v>0.70405825821176715</v>
      </c>
      <c r="AO538" s="221">
        <f t="shared" si="58"/>
        <v>0.70405825821176715</v>
      </c>
      <c r="AP538" s="221">
        <f t="shared" si="58"/>
        <v>0.70405825821176715</v>
      </c>
      <c r="AQ538" s="221">
        <f t="shared" si="58"/>
        <v>0.70405825821176715</v>
      </c>
      <c r="AR538" s="221">
        <f t="shared" si="59"/>
        <v>0.70405825821176715</v>
      </c>
    </row>
    <row r="539" spans="7:44" ht="14.25" customHeight="1" x14ac:dyDescent="0.25">
      <c r="G539" s="62"/>
      <c r="H539" s="216"/>
      <c r="I539" s="89">
        <v>5.7599999999999998E-2</v>
      </c>
      <c r="J539" s="459"/>
      <c r="K539" s="220">
        <f>K538+1</f>
        <v>6</v>
      </c>
      <c r="L539" s="221">
        <f t="shared" si="57"/>
        <v>0.65634218160880686</v>
      </c>
      <c r="M539" s="221">
        <f t="shared" si="57"/>
        <v>0.65634218160880686</v>
      </c>
      <c r="N539" s="221">
        <f t="shared" si="57"/>
        <v>0.65634218160880686</v>
      </c>
      <c r="O539" s="221">
        <f t="shared" si="57"/>
        <v>0.65634218160880686</v>
      </c>
      <c r="P539" s="221">
        <f t="shared" si="57"/>
        <v>0.65634218160880686</v>
      </c>
      <c r="Q539" s="221">
        <f t="shared" si="57"/>
        <v>0.65634218160880686</v>
      </c>
      <c r="R539" s="221">
        <f t="shared" si="57"/>
        <v>0.65634218160880686</v>
      </c>
      <c r="S539" s="221">
        <f t="shared" si="57"/>
        <v>0.65634218160880686</v>
      </c>
      <c r="T539" s="221">
        <f t="shared" si="57"/>
        <v>0.65634218160880686</v>
      </c>
      <c r="U539" s="221">
        <f t="shared" si="57"/>
        <v>0.65634218160880686</v>
      </c>
      <c r="V539" s="221">
        <f t="shared" si="57"/>
        <v>0.65634218160880686</v>
      </c>
      <c r="W539" s="221">
        <f t="shared" si="57"/>
        <v>0.65634218160880686</v>
      </c>
      <c r="X539" s="221">
        <f t="shared" si="57"/>
        <v>0.65634218160880686</v>
      </c>
      <c r="Y539" s="221">
        <f t="shared" si="57"/>
        <v>0.65634218160880686</v>
      </c>
      <c r="Z539" s="221">
        <f t="shared" si="57"/>
        <v>0.65634218160880686</v>
      </c>
      <c r="AA539" s="221">
        <f t="shared" si="57"/>
        <v>0.65634218160880686</v>
      </c>
      <c r="AB539" s="221">
        <f t="shared" si="58"/>
        <v>0.65634218160880686</v>
      </c>
      <c r="AC539" s="221">
        <f t="shared" si="58"/>
        <v>0.65634218160880686</v>
      </c>
      <c r="AD539" s="221">
        <f t="shared" si="58"/>
        <v>0.65634218160880686</v>
      </c>
      <c r="AE539" s="221">
        <f t="shared" si="58"/>
        <v>0.65634218160880686</v>
      </c>
      <c r="AF539" s="221">
        <f t="shared" si="58"/>
        <v>0.65634218160880686</v>
      </c>
      <c r="AG539" s="221">
        <f t="shared" si="58"/>
        <v>0.65634218160880686</v>
      </c>
      <c r="AH539" s="221">
        <f t="shared" si="58"/>
        <v>0.65634218160880686</v>
      </c>
      <c r="AI539" s="221">
        <f t="shared" si="58"/>
        <v>0.65634218160880686</v>
      </c>
      <c r="AJ539" s="221">
        <f t="shared" si="58"/>
        <v>0.65634218160880686</v>
      </c>
      <c r="AK539" s="221">
        <f t="shared" si="58"/>
        <v>0.65634218160880686</v>
      </c>
      <c r="AL539" s="221">
        <f t="shared" si="58"/>
        <v>0.65634218160880686</v>
      </c>
      <c r="AM539" s="221">
        <f t="shared" si="58"/>
        <v>0.65634218160880686</v>
      </c>
      <c r="AN539" s="221">
        <f t="shared" si="58"/>
        <v>0.65634218160880686</v>
      </c>
      <c r="AO539" s="221">
        <f t="shared" si="58"/>
        <v>0.65634218160880686</v>
      </c>
      <c r="AP539" s="221">
        <f t="shared" si="58"/>
        <v>0.65634218160880686</v>
      </c>
      <c r="AQ539" s="221">
        <f t="shared" si="58"/>
        <v>0.65634218160880686</v>
      </c>
      <c r="AR539" s="221">
        <f t="shared" si="59"/>
        <v>0.65634218160880686</v>
      </c>
    </row>
    <row r="540" spans="7:44" ht="14.25" customHeight="1" x14ac:dyDescent="0.25">
      <c r="G540" s="62"/>
      <c r="H540" s="216"/>
      <c r="J540" s="219"/>
      <c r="K540" s="218" t="s">
        <v>299</v>
      </c>
      <c r="L540" s="162">
        <v>2018</v>
      </c>
      <c r="M540" s="162">
        <v>2019</v>
      </c>
      <c r="N540" s="162">
        <v>2020</v>
      </c>
      <c r="O540" s="162">
        <v>2021</v>
      </c>
      <c r="P540" s="162">
        <v>2022</v>
      </c>
      <c r="Q540" s="162">
        <v>2023</v>
      </c>
      <c r="R540" s="162">
        <v>2024</v>
      </c>
      <c r="S540" s="162">
        <v>2025</v>
      </c>
      <c r="T540" s="162">
        <v>2026</v>
      </c>
      <c r="U540" s="162">
        <v>2027</v>
      </c>
      <c r="V540" s="162">
        <v>2028</v>
      </c>
      <c r="W540" s="162">
        <v>2029</v>
      </c>
      <c r="X540" s="162">
        <v>2030</v>
      </c>
      <c r="Y540" s="162">
        <v>2031</v>
      </c>
      <c r="Z540" s="162">
        <v>2032</v>
      </c>
      <c r="AA540" s="162">
        <v>2033</v>
      </c>
      <c r="AB540" s="162">
        <v>2034</v>
      </c>
      <c r="AC540" s="162">
        <v>2035</v>
      </c>
      <c r="AD540" s="162">
        <v>2036</v>
      </c>
      <c r="AE540" s="162">
        <v>2037</v>
      </c>
      <c r="AF540" s="162">
        <v>2038</v>
      </c>
      <c r="AG540" s="162">
        <v>2039</v>
      </c>
      <c r="AH540" s="162">
        <v>2040</v>
      </c>
      <c r="AI540" s="162">
        <v>2041</v>
      </c>
      <c r="AJ540" s="162">
        <v>2042</v>
      </c>
      <c r="AK540" s="162">
        <v>2043</v>
      </c>
      <c r="AL540" s="162">
        <v>2044</v>
      </c>
      <c r="AM540" s="162">
        <v>2045</v>
      </c>
      <c r="AN540" s="162">
        <v>2046</v>
      </c>
      <c r="AO540" s="162">
        <v>2047</v>
      </c>
      <c r="AP540" s="162">
        <v>2048</v>
      </c>
      <c r="AQ540" s="162">
        <v>2049</v>
      </c>
      <c r="AR540" s="162">
        <v>2050</v>
      </c>
    </row>
    <row r="541" spans="7:44" ht="14.25" customHeight="1" x14ac:dyDescent="0.25">
      <c r="G541" s="62"/>
      <c r="H541" s="216"/>
      <c r="J541" s="219"/>
      <c r="K541" s="220">
        <v>1</v>
      </c>
      <c r="L541" s="221">
        <f t="shared" ref="L541:AA546" si="60">1/((1+L$411)*(1+L$389))^$K541</f>
        <v>0.93222709051925046</v>
      </c>
      <c r="M541" s="221">
        <f t="shared" si="60"/>
        <v>0.93222709051925046</v>
      </c>
      <c r="N541" s="221">
        <f t="shared" si="60"/>
        <v>0.93222709051925046</v>
      </c>
      <c r="O541" s="221">
        <f t="shared" si="60"/>
        <v>0.93222709051925046</v>
      </c>
      <c r="P541" s="221">
        <f t="shared" si="60"/>
        <v>0.93222709051925046</v>
      </c>
      <c r="Q541" s="221">
        <f t="shared" si="60"/>
        <v>0.93222709051925046</v>
      </c>
      <c r="R541" s="221">
        <f t="shared" si="60"/>
        <v>0.93222709051925046</v>
      </c>
      <c r="S541" s="221">
        <f t="shared" si="60"/>
        <v>0.93222709051925046</v>
      </c>
      <c r="T541" s="221">
        <f t="shared" si="60"/>
        <v>0.93222709051925046</v>
      </c>
      <c r="U541" s="221">
        <f t="shared" si="60"/>
        <v>0.93222709051925046</v>
      </c>
      <c r="V541" s="221">
        <f t="shared" si="60"/>
        <v>0.93222709051925046</v>
      </c>
      <c r="W541" s="221">
        <f t="shared" si="60"/>
        <v>0.93222709051925046</v>
      </c>
      <c r="X541" s="221">
        <f t="shared" si="60"/>
        <v>0.93222709051925046</v>
      </c>
      <c r="Y541" s="221">
        <f t="shared" si="60"/>
        <v>0.93222709051925046</v>
      </c>
      <c r="Z541" s="221">
        <f t="shared" si="60"/>
        <v>0.93222709051925046</v>
      </c>
      <c r="AA541" s="221">
        <f t="shared" si="60"/>
        <v>0.93222709051925046</v>
      </c>
      <c r="AB541" s="221">
        <f t="shared" ref="AB541:AQ546" si="61">1/((1+AB$411)*(1+AB$389))^$K541</f>
        <v>0.93222709051925046</v>
      </c>
      <c r="AC541" s="221">
        <f t="shared" si="61"/>
        <v>0.93222709051925046</v>
      </c>
      <c r="AD541" s="221">
        <f t="shared" si="61"/>
        <v>0.93222709051925046</v>
      </c>
      <c r="AE541" s="221">
        <f t="shared" si="61"/>
        <v>0.93222709051925046</v>
      </c>
      <c r="AF541" s="221">
        <f t="shared" si="61"/>
        <v>0.93222709051925046</v>
      </c>
      <c r="AG541" s="221">
        <f t="shared" si="61"/>
        <v>0.93222709051925046</v>
      </c>
      <c r="AH541" s="221">
        <f t="shared" si="61"/>
        <v>0.93222709051925046</v>
      </c>
      <c r="AI541" s="221">
        <f t="shared" si="61"/>
        <v>0.93222709051925046</v>
      </c>
      <c r="AJ541" s="221">
        <f t="shared" si="61"/>
        <v>0.93222709051925046</v>
      </c>
      <c r="AK541" s="221">
        <f t="shared" si="61"/>
        <v>0.93222709051925046</v>
      </c>
      <c r="AL541" s="221">
        <f t="shared" si="61"/>
        <v>0.93222709051925046</v>
      </c>
      <c r="AM541" s="221">
        <f t="shared" si="61"/>
        <v>0.93222709051925046</v>
      </c>
      <c r="AN541" s="221">
        <f t="shared" si="61"/>
        <v>0.93222709051925046</v>
      </c>
      <c r="AO541" s="221">
        <f t="shared" si="61"/>
        <v>0.93222709051925046</v>
      </c>
      <c r="AP541" s="221">
        <f t="shared" si="61"/>
        <v>0.93222709051925046</v>
      </c>
      <c r="AQ541" s="221">
        <f t="shared" si="61"/>
        <v>0.93222709051925046</v>
      </c>
      <c r="AR541" s="221">
        <f t="shared" ref="AR541:AR546" si="62">1/((1+AR$411)*(1+AR$389))^$K541</f>
        <v>0.93222709051925046</v>
      </c>
    </row>
    <row r="542" spans="7:44" ht="14.25" customHeight="1" x14ac:dyDescent="0.25">
      <c r="G542" s="62"/>
      <c r="H542" s="216"/>
      <c r="J542" s="219"/>
      <c r="K542" s="220">
        <v>2</v>
      </c>
      <c r="L542" s="221">
        <f t="shared" si="60"/>
        <v>0.86904734829798691</v>
      </c>
      <c r="M542" s="221">
        <f t="shared" si="60"/>
        <v>0.86904734829798691</v>
      </c>
      <c r="N542" s="221">
        <f t="shared" si="60"/>
        <v>0.86904734829798691</v>
      </c>
      <c r="O542" s="221">
        <f t="shared" si="60"/>
        <v>0.86904734829798691</v>
      </c>
      <c r="P542" s="221">
        <f t="shared" si="60"/>
        <v>0.86904734829798691</v>
      </c>
      <c r="Q542" s="221">
        <f t="shared" si="60"/>
        <v>0.86904734829798691</v>
      </c>
      <c r="R542" s="221">
        <f t="shared" si="60"/>
        <v>0.86904734829798691</v>
      </c>
      <c r="S542" s="221">
        <f t="shared" si="60"/>
        <v>0.86904734829798691</v>
      </c>
      <c r="T542" s="221">
        <f t="shared" si="60"/>
        <v>0.86904734829798691</v>
      </c>
      <c r="U542" s="221">
        <f t="shared" si="60"/>
        <v>0.86904734829798691</v>
      </c>
      <c r="V542" s="221">
        <f t="shared" si="60"/>
        <v>0.86904734829798691</v>
      </c>
      <c r="W542" s="221">
        <f t="shared" si="60"/>
        <v>0.86904734829798691</v>
      </c>
      <c r="X542" s="221">
        <f t="shared" si="60"/>
        <v>0.86904734829798691</v>
      </c>
      <c r="Y542" s="221">
        <f t="shared" si="60"/>
        <v>0.86904734829798691</v>
      </c>
      <c r="Z542" s="221">
        <f t="shared" si="60"/>
        <v>0.86904734829798691</v>
      </c>
      <c r="AA542" s="221">
        <f t="shared" si="60"/>
        <v>0.86904734829798691</v>
      </c>
      <c r="AB542" s="221">
        <f t="shared" si="61"/>
        <v>0.86904734829798691</v>
      </c>
      <c r="AC542" s="221">
        <f t="shared" si="61"/>
        <v>0.86904734829798691</v>
      </c>
      <c r="AD542" s="221">
        <f t="shared" si="61"/>
        <v>0.86904734829798691</v>
      </c>
      <c r="AE542" s="221">
        <f t="shared" si="61"/>
        <v>0.86904734829798691</v>
      </c>
      <c r="AF542" s="221">
        <f t="shared" si="61"/>
        <v>0.86904734829798691</v>
      </c>
      <c r="AG542" s="221">
        <f t="shared" si="61"/>
        <v>0.86904734829798691</v>
      </c>
      <c r="AH542" s="221">
        <f t="shared" si="61"/>
        <v>0.86904734829798691</v>
      </c>
      <c r="AI542" s="221">
        <f t="shared" si="61"/>
        <v>0.86904734829798691</v>
      </c>
      <c r="AJ542" s="221">
        <f t="shared" si="61"/>
        <v>0.86904734829798691</v>
      </c>
      <c r="AK542" s="221">
        <f t="shared" si="61"/>
        <v>0.86904734829798691</v>
      </c>
      <c r="AL542" s="221">
        <f t="shared" si="61"/>
        <v>0.86904734829798691</v>
      </c>
      <c r="AM542" s="221">
        <f t="shared" si="61"/>
        <v>0.86904734829798691</v>
      </c>
      <c r="AN542" s="221">
        <f t="shared" si="61"/>
        <v>0.86904734829798691</v>
      </c>
      <c r="AO542" s="221">
        <f t="shared" si="61"/>
        <v>0.86904734829798691</v>
      </c>
      <c r="AP542" s="221">
        <f t="shared" si="61"/>
        <v>0.86904734829798691</v>
      </c>
      <c r="AQ542" s="221">
        <f t="shared" si="61"/>
        <v>0.86904734829798691</v>
      </c>
      <c r="AR542" s="221">
        <f t="shared" si="62"/>
        <v>0.86904734829798691</v>
      </c>
    </row>
    <row r="543" spans="7:44" ht="14.25" customHeight="1" x14ac:dyDescent="0.25">
      <c r="G543" s="62"/>
      <c r="H543" s="216"/>
      <c r="J543" s="219"/>
      <c r="K543" s="220">
        <v>3</v>
      </c>
      <c r="L543" s="221">
        <f t="shared" si="60"/>
        <v>0.81014948102730211</v>
      </c>
      <c r="M543" s="221">
        <f t="shared" si="60"/>
        <v>0.81014948102730211</v>
      </c>
      <c r="N543" s="221">
        <f t="shared" si="60"/>
        <v>0.81014948102730211</v>
      </c>
      <c r="O543" s="221">
        <f t="shared" si="60"/>
        <v>0.81014948102730211</v>
      </c>
      <c r="P543" s="221">
        <f t="shared" si="60"/>
        <v>0.81014948102730211</v>
      </c>
      <c r="Q543" s="221">
        <f t="shared" si="60"/>
        <v>0.81014948102730211</v>
      </c>
      <c r="R543" s="221">
        <f t="shared" si="60"/>
        <v>0.81014948102730211</v>
      </c>
      <c r="S543" s="221">
        <f t="shared" si="60"/>
        <v>0.81014948102730211</v>
      </c>
      <c r="T543" s="221">
        <f t="shared" si="60"/>
        <v>0.81014948102730211</v>
      </c>
      <c r="U543" s="221">
        <f t="shared" si="60"/>
        <v>0.81014948102730211</v>
      </c>
      <c r="V543" s="221">
        <f t="shared" si="60"/>
        <v>0.81014948102730211</v>
      </c>
      <c r="W543" s="221">
        <f t="shared" si="60"/>
        <v>0.81014948102730211</v>
      </c>
      <c r="X543" s="221">
        <f t="shared" si="60"/>
        <v>0.81014948102730211</v>
      </c>
      <c r="Y543" s="221">
        <f t="shared" si="60"/>
        <v>0.81014948102730211</v>
      </c>
      <c r="Z543" s="221">
        <f t="shared" si="60"/>
        <v>0.81014948102730211</v>
      </c>
      <c r="AA543" s="221">
        <f t="shared" si="60"/>
        <v>0.81014948102730211</v>
      </c>
      <c r="AB543" s="221">
        <f t="shared" si="61"/>
        <v>0.81014948102730211</v>
      </c>
      <c r="AC543" s="221">
        <f t="shared" si="61"/>
        <v>0.81014948102730211</v>
      </c>
      <c r="AD543" s="221">
        <f t="shared" si="61"/>
        <v>0.81014948102730211</v>
      </c>
      <c r="AE543" s="221">
        <f t="shared" si="61"/>
        <v>0.81014948102730211</v>
      </c>
      <c r="AF543" s="221">
        <f t="shared" si="61"/>
        <v>0.81014948102730211</v>
      </c>
      <c r="AG543" s="221">
        <f t="shared" si="61"/>
        <v>0.81014948102730211</v>
      </c>
      <c r="AH543" s="221">
        <f t="shared" si="61"/>
        <v>0.81014948102730211</v>
      </c>
      <c r="AI543" s="221">
        <f t="shared" si="61"/>
        <v>0.81014948102730211</v>
      </c>
      <c r="AJ543" s="221">
        <f t="shared" si="61"/>
        <v>0.81014948102730211</v>
      </c>
      <c r="AK543" s="221">
        <f t="shared" si="61"/>
        <v>0.81014948102730211</v>
      </c>
      <c r="AL543" s="221">
        <f t="shared" si="61"/>
        <v>0.81014948102730211</v>
      </c>
      <c r="AM543" s="221">
        <f t="shared" si="61"/>
        <v>0.81014948102730211</v>
      </c>
      <c r="AN543" s="221">
        <f t="shared" si="61"/>
        <v>0.81014948102730211</v>
      </c>
      <c r="AO543" s="221">
        <f t="shared" si="61"/>
        <v>0.81014948102730211</v>
      </c>
      <c r="AP543" s="221">
        <f t="shared" si="61"/>
        <v>0.81014948102730211</v>
      </c>
      <c r="AQ543" s="221">
        <f t="shared" si="61"/>
        <v>0.81014948102730211</v>
      </c>
      <c r="AR543" s="221">
        <f t="shared" si="62"/>
        <v>0.81014948102730211</v>
      </c>
    </row>
    <row r="544" spans="7:44" ht="14.25" customHeight="1" x14ac:dyDescent="0.25">
      <c r="G544" s="62"/>
      <c r="H544" s="216"/>
      <c r="J544" s="219"/>
      <c r="K544" s="220">
        <v>4</v>
      </c>
      <c r="L544" s="221">
        <f t="shared" si="60"/>
        <v>0.75524329358376252</v>
      </c>
      <c r="M544" s="221">
        <f t="shared" si="60"/>
        <v>0.75524329358376252</v>
      </c>
      <c r="N544" s="221">
        <f t="shared" si="60"/>
        <v>0.75524329358376252</v>
      </c>
      <c r="O544" s="221">
        <f t="shared" si="60"/>
        <v>0.75524329358376252</v>
      </c>
      <c r="P544" s="221">
        <f t="shared" si="60"/>
        <v>0.75524329358376252</v>
      </c>
      <c r="Q544" s="221">
        <f t="shared" si="60"/>
        <v>0.75524329358376252</v>
      </c>
      <c r="R544" s="221">
        <f t="shared" si="60"/>
        <v>0.75524329358376252</v>
      </c>
      <c r="S544" s="221">
        <f t="shared" si="60"/>
        <v>0.75524329358376252</v>
      </c>
      <c r="T544" s="221">
        <f t="shared" si="60"/>
        <v>0.75524329358376252</v>
      </c>
      <c r="U544" s="221">
        <f t="shared" si="60"/>
        <v>0.75524329358376252</v>
      </c>
      <c r="V544" s="221">
        <f t="shared" si="60"/>
        <v>0.75524329358376252</v>
      </c>
      <c r="W544" s="221">
        <f t="shared" si="60"/>
        <v>0.75524329358376252</v>
      </c>
      <c r="X544" s="221">
        <f t="shared" si="60"/>
        <v>0.75524329358376252</v>
      </c>
      <c r="Y544" s="221">
        <f t="shared" si="60"/>
        <v>0.75524329358376252</v>
      </c>
      <c r="Z544" s="221">
        <f t="shared" si="60"/>
        <v>0.75524329358376252</v>
      </c>
      <c r="AA544" s="221">
        <f t="shared" si="60"/>
        <v>0.75524329358376252</v>
      </c>
      <c r="AB544" s="221">
        <f t="shared" si="61"/>
        <v>0.75524329358376252</v>
      </c>
      <c r="AC544" s="221">
        <f t="shared" si="61"/>
        <v>0.75524329358376252</v>
      </c>
      <c r="AD544" s="221">
        <f t="shared" si="61"/>
        <v>0.75524329358376252</v>
      </c>
      <c r="AE544" s="221">
        <f t="shared" si="61"/>
        <v>0.75524329358376252</v>
      </c>
      <c r="AF544" s="221">
        <f t="shared" si="61"/>
        <v>0.75524329358376252</v>
      </c>
      <c r="AG544" s="221">
        <f t="shared" si="61"/>
        <v>0.75524329358376252</v>
      </c>
      <c r="AH544" s="221">
        <f t="shared" si="61"/>
        <v>0.75524329358376252</v>
      </c>
      <c r="AI544" s="221">
        <f t="shared" si="61"/>
        <v>0.75524329358376252</v>
      </c>
      <c r="AJ544" s="221">
        <f t="shared" si="61"/>
        <v>0.75524329358376252</v>
      </c>
      <c r="AK544" s="221">
        <f t="shared" si="61"/>
        <v>0.75524329358376252</v>
      </c>
      <c r="AL544" s="221">
        <f t="shared" si="61"/>
        <v>0.75524329358376252</v>
      </c>
      <c r="AM544" s="221">
        <f t="shared" si="61"/>
        <v>0.75524329358376252</v>
      </c>
      <c r="AN544" s="221">
        <f t="shared" si="61"/>
        <v>0.75524329358376252</v>
      </c>
      <c r="AO544" s="221">
        <f t="shared" si="61"/>
        <v>0.75524329358376252</v>
      </c>
      <c r="AP544" s="221">
        <f t="shared" si="61"/>
        <v>0.75524329358376252</v>
      </c>
      <c r="AQ544" s="221">
        <f t="shared" si="61"/>
        <v>0.75524329358376252</v>
      </c>
      <c r="AR544" s="221">
        <f t="shared" si="62"/>
        <v>0.75524329358376252</v>
      </c>
    </row>
    <row r="545" spans="5:46" ht="14.25" customHeight="1" x14ac:dyDescent="0.25">
      <c r="G545" s="62"/>
      <c r="H545" s="216"/>
      <c r="J545" s="219"/>
      <c r="K545" s="220">
        <v>5</v>
      </c>
      <c r="L545" s="221">
        <f t="shared" si="60"/>
        <v>0.70405825821176715</v>
      </c>
      <c r="M545" s="221">
        <f t="shared" si="60"/>
        <v>0.70405825821176715</v>
      </c>
      <c r="N545" s="221">
        <f t="shared" si="60"/>
        <v>0.70405825821176715</v>
      </c>
      <c r="O545" s="221">
        <f t="shared" si="60"/>
        <v>0.70405825821176715</v>
      </c>
      <c r="P545" s="221">
        <f t="shared" si="60"/>
        <v>0.70405825821176715</v>
      </c>
      <c r="Q545" s="221">
        <f t="shared" si="60"/>
        <v>0.70405825821176715</v>
      </c>
      <c r="R545" s="221">
        <f t="shared" si="60"/>
        <v>0.70405825821176715</v>
      </c>
      <c r="S545" s="221">
        <f t="shared" si="60"/>
        <v>0.70405825821176715</v>
      </c>
      <c r="T545" s="221">
        <f t="shared" si="60"/>
        <v>0.70405825821176715</v>
      </c>
      <c r="U545" s="221">
        <f t="shared" si="60"/>
        <v>0.70405825821176715</v>
      </c>
      <c r="V545" s="221">
        <f t="shared" si="60"/>
        <v>0.70405825821176715</v>
      </c>
      <c r="W545" s="221">
        <f t="shared" si="60"/>
        <v>0.70405825821176715</v>
      </c>
      <c r="X545" s="221">
        <f t="shared" si="60"/>
        <v>0.70405825821176715</v>
      </c>
      <c r="Y545" s="221">
        <f t="shared" si="60"/>
        <v>0.70405825821176715</v>
      </c>
      <c r="Z545" s="221">
        <f t="shared" si="60"/>
        <v>0.70405825821176715</v>
      </c>
      <c r="AA545" s="221">
        <f t="shared" si="60"/>
        <v>0.70405825821176715</v>
      </c>
      <c r="AB545" s="221">
        <f t="shared" si="61"/>
        <v>0.70405825821176715</v>
      </c>
      <c r="AC545" s="221">
        <f t="shared" si="61"/>
        <v>0.70405825821176715</v>
      </c>
      <c r="AD545" s="221">
        <f t="shared" si="61"/>
        <v>0.70405825821176715</v>
      </c>
      <c r="AE545" s="221">
        <f t="shared" si="61"/>
        <v>0.70405825821176715</v>
      </c>
      <c r="AF545" s="221">
        <f t="shared" si="61"/>
        <v>0.70405825821176715</v>
      </c>
      <c r="AG545" s="221">
        <f t="shared" si="61"/>
        <v>0.70405825821176715</v>
      </c>
      <c r="AH545" s="221">
        <f t="shared" si="61"/>
        <v>0.70405825821176715</v>
      </c>
      <c r="AI545" s="221">
        <f t="shared" si="61"/>
        <v>0.70405825821176715</v>
      </c>
      <c r="AJ545" s="221">
        <f t="shared" si="61"/>
        <v>0.70405825821176715</v>
      </c>
      <c r="AK545" s="221">
        <f t="shared" si="61"/>
        <v>0.70405825821176715</v>
      </c>
      <c r="AL545" s="221">
        <f t="shared" si="61"/>
        <v>0.70405825821176715</v>
      </c>
      <c r="AM545" s="221">
        <f t="shared" si="61"/>
        <v>0.70405825821176715</v>
      </c>
      <c r="AN545" s="221">
        <f t="shared" si="61"/>
        <v>0.70405825821176715</v>
      </c>
      <c r="AO545" s="221">
        <f t="shared" si="61"/>
        <v>0.70405825821176715</v>
      </c>
      <c r="AP545" s="221">
        <f t="shared" si="61"/>
        <v>0.70405825821176715</v>
      </c>
      <c r="AQ545" s="221">
        <f t="shared" si="61"/>
        <v>0.70405825821176715</v>
      </c>
      <c r="AR545" s="221">
        <f t="shared" si="62"/>
        <v>0.70405825821176715</v>
      </c>
    </row>
    <row r="546" spans="5:46" ht="14.25" customHeight="1" x14ac:dyDescent="0.25">
      <c r="G546" s="62"/>
      <c r="H546" s="216"/>
      <c r="J546" s="219"/>
      <c r="K546" s="220">
        <v>6</v>
      </c>
      <c r="L546" s="221">
        <f t="shared" si="60"/>
        <v>0.65634218160880686</v>
      </c>
      <c r="M546" s="221">
        <f t="shared" si="60"/>
        <v>0.65634218160880686</v>
      </c>
      <c r="N546" s="221">
        <f t="shared" si="60"/>
        <v>0.65634218160880686</v>
      </c>
      <c r="O546" s="221">
        <f t="shared" si="60"/>
        <v>0.65634218160880686</v>
      </c>
      <c r="P546" s="221">
        <f t="shared" si="60"/>
        <v>0.65634218160880686</v>
      </c>
      <c r="Q546" s="221">
        <f t="shared" si="60"/>
        <v>0.65634218160880686</v>
      </c>
      <c r="R546" s="221">
        <f t="shared" si="60"/>
        <v>0.65634218160880686</v>
      </c>
      <c r="S546" s="221">
        <f t="shared" si="60"/>
        <v>0.65634218160880686</v>
      </c>
      <c r="T546" s="221">
        <f t="shared" si="60"/>
        <v>0.65634218160880686</v>
      </c>
      <c r="U546" s="221">
        <f t="shared" si="60"/>
        <v>0.65634218160880686</v>
      </c>
      <c r="V546" s="221">
        <f t="shared" si="60"/>
        <v>0.65634218160880686</v>
      </c>
      <c r="W546" s="221">
        <f t="shared" si="60"/>
        <v>0.65634218160880686</v>
      </c>
      <c r="X546" s="221">
        <f t="shared" si="60"/>
        <v>0.65634218160880686</v>
      </c>
      <c r="Y546" s="221">
        <f t="shared" si="60"/>
        <v>0.65634218160880686</v>
      </c>
      <c r="Z546" s="221">
        <f t="shared" si="60"/>
        <v>0.65634218160880686</v>
      </c>
      <c r="AA546" s="221">
        <f t="shared" si="60"/>
        <v>0.65634218160880686</v>
      </c>
      <c r="AB546" s="221">
        <f t="shared" si="61"/>
        <v>0.65634218160880686</v>
      </c>
      <c r="AC546" s="221">
        <f t="shared" si="61"/>
        <v>0.65634218160880686</v>
      </c>
      <c r="AD546" s="221">
        <f t="shared" si="61"/>
        <v>0.65634218160880686</v>
      </c>
      <c r="AE546" s="221">
        <f t="shared" si="61"/>
        <v>0.65634218160880686</v>
      </c>
      <c r="AF546" s="221">
        <f t="shared" si="61"/>
        <v>0.65634218160880686</v>
      </c>
      <c r="AG546" s="221">
        <f t="shared" si="61"/>
        <v>0.65634218160880686</v>
      </c>
      <c r="AH546" s="221">
        <f t="shared" si="61"/>
        <v>0.65634218160880686</v>
      </c>
      <c r="AI546" s="221">
        <f t="shared" si="61"/>
        <v>0.65634218160880686</v>
      </c>
      <c r="AJ546" s="221">
        <f t="shared" si="61"/>
        <v>0.65634218160880686</v>
      </c>
      <c r="AK546" s="221">
        <f t="shared" si="61"/>
        <v>0.65634218160880686</v>
      </c>
      <c r="AL546" s="221">
        <f t="shared" si="61"/>
        <v>0.65634218160880686</v>
      </c>
      <c r="AM546" s="221">
        <f t="shared" si="61"/>
        <v>0.65634218160880686</v>
      </c>
      <c r="AN546" s="221">
        <f t="shared" si="61"/>
        <v>0.65634218160880686</v>
      </c>
      <c r="AO546" s="221">
        <f t="shared" si="61"/>
        <v>0.65634218160880686</v>
      </c>
      <c r="AP546" s="221">
        <f t="shared" si="61"/>
        <v>0.65634218160880686</v>
      </c>
      <c r="AQ546" s="221">
        <f t="shared" si="61"/>
        <v>0.65634218160880686</v>
      </c>
      <c r="AR546" s="221">
        <f t="shared" si="62"/>
        <v>0.65634218160880686</v>
      </c>
    </row>
    <row r="547" spans="5:46" ht="14.25" customHeight="1" x14ac:dyDescent="0.25">
      <c r="G547" s="62"/>
      <c r="H547" s="216"/>
      <c r="J547" s="219"/>
      <c r="K547" s="220" t="s">
        <v>300</v>
      </c>
      <c r="L547" s="162">
        <v>2018</v>
      </c>
      <c r="M547" s="162">
        <v>2019</v>
      </c>
      <c r="N547" s="162">
        <v>2020</v>
      </c>
      <c r="O547" s="162">
        <v>2021</v>
      </c>
      <c r="P547" s="162">
        <v>2022</v>
      </c>
      <c r="Q547" s="162">
        <v>2023</v>
      </c>
      <c r="R547" s="162">
        <v>2024</v>
      </c>
      <c r="S547" s="162">
        <v>2025</v>
      </c>
      <c r="T547" s="162">
        <v>2026</v>
      </c>
      <c r="U547" s="162">
        <v>2027</v>
      </c>
      <c r="V547" s="162">
        <v>2028</v>
      </c>
      <c r="W547" s="162">
        <v>2029</v>
      </c>
      <c r="X547" s="162">
        <v>2030</v>
      </c>
      <c r="Y547" s="162">
        <v>2031</v>
      </c>
      <c r="Z547" s="162">
        <v>2032</v>
      </c>
      <c r="AA547" s="162">
        <v>2033</v>
      </c>
      <c r="AB547" s="162">
        <v>2034</v>
      </c>
      <c r="AC547" s="162">
        <v>2035</v>
      </c>
      <c r="AD547" s="162">
        <v>2036</v>
      </c>
      <c r="AE547" s="162">
        <v>2037</v>
      </c>
      <c r="AF547" s="162">
        <v>2038</v>
      </c>
      <c r="AG547" s="162">
        <v>2039</v>
      </c>
      <c r="AH547" s="162">
        <v>2040</v>
      </c>
      <c r="AI547" s="162">
        <v>2041</v>
      </c>
      <c r="AJ547" s="162">
        <v>2042</v>
      </c>
      <c r="AK547" s="162">
        <v>2043</v>
      </c>
      <c r="AL547" s="162">
        <v>2044</v>
      </c>
      <c r="AM547" s="162">
        <v>2045</v>
      </c>
      <c r="AN547" s="162">
        <v>2046</v>
      </c>
      <c r="AO547" s="162">
        <v>2047</v>
      </c>
      <c r="AP547" s="162">
        <v>2048</v>
      </c>
      <c r="AQ547" s="162">
        <v>2049</v>
      </c>
      <c r="AR547" s="162">
        <v>2050</v>
      </c>
    </row>
    <row r="548" spans="5:46" ht="14.25" customHeight="1" x14ac:dyDescent="0.25">
      <c r="G548" s="62"/>
      <c r="H548" s="216"/>
      <c r="J548" s="219"/>
      <c r="K548" s="220">
        <v>1</v>
      </c>
      <c r="L548" s="221">
        <f t="shared" ref="L548:AA553" si="63">1/((1+L$412)*(1+L$389))^$K548</f>
        <v>0.93222709051925046</v>
      </c>
      <c r="M548" s="221">
        <f t="shared" si="63"/>
        <v>0.93222709051925046</v>
      </c>
      <c r="N548" s="221">
        <f t="shared" si="63"/>
        <v>0.93222709051925046</v>
      </c>
      <c r="O548" s="221">
        <f t="shared" si="63"/>
        <v>0.93222709051925046</v>
      </c>
      <c r="P548" s="221">
        <f t="shared" si="63"/>
        <v>0.93222709051925046</v>
      </c>
      <c r="Q548" s="221">
        <f t="shared" si="63"/>
        <v>0.93222709051925046</v>
      </c>
      <c r="R548" s="221">
        <f t="shared" si="63"/>
        <v>0.93222709051925046</v>
      </c>
      <c r="S548" s="221">
        <f t="shared" si="63"/>
        <v>0.93222709051925046</v>
      </c>
      <c r="T548" s="221">
        <f t="shared" si="63"/>
        <v>0.93222709051925046</v>
      </c>
      <c r="U548" s="221">
        <f t="shared" si="63"/>
        <v>0.93222709051925046</v>
      </c>
      <c r="V548" s="221">
        <f t="shared" si="63"/>
        <v>0.93222709051925046</v>
      </c>
      <c r="W548" s="221">
        <f t="shared" si="63"/>
        <v>0.93222709051925046</v>
      </c>
      <c r="X548" s="221">
        <f t="shared" si="63"/>
        <v>0.93222709051925046</v>
      </c>
      <c r="Y548" s="221">
        <f t="shared" si="63"/>
        <v>0.93222709051925046</v>
      </c>
      <c r="Z548" s="221">
        <f t="shared" si="63"/>
        <v>0.93222709051925046</v>
      </c>
      <c r="AA548" s="221">
        <f t="shared" si="63"/>
        <v>0.93222709051925046</v>
      </c>
      <c r="AB548" s="221">
        <f t="shared" ref="AB548:AQ553" si="64">1/((1+AB$412)*(1+AB$389))^$K548</f>
        <v>0.93222709051925046</v>
      </c>
      <c r="AC548" s="221">
        <f t="shared" si="64"/>
        <v>0.93222709051925046</v>
      </c>
      <c r="AD548" s="221">
        <f t="shared" si="64"/>
        <v>0.93222709051925046</v>
      </c>
      <c r="AE548" s="221">
        <f t="shared" si="64"/>
        <v>0.93222709051925046</v>
      </c>
      <c r="AF548" s="221">
        <f t="shared" si="64"/>
        <v>0.93222709051925046</v>
      </c>
      <c r="AG548" s="221">
        <f t="shared" si="64"/>
        <v>0.93222709051925046</v>
      </c>
      <c r="AH548" s="221">
        <f t="shared" si="64"/>
        <v>0.93222709051925046</v>
      </c>
      <c r="AI548" s="221">
        <f t="shared" si="64"/>
        <v>0.93222709051925046</v>
      </c>
      <c r="AJ548" s="221">
        <f t="shared" si="64"/>
        <v>0.93222709051925046</v>
      </c>
      <c r="AK548" s="221">
        <f t="shared" si="64"/>
        <v>0.93222709051925046</v>
      </c>
      <c r="AL548" s="221">
        <f t="shared" si="64"/>
        <v>0.93222709051925046</v>
      </c>
      <c r="AM548" s="221">
        <f t="shared" si="64"/>
        <v>0.93222709051925046</v>
      </c>
      <c r="AN548" s="221">
        <f t="shared" si="64"/>
        <v>0.93222709051925046</v>
      </c>
      <c r="AO548" s="221">
        <f t="shared" si="64"/>
        <v>0.93222709051925046</v>
      </c>
      <c r="AP548" s="221">
        <f t="shared" si="64"/>
        <v>0.93222709051925046</v>
      </c>
      <c r="AQ548" s="221">
        <f t="shared" si="64"/>
        <v>0.93222709051925046</v>
      </c>
      <c r="AR548" s="221">
        <f t="shared" ref="AR548:AR553" si="65">1/((1+AR$412)*(1+AR$389))^$K548</f>
        <v>0.93222709051925046</v>
      </c>
    </row>
    <row r="549" spans="5:46" ht="14.25" customHeight="1" x14ac:dyDescent="0.25">
      <c r="G549" s="62"/>
      <c r="H549" s="216"/>
      <c r="J549" s="219"/>
      <c r="K549" s="220">
        <v>2</v>
      </c>
      <c r="L549" s="221">
        <f t="shared" si="63"/>
        <v>0.86904734829798691</v>
      </c>
      <c r="M549" s="221">
        <f t="shared" si="63"/>
        <v>0.86904734829798691</v>
      </c>
      <c r="N549" s="221">
        <f t="shared" si="63"/>
        <v>0.86904734829798691</v>
      </c>
      <c r="O549" s="221">
        <f t="shared" si="63"/>
        <v>0.86904734829798691</v>
      </c>
      <c r="P549" s="221">
        <f t="shared" si="63"/>
        <v>0.86904734829798691</v>
      </c>
      <c r="Q549" s="221">
        <f t="shared" si="63"/>
        <v>0.86904734829798691</v>
      </c>
      <c r="R549" s="221">
        <f t="shared" si="63"/>
        <v>0.86904734829798691</v>
      </c>
      <c r="S549" s="221">
        <f t="shared" si="63"/>
        <v>0.86904734829798691</v>
      </c>
      <c r="T549" s="221">
        <f t="shared" si="63"/>
        <v>0.86904734829798691</v>
      </c>
      <c r="U549" s="221">
        <f t="shared" si="63"/>
        <v>0.86904734829798691</v>
      </c>
      <c r="V549" s="221">
        <f t="shared" si="63"/>
        <v>0.86904734829798691</v>
      </c>
      <c r="W549" s="221">
        <f t="shared" si="63"/>
        <v>0.86904734829798691</v>
      </c>
      <c r="X549" s="221">
        <f t="shared" si="63"/>
        <v>0.86904734829798691</v>
      </c>
      <c r="Y549" s="221">
        <f t="shared" si="63"/>
        <v>0.86904734829798691</v>
      </c>
      <c r="Z549" s="221">
        <f t="shared" si="63"/>
        <v>0.86904734829798691</v>
      </c>
      <c r="AA549" s="221">
        <f t="shared" si="63"/>
        <v>0.86904734829798691</v>
      </c>
      <c r="AB549" s="221">
        <f t="shared" si="64"/>
        <v>0.86904734829798691</v>
      </c>
      <c r="AC549" s="221">
        <f t="shared" si="64"/>
        <v>0.86904734829798691</v>
      </c>
      <c r="AD549" s="221">
        <f t="shared" si="64"/>
        <v>0.86904734829798691</v>
      </c>
      <c r="AE549" s="221">
        <f t="shared" si="64"/>
        <v>0.86904734829798691</v>
      </c>
      <c r="AF549" s="221">
        <f t="shared" si="64"/>
        <v>0.86904734829798691</v>
      </c>
      <c r="AG549" s="221">
        <f t="shared" si="64"/>
        <v>0.86904734829798691</v>
      </c>
      <c r="AH549" s="221">
        <f t="shared" si="64"/>
        <v>0.86904734829798691</v>
      </c>
      <c r="AI549" s="221">
        <f t="shared" si="64"/>
        <v>0.86904734829798691</v>
      </c>
      <c r="AJ549" s="221">
        <f t="shared" si="64"/>
        <v>0.86904734829798691</v>
      </c>
      <c r="AK549" s="221">
        <f t="shared" si="64"/>
        <v>0.86904734829798691</v>
      </c>
      <c r="AL549" s="221">
        <f t="shared" si="64"/>
        <v>0.86904734829798691</v>
      </c>
      <c r="AM549" s="221">
        <f t="shared" si="64"/>
        <v>0.86904734829798691</v>
      </c>
      <c r="AN549" s="221">
        <f t="shared" si="64"/>
        <v>0.86904734829798691</v>
      </c>
      <c r="AO549" s="221">
        <f t="shared" si="64"/>
        <v>0.86904734829798691</v>
      </c>
      <c r="AP549" s="221">
        <f t="shared" si="64"/>
        <v>0.86904734829798691</v>
      </c>
      <c r="AQ549" s="221">
        <f t="shared" si="64"/>
        <v>0.86904734829798691</v>
      </c>
      <c r="AR549" s="221">
        <f t="shared" si="65"/>
        <v>0.86904734829798691</v>
      </c>
    </row>
    <row r="550" spans="5:46" ht="14.25" customHeight="1" x14ac:dyDescent="0.25">
      <c r="G550" s="62"/>
      <c r="H550" s="216"/>
      <c r="J550" s="219"/>
      <c r="K550" s="220">
        <v>3</v>
      </c>
      <c r="L550" s="221">
        <f t="shared" si="63"/>
        <v>0.81014948102730211</v>
      </c>
      <c r="M550" s="221">
        <f t="shared" si="63"/>
        <v>0.81014948102730211</v>
      </c>
      <c r="N550" s="221">
        <f t="shared" si="63"/>
        <v>0.81014948102730211</v>
      </c>
      <c r="O550" s="221">
        <f t="shared" si="63"/>
        <v>0.81014948102730211</v>
      </c>
      <c r="P550" s="221">
        <f t="shared" si="63"/>
        <v>0.81014948102730211</v>
      </c>
      <c r="Q550" s="221">
        <f t="shared" si="63"/>
        <v>0.81014948102730211</v>
      </c>
      <c r="R550" s="221">
        <f t="shared" si="63"/>
        <v>0.81014948102730211</v>
      </c>
      <c r="S550" s="221">
        <f t="shared" si="63"/>
        <v>0.81014948102730211</v>
      </c>
      <c r="T550" s="221">
        <f t="shared" si="63"/>
        <v>0.81014948102730211</v>
      </c>
      <c r="U550" s="221">
        <f t="shared" si="63"/>
        <v>0.81014948102730211</v>
      </c>
      <c r="V550" s="221">
        <f t="shared" si="63"/>
        <v>0.81014948102730211</v>
      </c>
      <c r="W550" s="221">
        <f t="shared" si="63"/>
        <v>0.81014948102730211</v>
      </c>
      <c r="X550" s="221">
        <f t="shared" si="63"/>
        <v>0.81014948102730211</v>
      </c>
      <c r="Y550" s="221">
        <f t="shared" si="63"/>
        <v>0.81014948102730211</v>
      </c>
      <c r="Z550" s="221">
        <f t="shared" si="63"/>
        <v>0.81014948102730211</v>
      </c>
      <c r="AA550" s="221">
        <f t="shared" si="63"/>
        <v>0.81014948102730211</v>
      </c>
      <c r="AB550" s="221">
        <f t="shared" si="64"/>
        <v>0.81014948102730211</v>
      </c>
      <c r="AC550" s="221">
        <f t="shared" si="64"/>
        <v>0.81014948102730211</v>
      </c>
      <c r="AD550" s="221">
        <f t="shared" si="64"/>
        <v>0.81014948102730211</v>
      </c>
      <c r="AE550" s="221">
        <f t="shared" si="64"/>
        <v>0.81014948102730211</v>
      </c>
      <c r="AF550" s="221">
        <f t="shared" si="64"/>
        <v>0.81014948102730211</v>
      </c>
      <c r="AG550" s="221">
        <f t="shared" si="64"/>
        <v>0.81014948102730211</v>
      </c>
      <c r="AH550" s="221">
        <f t="shared" si="64"/>
        <v>0.81014948102730211</v>
      </c>
      <c r="AI550" s="221">
        <f t="shared" si="64"/>
        <v>0.81014948102730211</v>
      </c>
      <c r="AJ550" s="221">
        <f t="shared" si="64"/>
        <v>0.81014948102730211</v>
      </c>
      <c r="AK550" s="221">
        <f t="shared" si="64"/>
        <v>0.81014948102730211</v>
      </c>
      <c r="AL550" s="221">
        <f t="shared" si="64"/>
        <v>0.81014948102730211</v>
      </c>
      <c r="AM550" s="221">
        <f t="shared" si="64"/>
        <v>0.81014948102730211</v>
      </c>
      <c r="AN550" s="221">
        <f t="shared" si="64"/>
        <v>0.81014948102730211</v>
      </c>
      <c r="AO550" s="221">
        <f t="shared" si="64"/>
        <v>0.81014948102730211</v>
      </c>
      <c r="AP550" s="221">
        <f t="shared" si="64"/>
        <v>0.81014948102730211</v>
      </c>
      <c r="AQ550" s="221">
        <f t="shared" si="64"/>
        <v>0.81014948102730211</v>
      </c>
      <c r="AR550" s="221">
        <f t="shared" si="65"/>
        <v>0.81014948102730211</v>
      </c>
    </row>
    <row r="551" spans="5:46" ht="14.25" customHeight="1" x14ac:dyDescent="0.25">
      <c r="G551" s="62"/>
      <c r="H551" s="216"/>
      <c r="J551" s="219"/>
      <c r="K551" s="220">
        <v>4</v>
      </c>
      <c r="L551" s="221">
        <f t="shared" si="63"/>
        <v>0.75524329358376252</v>
      </c>
      <c r="M551" s="221">
        <f t="shared" si="63"/>
        <v>0.75524329358376252</v>
      </c>
      <c r="N551" s="221">
        <f t="shared" si="63"/>
        <v>0.75524329358376252</v>
      </c>
      <c r="O551" s="221">
        <f t="shared" si="63"/>
        <v>0.75524329358376252</v>
      </c>
      <c r="P551" s="221">
        <f t="shared" si="63"/>
        <v>0.75524329358376252</v>
      </c>
      <c r="Q551" s="221">
        <f t="shared" si="63"/>
        <v>0.75524329358376252</v>
      </c>
      <c r="R551" s="221">
        <f t="shared" si="63"/>
        <v>0.75524329358376252</v>
      </c>
      <c r="S551" s="221">
        <f t="shared" si="63"/>
        <v>0.75524329358376252</v>
      </c>
      <c r="T551" s="221">
        <f t="shared" si="63"/>
        <v>0.75524329358376252</v>
      </c>
      <c r="U551" s="221">
        <f t="shared" si="63"/>
        <v>0.75524329358376252</v>
      </c>
      <c r="V551" s="221">
        <f t="shared" si="63"/>
        <v>0.75524329358376252</v>
      </c>
      <c r="W551" s="221">
        <f t="shared" si="63"/>
        <v>0.75524329358376252</v>
      </c>
      <c r="X551" s="221">
        <f t="shared" si="63"/>
        <v>0.75524329358376252</v>
      </c>
      <c r="Y551" s="221">
        <f t="shared" si="63"/>
        <v>0.75524329358376252</v>
      </c>
      <c r="Z551" s="221">
        <f t="shared" si="63"/>
        <v>0.75524329358376252</v>
      </c>
      <c r="AA551" s="221">
        <f t="shared" si="63"/>
        <v>0.75524329358376252</v>
      </c>
      <c r="AB551" s="221">
        <f t="shared" si="64"/>
        <v>0.75524329358376252</v>
      </c>
      <c r="AC551" s="221">
        <f t="shared" si="64"/>
        <v>0.75524329358376252</v>
      </c>
      <c r="AD551" s="221">
        <f t="shared" si="64"/>
        <v>0.75524329358376252</v>
      </c>
      <c r="AE551" s="221">
        <f t="shared" si="64"/>
        <v>0.75524329358376252</v>
      </c>
      <c r="AF551" s="221">
        <f t="shared" si="64"/>
        <v>0.75524329358376252</v>
      </c>
      <c r="AG551" s="221">
        <f t="shared" si="64"/>
        <v>0.75524329358376252</v>
      </c>
      <c r="AH551" s="221">
        <f t="shared" si="64"/>
        <v>0.75524329358376252</v>
      </c>
      <c r="AI551" s="221">
        <f t="shared" si="64"/>
        <v>0.75524329358376252</v>
      </c>
      <c r="AJ551" s="221">
        <f t="shared" si="64"/>
        <v>0.75524329358376252</v>
      </c>
      <c r="AK551" s="221">
        <f t="shared" si="64"/>
        <v>0.75524329358376252</v>
      </c>
      <c r="AL551" s="221">
        <f t="shared" si="64"/>
        <v>0.75524329358376252</v>
      </c>
      <c r="AM551" s="221">
        <f t="shared" si="64"/>
        <v>0.75524329358376252</v>
      </c>
      <c r="AN551" s="221">
        <f t="shared" si="64"/>
        <v>0.75524329358376252</v>
      </c>
      <c r="AO551" s="221">
        <f t="shared" si="64"/>
        <v>0.75524329358376252</v>
      </c>
      <c r="AP551" s="221">
        <f t="shared" si="64"/>
        <v>0.75524329358376252</v>
      </c>
      <c r="AQ551" s="221">
        <f t="shared" si="64"/>
        <v>0.75524329358376252</v>
      </c>
      <c r="AR551" s="221">
        <f t="shared" si="65"/>
        <v>0.75524329358376252</v>
      </c>
    </row>
    <row r="552" spans="5:46" ht="14.25" customHeight="1" x14ac:dyDescent="0.25">
      <c r="G552" s="62"/>
      <c r="H552" s="216"/>
      <c r="J552" s="219"/>
      <c r="K552" s="220">
        <v>5</v>
      </c>
      <c r="L552" s="221">
        <f t="shared" si="63"/>
        <v>0.70405825821176715</v>
      </c>
      <c r="M552" s="221">
        <f t="shared" si="63"/>
        <v>0.70405825821176715</v>
      </c>
      <c r="N552" s="221">
        <f t="shared" si="63"/>
        <v>0.70405825821176715</v>
      </c>
      <c r="O552" s="221">
        <f t="shared" si="63"/>
        <v>0.70405825821176715</v>
      </c>
      <c r="P552" s="221">
        <f t="shared" si="63"/>
        <v>0.70405825821176715</v>
      </c>
      <c r="Q552" s="221">
        <f t="shared" si="63"/>
        <v>0.70405825821176715</v>
      </c>
      <c r="R552" s="221">
        <f t="shared" si="63"/>
        <v>0.70405825821176715</v>
      </c>
      <c r="S552" s="221">
        <f t="shared" si="63"/>
        <v>0.70405825821176715</v>
      </c>
      <c r="T552" s="221">
        <f t="shared" si="63"/>
        <v>0.70405825821176715</v>
      </c>
      <c r="U552" s="221">
        <f t="shared" si="63"/>
        <v>0.70405825821176715</v>
      </c>
      <c r="V552" s="221">
        <f t="shared" si="63"/>
        <v>0.70405825821176715</v>
      </c>
      <c r="W552" s="221">
        <f t="shared" si="63"/>
        <v>0.70405825821176715</v>
      </c>
      <c r="X552" s="221">
        <f t="shared" si="63"/>
        <v>0.70405825821176715</v>
      </c>
      <c r="Y552" s="221">
        <f t="shared" si="63"/>
        <v>0.70405825821176715</v>
      </c>
      <c r="Z552" s="221">
        <f t="shared" si="63"/>
        <v>0.70405825821176715</v>
      </c>
      <c r="AA552" s="221">
        <f t="shared" si="63"/>
        <v>0.70405825821176715</v>
      </c>
      <c r="AB552" s="221">
        <f t="shared" si="64"/>
        <v>0.70405825821176715</v>
      </c>
      <c r="AC552" s="221">
        <f t="shared" si="64"/>
        <v>0.70405825821176715</v>
      </c>
      <c r="AD552" s="221">
        <f t="shared" si="64"/>
        <v>0.70405825821176715</v>
      </c>
      <c r="AE552" s="221">
        <f t="shared" si="64"/>
        <v>0.70405825821176715</v>
      </c>
      <c r="AF552" s="221">
        <f t="shared" si="64"/>
        <v>0.70405825821176715</v>
      </c>
      <c r="AG552" s="221">
        <f t="shared" si="64"/>
        <v>0.70405825821176715</v>
      </c>
      <c r="AH552" s="221">
        <f t="shared" si="64"/>
        <v>0.70405825821176715</v>
      </c>
      <c r="AI552" s="221">
        <f t="shared" si="64"/>
        <v>0.70405825821176715</v>
      </c>
      <c r="AJ552" s="221">
        <f t="shared" si="64"/>
        <v>0.70405825821176715</v>
      </c>
      <c r="AK552" s="221">
        <f t="shared" si="64"/>
        <v>0.70405825821176715</v>
      </c>
      <c r="AL552" s="221">
        <f t="shared" si="64"/>
        <v>0.70405825821176715</v>
      </c>
      <c r="AM552" s="221">
        <f t="shared" si="64"/>
        <v>0.70405825821176715</v>
      </c>
      <c r="AN552" s="221">
        <f t="shared" si="64"/>
        <v>0.70405825821176715</v>
      </c>
      <c r="AO552" s="221">
        <f t="shared" si="64"/>
        <v>0.70405825821176715</v>
      </c>
      <c r="AP552" s="221">
        <f t="shared" si="64"/>
        <v>0.70405825821176715</v>
      </c>
      <c r="AQ552" s="221">
        <f t="shared" si="64"/>
        <v>0.70405825821176715</v>
      </c>
      <c r="AR552" s="221">
        <f t="shared" si="65"/>
        <v>0.70405825821176715</v>
      </c>
    </row>
    <row r="553" spans="5:46" ht="14.25" customHeight="1" x14ac:dyDescent="0.25">
      <c r="G553" s="222"/>
      <c r="H553" s="223"/>
      <c r="I553" s="223"/>
      <c r="J553" s="224"/>
      <c r="K553" s="220">
        <v>6</v>
      </c>
      <c r="L553" s="221">
        <f t="shared" si="63"/>
        <v>0.65634218160880686</v>
      </c>
      <c r="M553" s="221">
        <f t="shared" si="63"/>
        <v>0.65634218160880686</v>
      </c>
      <c r="N553" s="221">
        <f t="shared" si="63"/>
        <v>0.65634218160880686</v>
      </c>
      <c r="O553" s="221">
        <f t="shared" si="63"/>
        <v>0.65634218160880686</v>
      </c>
      <c r="P553" s="221">
        <f t="shared" si="63"/>
        <v>0.65634218160880686</v>
      </c>
      <c r="Q553" s="221">
        <f t="shared" si="63"/>
        <v>0.65634218160880686</v>
      </c>
      <c r="R553" s="221">
        <f t="shared" si="63"/>
        <v>0.65634218160880686</v>
      </c>
      <c r="S553" s="221">
        <f t="shared" si="63"/>
        <v>0.65634218160880686</v>
      </c>
      <c r="T553" s="221">
        <f t="shared" si="63"/>
        <v>0.65634218160880686</v>
      </c>
      <c r="U553" s="221">
        <f t="shared" si="63"/>
        <v>0.65634218160880686</v>
      </c>
      <c r="V553" s="221">
        <f t="shared" si="63"/>
        <v>0.65634218160880686</v>
      </c>
      <c r="W553" s="221">
        <f t="shared" si="63"/>
        <v>0.65634218160880686</v>
      </c>
      <c r="X553" s="221">
        <f t="shared" si="63"/>
        <v>0.65634218160880686</v>
      </c>
      <c r="Y553" s="221">
        <f t="shared" si="63"/>
        <v>0.65634218160880686</v>
      </c>
      <c r="Z553" s="221">
        <f t="shared" si="63"/>
        <v>0.65634218160880686</v>
      </c>
      <c r="AA553" s="221">
        <f t="shared" si="63"/>
        <v>0.65634218160880686</v>
      </c>
      <c r="AB553" s="221">
        <f t="shared" si="64"/>
        <v>0.65634218160880686</v>
      </c>
      <c r="AC553" s="221">
        <f t="shared" si="64"/>
        <v>0.65634218160880686</v>
      </c>
      <c r="AD553" s="221">
        <f t="shared" si="64"/>
        <v>0.65634218160880686</v>
      </c>
      <c r="AE553" s="221">
        <f t="shared" si="64"/>
        <v>0.65634218160880686</v>
      </c>
      <c r="AF553" s="221">
        <f t="shared" si="64"/>
        <v>0.65634218160880686</v>
      </c>
      <c r="AG553" s="221">
        <f t="shared" si="64"/>
        <v>0.65634218160880686</v>
      </c>
      <c r="AH553" s="221">
        <f t="shared" si="64"/>
        <v>0.65634218160880686</v>
      </c>
      <c r="AI553" s="221">
        <f t="shared" si="64"/>
        <v>0.65634218160880686</v>
      </c>
      <c r="AJ553" s="221">
        <f t="shared" si="64"/>
        <v>0.65634218160880686</v>
      </c>
      <c r="AK553" s="221">
        <f t="shared" si="64"/>
        <v>0.65634218160880686</v>
      </c>
      <c r="AL553" s="221">
        <f t="shared" si="64"/>
        <v>0.65634218160880686</v>
      </c>
      <c r="AM553" s="221">
        <f t="shared" si="64"/>
        <v>0.65634218160880686</v>
      </c>
      <c r="AN553" s="221">
        <f t="shared" si="64"/>
        <v>0.65634218160880686</v>
      </c>
      <c r="AO553" s="221">
        <f t="shared" si="64"/>
        <v>0.65634218160880686</v>
      </c>
      <c r="AP553" s="221">
        <f t="shared" si="64"/>
        <v>0.65634218160880686</v>
      </c>
      <c r="AQ553" s="221">
        <f t="shared" si="64"/>
        <v>0.65634218160880686</v>
      </c>
      <c r="AR553" s="221">
        <f t="shared" si="65"/>
        <v>0.65634218160880686</v>
      </c>
    </row>
    <row r="554" spans="5:46" ht="14.25" customHeight="1" x14ac:dyDescent="0.25">
      <c r="G554" s="222"/>
      <c r="H554" s="223"/>
      <c r="I554" s="223"/>
      <c r="J554" s="223"/>
      <c r="K554" s="223"/>
      <c r="L554" s="223"/>
      <c r="M554" s="223"/>
      <c r="N554" s="223"/>
      <c r="O554" s="223"/>
      <c r="P554" s="223"/>
      <c r="Q554" s="223"/>
      <c r="R554" s="223"/>
      <c r="S554" s="223"/>
      <c r="T554" s="223"/>
      <c r="U554" s="223"/>
      <c r="V554" s="223"/>
      <c r="W554" s="223"/>
      <c r="X554" s="223"/>
      <c r="Y554" s="223"/>
      <c r="Z554" s="223"/>
      <c r="AA554" s="223"/>
      <c r="AB554" s="223"/>
      <c r="AC554" s="223"/>
      <c r="AD554" s="223"/>
      <c r="AE554" s="223"/>
      <c r="AF554" s="223"/>
      <c r="AG554" s="223"/>
      <c r="AH554" s="223"/>
      <c r="AI554" s="223"/>
      <c r="AJ554" s="223"/>
      <c r="AK554" s="223"/>
      <c r="AL554" s="223"/>
      <c r="AM554" s="223"/>
      <c r="AN554" s="223"/>
      <c r="AO554" s="223"/>
      <c r="AP554" s="223"/>
      <c r="AQ554" s="223"/>
      <c r="AR554" s="223"/>
      <c r="AS554" s="223"/>
      <c r="AT554" s="223"/>
    </row>
    <row r="558" spans="5:46" ht="14.25" customHeight="1" x14ac:dyDescent="0.25">
      <c r="E558" s="58" t="s">
        <v>41</v>
      </c>
      <c r="G558" s="443" t="s">
        <v>179</v>
      </c>
      <c r="H558" s="460"/>
      <c r="I558" s="460"/>
      <c r="J558" s="460"/>
      <c r="K558" s="460"/>
      <c r="L558" s="460"/>
      <c r="M558" s="460"/>
      <c r="N558" s="460"/>
      <c r="O558" s="460"/>
      <c r="P558" s="460"/>
      <c r="Q558" s="460"/>
      <c r="R558" s="460"/>
      <c r="S558" s="460"/>
      <c r="T558" s="460"/>
      <c r="U558" s="228"/>
      <c r="V558" s="228"/>
      <c r="W558" s="228"/>
      <c r="X558" s="228"/>
      <c r="Y558" s="228"/>
      <c r="Z558" s="228"/>
      <c r="AA558" s="228"/>
      <c r="AB558" s="228"/>
      <c r="AC558" s="228"/>
      <c r="AD558" s="228"/>
      <c r="AE558" s="228"/>
      <c r="AF558" s="228"/>
      <c r="AG558" s="228"/>
      <c r="AH558" s="229"/>
      <c r="AI558" s="229"/>
      <c r="AJ558" s="229"/>
      <c r="AK558" s="229"/>
      <c r="AL558" s="229"/>
      <c r="AM558" s="229"/>
      <c r="AN558" s="229"/>
      <c r="AO558" s="229"/>
      <c r="AP558" s="229"/>
      <c r="AQ558" s="229"/>
      <c r="AR558" s="229"/>
      <c r="AS558" s="229"/>
      <c r="AT558" s="229"/>
    </row>
    <row r="615" spans="1:5" ht="14.25" customHeight="1" x14ac:dyDescent="0.3">
      <c r="A615"/>
      <c r="B615"/>
      <c r="C615"/>
      <c r="D615"/>
      <c r="E615"/>
    </row>
    <row r="616" spans="1:5" ht="14.25" customHeight="1" x14ac:dyDescent="0.3">
      <c r="A616"/>
      <c r="B616"/>
      <c r="C616"/>
      <c r="D616"/>
      <c r="E616"/>
    </row>
    <row r="617" spans="1:5" ht="14.25" customHeight="1" x14ac:dyDescent="0.3">
      <c r="A617"/>
      <c r="B617"/>
      <c r="C617"/>
      <c r="D617"/>
      <c r="E617"/>
    </row>
    <row r="618" spans="1:5" ht="14.25" customHeight="1" x14ac:dyDescent="0.3">
      <c r="A618"/>
      <c r="B618"/>
      <c r="C618"/>
      <c r="D618"/>
      <c r="E618"/>
    </row>
    <row r="619" spans="1:5" ht="14.25" customHeight="1" x14ac:dyDescent="0.3">
      <c r="A619"/>
      <c r="B619"/>
      <c r="C619"/>
      <c r="D619"/>
      <c r="E619"/>
    </row>
    <row r="620" spans="1:5" ht="14.25" customHeight="1" x14ac:dyDescent="0.3">
      <c r="A620"/>
      <c r="B620"/>
      <c r="C620"/>
      <c r="D620"/>
      <c r="E620"/>
    </row>
    <row r="621" spans="1:5" ht="14.25" customHeight="1" x14ac:dyDescent="0.3">
      <c r="A621"/>
      <c r="B621"/>
      <c r="C621"/>
      <c r="D621"/>
      <c r="E621"/>
    </row>
    <row r="622" spans="1:5" ht="14.25" customHeight="1" x14ac:dyDescent="0.3">
      <c r="A622"/>
      <c r="B622"/>
      <c r="C622"/>
      <c r="D622"/>
      <c r="E622"/>
    </row>
    <row r="623" spans="1:5" ht="14.25" customHeight="1" x14ac:dyDescent="0.3">
      <c r="A623"/>
      <c r="B623"/>
      <c r="C623"/>
      <c r="D623"/>
      <c r="E623"/>
    </row>
    <row r="624" spans="1:5" ht="14.25" customHeight="1" x14ac:dyDescent="0.3">
      <c r="A624"/>
      <c r="B624"/>
      <c r="C624"/>
      <c r="D624"/>
      <c r="E624"/>
    </row>
    <row r="625" spans="1:5" ht="14.25" customHeight="1" x14ac:dyDescent="0.3">
      <c r="A625"/>
      <c r="B625"/>
      <c r="C625"/>
      <c r="D625"/>
      <c r="E625"/>
    </row>
    <row r="626" spans="1:5" ht="14.25" customHeight="1" x14ac:dyDescent="0.3">
      <c r="A626"/>
      <c r="B626"/>
      <c r="C626"/>
      <c r="D626"/>
      <c r="E626"/>
    </row>
    <row r="627" spans="1:5" ht="14.25" customHeight="1" x14ac:dyDescent="0.3">
      <c r="A627"/>
      <c r="B627"/>
      <c r="C627"/>
      <c r="D627"/>
      <c r="E627"/>
    </row>
    <row r="628" spans="1:5" ht="14.25" customHeight="1" x14ac:dyDescent="0.3">
      <c r="A628"/>
      <c r="B628"/>
      <c r="C628"/>
      <c r="D628"/>
      <c r="E628"/>
    </row>
    <row r="629" spans="1:5" ht="14.25" customHeight="1" x14ac:dyDescent="0.3">
      <c r="A629"/>
      <c r="B629"/>
      <c r="C629"/>
      <c r="D629"/>
      <c r="E629"/>
    </row>
    <row r="630" spans="1:5" ht="14.25" customHeight="1" x14ac:dyDescent="0.3">
      <c r="A630"/>
      <c r="B630"/>
      <c r="C630"/>
      <c r="D630"/>
      <c r="E630"/>
    </row>
    <row r="631" spans="1:5" ht="14.25" customHeight="1" x14ac:dyDescent="0.3">
      <c r="A631"/>
      <c r="B631"/>
      <c r="C631"/>
      <c r="D631"/>
      <c r="E631"/>
    </row>
    <row r="632" spans="1:5" ht="14.25" customHeight="1" x14ac:dyDescent="0.3">
      <c r="A632"/>
      <c r="B632"/>
      <c r="C632"/>
      <c r="D632"/>
      <c r="E632"/>
    </row>
    <row r="661" spans="1:5" ht="14.25" customHeight="1" x14ac:dyDescent="0.25">
      <c r="A661" s="437"/>
      <c r="B661" s="437"/>
      <c r="C661" s="437"/>
      <c r="D661" s="437"/>
      <c r="E661" s="437"/>
    </row>
    <row r="662" spans="1:5" ht="14.25" customHeight="1" x14ac:dyDescent="0.25">
      <c r="A662" s="437"/>
      <c r="B662" s="437"/>
      <c r="C662" s="437"/>
      <c r="D662" s="437"/>
      <c r="E662" s="437"/>
    </row>
    <row r="663" spans="1:5" ht="14.25" customHeight="1" x14ac:dyDescent="0.25">
      <c r="A663" s="437"/>
      <c r="B663" s="437"/>
      <c r="C663" s="437"/>
      <c r="D663" s="437"/>
      <c r="E663" s="437"/>
    </row>
    <row r="664" spans="1:5" ht="14.25" customHeight="1" x14ac:dyDescent="0.25">
      <c r="A664" s="437"/>
      <c r="B664" s="437"/>
      <c r="C664" s="437"/>
      <c r="D664" s="437"/>
      <c r="E664" s="437"/>
    </row>
    <row r="665" spans="1:5" ht="14.25" customHeight="1" x14ac:dyDescent="0.25">
      <c r="A665" s="437"/>
      <c r="B665" s="437"/>
      <c r="C665" s="437"/>
      <c r="D665" s="437"/>
      <c r="E665" s="437"/>
    </row>
    <row r="666" spans="1:5" ht="14.25" customHeight="1" x14ac:dyDescent="0.25">
      <c r="A666" s="437"/>
      <c r="B666" s="437"/>
      <c r="C666" s="437"/>
      <c r="D666" s="437"/>
      <c r="E666" s="437"/>
    </row>
    <row r="667" spans="1:5" ht="14.25" customHeight="1" x14ac:dyDescent="0.25">
      <c r="A667" s="437"/>
      <c r="B667" s="437"/>
      <c r="C667" s="437"/>
      <c r="D667" s="437"/>
      <c r="E667" s="437"/>
    </row>
    <row r="668" spans="1:5" ht="14.25" customHeight="1" x14ac:dyDescent="0.25">
      <c r="A668" s="437"/>
      <c r="B668" s="437"/>
      <c r="C668" s="437"/>
      <c r="D668" s="437"/>
      <c r="E668" s="437"/>
    </row>
    <row r="669" spans="1:5" ht="14.25" customHeight="1" x14ac:dyDescent="0.25">
      <c r="A669" s="437"/>
      <c r="B669" s="437"/>
      <c r="C669" s="437"/>
      <c r="D669" s="437"/>
      <c r="E669" s="437"/>
    </row>
    <row r="670" spans="1:5" ht="14.25" customHeight="1" x14ac:dyDescent="0.25">
      <c r="A670" s="437"/>
      <c r="B670" s="437"/>
      <c r="C670" s="437"/>
      <c r="D670" s="437"/>
      <c r="E670" s="437"/>
    </row>
    <row r="671" spans="1:5" ht="14.25" customHeight="1" x14ac:dyDescent="0.25">
      <c r="A671" s="437"/>
      <c r="B671" s="437"/>
      <c r="C671" s="437"/>
      <c r="D671" s="437"/>
      <c r="E671" s="437"/>
    </row>
    <row r="672" spans="1:5" ht="14.25" customHeight="1" x14ac:dyDescent="0.25">
      <c r="A672" s="437"/>
      <c r="B672" s="437"/>
      <c r="C672" s="437"/>
      <c r="D672" s="437"/>
      <c r="E672" s="437"/>
    </row>
    <row r="673" spans="1:5" ht="14.25" customHeight="1" x14ac:dyDescent="0.25">
      <c r="A673" s="437"/>
      <c r="B673" s="437"/>
      <c r="C673" s="437"/>
      <c r="D673" s="437"/>
      <c r="E673" s="437"/>
    </row>
    <row r="674" spans="1:5" ht="14.25" customHeight="1" x14ac:dyDescent="0.25">
      <c r="A674" s="437"/>
      <c r="B674" s="437"/>
      <c r="C674" s="437"/>
      <c r="D674" s="437"/>
      <c r="E674" s="437"/>
    </row>
    <row r="675" spans="1:5" ht="14.25" customHeight="1" x14ac:dyDescent="0.25">
      <c r="A675" s="437"/>
      <c r="B675" s="437"/>
      <c r="C675" s="437"/>
      <c r="D675" s="437"/>
      <c r="E675" s="437"/>
    </row>
    <row r="676" spans="1:5" ht="14.25" customHeight="1" x14ac:dyDescent="0.25">
      <c r="A676" s="437"/>
      <c r="B676" s="437"/>
      <c r="C676" s="437"/>
      <c r="D676" s="437"/>
      <c r="E676" s="437"/>
    </row>
    <row r="677" spans="1:5" ht="14.25" customHeight="1" x14ac:dyDescent="0.25">
      <c r="A677" s="437"/>
      <c r="B677" s="437"/>
      <c r="C677" s="437"/>
      <c r="D677" s="437"/>
      <c r="E677" s="437"/>
    </row>
    <row r="678" spans="1:5" ht="14.25" customHeight="1" x14ac:dyDescent="0.25">
      <c r="A678" s="437"/>
      <c r="B678" s="437"/>
      <c r="C678" s="437"/>
      <c r="D678" s="437"/>
      <c r="E678" s="437"/>
    </row>
    <row r="767" spans="3:27" ht="14.25" customHeight="1" x14ac:dyDescent="0.25">
      <c r="C767" s="58" t="s">
        <v>41</v>
      </c>
      <c r="G767" s="458" t="s">
        <v>182</v>
      </c>
      <c r="H767" s="457"/>
      <c r="I767" s="457"/>
      <c r="J767" s="457"/>
      <c r="K767" s="457"/>
      <c r="L767" s="457"/>
      <c r="M767" s="457"/>
      <c r="N767" s="457"/>
      <c r="O767" s="457"/>
      <c r="P767" s="457"/>
      <c r="Q767" s="457"/>
      <c r="R767" s="457"/>
      <c r="S767" s="457"/>
      <c r="T767" s="457"/>
      <c r="U767" s="160"/>
      <c r="V767" s="160"/>
      <c r="W767" s="160"/>
      <c r="X767" s="160"/>
      <c r="Y767" s="160"/>
      <c r="Z767" s="160"/>
      <c r="AA767" s="160"/>
    </row>
    <row r="769" spans="8:27" ht="14.25" customHeight="1" x14ac:dyDescent="0.25">
      <c r="H769" s="445" t="s">
        <v>183</v>
      </c>
      <c r="I769" s="445"/>
      <c r="J769" s="445"/>
      <c r="K769" s="445"/>
      <c r="L769" s="445"/>
      <c r="M769" s="317"/>
      <c r="N769" s="317"/>
      <c r="O769" s="317"/>
      <c r="P769" s="317"/>
      <c r="Q769" s="317"/>
      <c r="R769" s="317"/>
      <c r="S769" s="317"/>
      <c r="T769" s="317"/>
      <c r="U769" s="317"/>
      <c r="V769" s="317"/>
      <c r="W769" s="317"/>
      <c r="X769" s="317"/>
      <c r="Y769" s="317"/>
      <c r="Z769" s="317"/>
      <c r="AA769" s="317"/>
    </row>
    <row r="770" spans="8:27" ht="14.25" customHeight="1" x14ac:dyDescent="0.25">
      <c r="H770" s="439" t="s">
        <v>184</v>
      </c>
      <c r="I770" s="439"/>
      <c r="J770" s="439"/>
      <c r="K770" s="439"/>
      <c r="L770" s="439"/>
      <c r="M770" s="461" t="s">
        <v>301</v>
      </c>
      <c r="N770" s="462"/>
      <c r="O770" s="462"/>
      <c r="P770" s="462"/>
      <c r="Q770" s="462"/>
      <c r="R770" s="462"/>
      <c r="S770" s="462"/>
      <c r="T770" s="462"/>
      <c r="U770" s="462"/>
      <c r="V770" s="462"/>
      <c r="W770" s="462"/>
      <c r="X770" s="462"/>
      <c r="Y770" s="462"/>
      <c r="Z770" s="462"/>
      <c r="AA770" s="463"/>
    </row>
    <row r="771" spans="8:27" ht="14.25" customHeight="1" x14ac:dyDescent="0.25">
      <c r="H771" s="439" t="s">
        <v>44</v>
      </c>
      <c r="I771" s="439"/>
      <c r="J771" s="439"/>
      <c r="K771" s="439"/>
      <c r="L771" s="439"/>
      <c r="M771" s="461" t="s">
        <v>302</v>
      </c>
      <c r="N771" s="462"/>
      <c r="O771" s="462"/>
      <c r="P771" s="462"/>
      <c r="Q771" s="462"/>
      <c r="R771" s="462"/>
      <c r="S771" s="462"/>
      <c r="T771" s="462"/>
      <c r="U771" s="462"/>
      <c r="V771" s="462"/>
      <c r="W771" s="462"/>
      <c r="X771" s="462"/>
      <c r="Y771" s="462"/>
      <c r="Z771" s="462"/>
      <c r="AA771" s="463"/>
    </row>
    <row r="772" spans="8:27" ht="14.25" customHeight="1" x14ac:dyDescent="0.25">
      <c r="H772" s="439" t="s">
        <v>70</v>
      </c>
      <c r="I772" s="439"/>
      <c r="J772" s="439"/>
      <c r="K772" s="439"/>
      <c r="L772" s="439"/>
      <c r="M772" s="461" t="s">
        <v>303</v>
      </c>
      <c r="N772" s="462"/>
      <c r="O772" s="462"/>
      <c r="P772" s="462"/>
      <c r="Q772" s="462"/>
      <c r="R772" s="462"/>
      <c r="S772" s="462"/>
      <c r="T772" s="462"/>
      <c r="U772" s="462"/>
      <c r="V772" s="462"/>
      <c r="W772" s="462"/>
      <c r="X772" s="462"/>
      <c r="Y772" s="462"/>
      <c r="Z772" s="462"/>
      <c r="AA772" s="463"/>
    </row>
    <row r="773" spans="8:27" ht="14.25" customHeight="1" x14ac:dyDescent="0.25">
      <c r="H773" s="439" t="s">
        <v>188</v>
      </c>
      <c r="I773" s="439"/>
      <c r="J773" s="439"/>
      <c r="K773" s="439"/>
      <c r="L773" s="439"/>
      <c r="M773" s="461" t="s">
        <v>304</v>
      </c>
      <c r="N773" s="462"/>
      <c r="O773" s="462"/>
      <c r="P773" s="462"/>
      <c r="Q773" s="462"/>
      <c r="R773" s="462"/>
      <c r="S773" s="462"/>
      <c r="T773" s="462"/>
      <c r="U773" s="462"/>
      <c r="V773" s="462"/>
      <c r="W773" s="462"/>
      <c r="X773" s="462"/>
      <c r="Y773" s="462"/>
      <c r="Z773" s="462"/>
      <c r="AA773" s="463"/>
    </row>
    <row r="774" spans="8:27" ht="14.25" customHeight="1" x14ac:dyDescent="0.25">
      <c r="H774" s="439" t="s">
        <v>189</v>
      </c>
      <c r="I774" s="439"/>
      <c r="J774" s="439"/>
      <c r="K774" s="439"/>
      <c r="L774" s="439"/>
      <c r="M774" s="461" t="s">
        <v>32</v>
      </c>
      <c r="N774" s="462"/>
      <c r="O774" s="462"/>
      <c r="P774" s="462"/>
      <c r="Q774" s="462"/>
      <c r="R774" s="462"/>
      <c r="S774" s="462"/>
      <c r="T774" s="462"/>
      <c r="U774" s="462"/>
      <c r="V774" s="462"/>
      <c r="W774" s="462"/>
      <c r="X774" s="462"/>
      <c r="Y774" s="462"/>
      <c r="Z774" s="462"/>
      <c r="AA774" s="463"/>
    </row>
    <row r="775" spans="8:27" ht="14.25" customHeight="1" x14ac:dyDescent="0.25">
      <c r="H775" s="439" t="s">
        <v>190</v>
      </c>
      <c r="I775" s="439"/>
      <c r="J775" s="439"/>
      <c r="K775" s="439"/>
      <c r="L775" s="439"/>
      <c r="M775" s="461" t="s">
        <v>32</v>
      </c>
      <c r="N775" s="462"/>
      <c r="O775" s="462"/>
      <c r="P775" s="462"/>
      <c r="Q775" s="462"/>
      <c r="R775" s="462"/>
      <c r="S775" s="462"/>
      <c r="T775" s="462"/>
      <c r="U775" s="462"/>
      <c r="V775" s="462"/>
      <c r="W775" s="462"/>
      <c r="X775" s="462"/>
      <c r="Y775" s="462"/>
      <c r="Z775" s="462"/>
      <c r="AA775" s="463"/>
    </row>
    <row r="776" spans="8:27" ht="14.25" customHeight="1" x14ac:dyDescent="0.25">
      <c r="H776" s="439" t="s">
        <v>191</v>
      </c>
      <c r="I776" s="439"/>
      <c r="J776" s="439"/>
      <c r="K776" s="439"/>
      <c r="L776" s="439"/>
      <c r="M776" s="461" t="s">
        <v>32</v>
      </c>
      <c r="N776" s="462"/>
      <c r="O776" s="462"/>
      <c r="P776" s="462"/>
      <c r="Q776" s="462"/>
      <c r="R776" s="462"/>
      <c r="S776" s="462"/>
      <c r="T776" s="462"/>
      <c r="U776" s="462"/>
      <c r="V776" s="462"/>
      <c r="W776" s="462"/>
      <c r="X776" s="462"/>
      <c r="Y776" s="462"/>
      <c r="Z776" s="462"/>
      <c r="AA776" s="463"/>
    </row>
    <row r="777" spans="8:27" ht="14.25" customHeight="1" x14ac:dyDescent="0.25">
      <c r="H777" s="446"/>
      <c r="I777" s="446"/>
      <c r="J777" s="446"/>
      <c r="K777" s="446"/>
      <c r="L777" s="446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50"/>
    </row>
    <row r="778" spans="8:27" ht="14.25" customHeight="1" x14ac:dyDescent="0.25">
      <c r="H778" s="445" t="s">
        <v>192</v>
      </c>
      <c r="I778" s="445"/>
      <c r="J778" s="445"/>
      <c r="K778" s="445"/>
      <c r="L778" s="445"/>
      <c r="M778" s="317"/>
      <c r="N778" s="317"/>
      <c r="O778" s="317"/>
      <c r="P778" s="317"/>
      <c r="Q778" s="317"/>
      <c r="R778" s="317"/>
      <c r="S778" s="317"/>
      <c r="T778" s="317"/>
      <c r="U778" s="317"/>
      <c r="V778" s="317"/>
      <c r="W778" s="317"/>
      <c r="X778" s="317"/>
      <c r="Y778" s="317"/>
      <c r="Z778" s="317"/>
      <c r="AA778" s="317"/>
    </row>
    <row r="779" spans="8:27" ht="14.25" customHeight="1" x14ac:dyDescent="0.25">
      <c r="H779" s="439" t="s">
        <v>44</v>
      </c>
      <c r="I779" s="439"/>
      <c r="J779" s="439"/>
      <c r="K779" s="439"/>
      <c r="L779" s="439"/>
      <c r="M779" s="461" t="s">
        <v>305</v>
      </c>
      <c r="N779" s="462"/>
      <c r="O779" s="462"/>
      <c r="P779" s="462"/>
      <c r="Q779" s="462"/>
      <c r="R779" s="462"/>
      <c r="S779" s="462"/>
      <c r="T779" s="462"/>
      <c r="U779" s="462"/>
      <c r="V779" s="462"/>
      <c r="W779" s="462"/>
      <c r="X779" s="462"/>
      <c r="Y779" s="462"/>
      <c r="Z779" s="462"/>
      <c r="AA779" s="463"/>
    </row>
    <row r="780" spans="8:27" ht="14.25" customHeight="1" x14ac:dyDescent="0.25">
      <c r="H780" s="439" t="s">
        <v>70</v>
      </c>
      <c r="I780" s="439"/>
      <c r="J780" s="439"/>
      <c r="K780" s="439"/>
      <c r="L780" s="439"/>
      <c r="M780" s="461" t="s">
        <v>305</v>
      </c>
      <c r="N780" s="462"/>
      <c r="O780" s="462"/>
      <c r="P780" s="462"/>
      <c r="Q780" s="462"/>
      <c r="R780" s="462"/>
      <c r="S780" s="462"/>
      <c r="T780" s="462"/>
      <c r="U780" s="462"/>
      <c r="V780" s="462"/>
      <c r="W780" s="462"/>
      <c r="X780" s="462"/>
      <c r="Y780" s="462"/>
      <c r="Z780" s="462"/>
      <c r="AA780" s="463"/>
    </row>
    <row r="781" spans="8:27" ht="14.25" customHeight="1" x14ac:dyDescent="0.25">
      <c r="H781" s="439" t="s">
        <v>188</v>
      </c>
      <c r="I781" s="439"/>
      <c r="J781" s="439"/>
      <c r="K781" s="439"/>
      <c r="L781" s="439"/>
      <c r="M781" s="461" t="s">
        <v>305</v>
      </c>
      <c r="N781" s="462"/>
      <c r="O781" s="462"/>
      <c r="P781" s="462"/>
      <c r="Q781" s="462"/>
      <c r="R781" s="462"/>
      <c r="S781" s="462"/>
      <c r="T781" s="462"/>
      <c r="U781" s="462"/>
      <c r="V781" s="462"/>
      <c r="W781" s="462"/>
      <c r="X781" s="462"/>
      <c r="Y781" s="462"/>
      <c r="Z781" s="462"/>
      <c r="AA781" s="463"/>
    </row>
    <row r="782" spans="8:27" ht="14.25" customHeight="1" x14ac:dyDescent="0.25">
      <c r="H782" s="439" t="s">
        <v>189</v>
      </c>
      <c r="I782" s="439"/>
      <c r="J782" s="439"/>
      <c r="K782" s="439"/>
      <c r="L782" s="439"/>
      <c r="M782" s="461" t="s">
        <v>32</v>
      </c>
      <c r="N782" s="462"/>
      <c r="O782" s="462"/>
      <c r="P782" s="462"/>
      <c r="Q782" s="462"/>
      <c r="R782" s="462"/>
      <c r="S782" s="462"/>
      <c r="T782" s="462"/>
      <c r="U782" s="462"/>
      <c r="V782" s="462"/>
      <c r="W782" s="462"/>
      <c r="X782" s="462"/>
      <c r="Y782" s="462"/>
      <c r="Z782" s="462"/>
      <c r="AA782" s="463"/>
    </row>
    <row r="783" spans="8:27" ht="14.25" customHeight="1" x14ac:dyDescent="0.25">
      <c r="H783" s="439" t="s">
        <v>196</v>
      </c>
      <c r="I783" s="439"/>
      <c r="J783" s="439"/>
      <c r="K783" s="439"/>
      <c r="L783" s="439"/>
      <c r="M783" s="461" t="s">
        <v>32</v>
      </c>
      <c r="N783" s="462"/>
      <c r="O783" s="462"/>
      <c r="P783" s="462"/>
      <c r="Q783" s="462"/>
      <c r="R783" s="462"/>
      <c r="S783" s="462"/>
      <c r="T783" s="462"/>
      <c r="U783" s="462"/>
      <c r="V783" s="462"/>
      <c r="W783" s="462"/>
      <c r="X783" s="462"/>
      <c r="Y783" s="462"/>
      <c r="Z783" s="462"/>
      <c r="AA783" s="463"/>
    </row>
    <row r="784" spans="8:27" ht="14.25" customHeight="1" x14ac:dyDescent="0.25">
      <c r="H784" s="439" t="s">
        <v>191</v>
      </c>
      <c r="I784" s="439"/>
      <c r="J784" s="439"/>
      <c r="K784" s="439"/>
      <c r="L784" s="439"/>
      <c r="M784" s="461" t="s">
        <v>32</v>
      </c>
      <c r="N784" s="462"/>
      <c r="O784" s="462"/>
      <c r="P784" s="462"/>
      <c r="Q784" s="462"/>
      <c r="R784" s="462"/>
      <c r="S784" s="462"/>
      <c r="T784" s="462"/>
      <c r="U784" s="462"/>
      <c r="V784" s="462"/>
      <c r="W784" s="462"/>
      <c r="X784" s="462"/>
      <c r="Y784" s="462"/>
      <c r="Z784" s="462"/>
      <c r="AA784" s="463"/>
    </row>
  </sheetData>
  <mergeCells count="100">
    <mergeCell ref="H780:L780"/>
    <mergeCell ref="M780:AA780"/>
    <mergeCell ref="H784:L784"/>
    <mergeCell ref="M784:AA784"/>
    <mergeCell ref="H781:L781"/>
    <mergeCell ref="M781:AA781"/>
    <mergeCell ref="H782:L782"/>
    <mergeCell ref="M782:AA782"/>
    <mergeCell ref="H783:L783"/>
    <mergeCell ref="M783:AA783"/>
    <mergeCell ref="H776:L776"/>
    <mergeCell ref="M776:AA776"/>
    <mergeCell ref="H777:L777"/>
    <mergeCell ref="H778:L778"/>
    <mergeCell ref="H779:L779"/>
    <mergeCell ref="M779:AA779"/>
    <mergeCell ref="H773:L773"/>
    <mergeCell ref="M773:AA773"/>
    <mergeCell ref="H774:L774"/>
    <mergeCell ref="M774:AA774"/>
    <mergeCell ref="H775:L775"/>
    <mergeCell ref="M775:AA775"/>
    <mergeCell ref="H771:L771"/>
    <mergeCell ref="M771:AA771"/>
    <mergeCell ref="H770:L770"/>
    <mergeCell ref="M770:AA770"/>
    <mergeCell ref="H772:L772"/>
    <mergeCell ref="M772:AA772"/>
    <mergeCell ref="A661:E678"/>
    <mergeCell ref="G767:T767"/>
    <mergeCell ref="J533:J539"/>
    <mergeCell ref="G558:T558"/>
    <mergeCell ref="H769:L769"/>
    <mergeCell ref="J197:J226"/>
    <mergeCell ref="J229:J258"/>
    <mergeCell ref="J261:J290"/>
    <mergeCell ref="J487:J516"/>
    <mergeCell ref="H520:H526"/>
    <mergeCell ref="J520:J526"/>
    <mergeCell ref="H454:H483"/>
    <mergeCell ref="J454:J483"/>
    <mergeCell ref="H487:H516"/>
    <mergeCell ref="J293:J322"/>
    <mergeCell ref="J325:J354"/>
    <mergeCell ref="J357:J386"/>
    <mergeCell ref="H389:H450"/>
    <mergeCell ref="J389:J416"/>
    <mergeCell ref="J421:J450"/>
    <mergeCell ref="H165:H386"/>
    <mergeCell ref="V138:AB138"/>
    <mergeCell ref="V139:W139"/>
    <mergeCell ref="V140:W140"/>
    <mergeCell ref="J147:J156"/>
    <mergeCell ref="G162:T162"/>
    <mergeCell ref="J165:J194"/>
    <mergeCell ref="H102:H133"/>
    <mergeCell ref="J102:J111"/>
    <mergeCell ref="J113:J122"/>
    <mergeCell ref="J124:J133"/>
    <mergeCell ref="H136:H156"/>
    <mergeCell ref="J136:J145"/>
    <mergeCell ref="S49:S50"/>
    <mergeCell ref="J56:J65"/>
    <mergeCell ref="J67:J76"/>
    <mergeCell ref="J78:J87"/>
    <mergeCell ref="H90:H99"/>
    <mergeCell ref="J90:J99"/>
    <mergeCell ref="H12:H87"/>
    <mergeCell ref="J12:J21"/>
    <mergeCell ref="O12:P12"/>
    <mergeCell ref="Q12:T12"/>
    <mergeCell ref="O15:O16"/>
    <mergeCell ref="P15:P16"/>
    <mergeCell ref="Q15:Q16"/>
    <mergeCell ref="R15:R16"/>
    <mergeCell ref="J23:J32"/>
    <mergeCell ref="O29:S29"/>
    <mergeCell ref="O43:R43"/>
    <mergeCell ref="O44:R44"/>
    <mergeCell ref="J45:J54"/>
    <mergeCell ref="O45:R45"/>
    <mergeCell ref="O46:R46"/>
    <mergeCell ref="O48:P48"/>
    <mergeCell ref="R49:R50"/>
    <mergeCell ref="J34:J43"/>
    <mergeCell ref="O39:R39"/>
    <mergeCell ref="O40:R40"/>
    <mergeCell ref="O41:R41"/>
    <mergeCell ref="O42:R42"/>
    <mergeCell ref="O38:R38"/>
    <mergeCell ref="Y34:AA34"/>
    <mergeCell ref="O35:R35"/>
    <mergeCell ref="O36:R36"/>
    <mergeCell ref="O37:R37"/>
    <mergeCell ref="Y37:AA37"/>
    <mergeCell ref="O30:R30"/>
    <mergeCell ref="O31:R31"/>
    <mergeCell ref="O32:R32"/>
    <mergeCell ref="O33:R33"/>
    <mergeCell ref="O34:R34"/>
  </mergeCells>
  <hyperlinks>
    <hyperlink ref="L1" r:id="rId1" xr:uid="{A48FD976-5C88-4F60-8496-6FE35C95D0E3}"/>
  </hyperlinks>
  <pageMargins left="0.7" right="0.7" top="0.75" bottom="0.75" header="0.3" footer="0.3"/>
  <pageSetup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5" name="Button 1">
              <controlPr defaultSize="0" print="0" autoFill="0" autoPict="0">
                <anchor moveWithCells="1" sizeWithCells="1">
                  <from>
                    <xdr:col>9</xdr:col>
                    <xdr:colOff>800100</xdr:colOff>
                    <xdr:row>2</xdr:row>
                    <xdr:rowOff>114300</xdr:rowOff>
                  </from>
                  <to>
                    <xdr:col>11</xdr:col>
                    <xdr:colOff>381000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6" name="Button 2">
              <controlPr defaultSize="0" print="0" autoFill="0" autoPict="0">
                <anchor moveWithCells="1" sizeWithCells="1">
                  <from>
                    <xdr:col>16</xdr:col>
                    <xdr:colOff>571500</xdr:colOff>
                    <xdr:row>2</xdr:row>
                    <xdr:rowOff>114300</xdr:rowOff>
                  </from>
                  <to>
                    <xdr:col>18</xdr:col>
                    <xdr:colOff>647700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7" name="Button 3">
              <controlPr defaultSize="0" print="0" autoFill="0" autoPict="0">
                <anchor moveWithCells="1" sizeWithCells="1">
                  <from>
                    <xdr:col>11</xdr:col>
                    <xdr:colOff>647700</xdr:colOff>
                    <xdr:row>2</xdr:row>
                    <xdr:rowOff>114300</xdr:rowOff>
                  </from>
                  <to>
                    <xdr:col>13</xdr:col>
                    <xdr:colOff>723900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8" name="Button 4">
              <controlPr defaultSize="0" print="0" autoFill="0" autoPict="0">
                <anchor moveWithCells="1" sizeWithCells="1">
                  <from>
                    <xdr:col>14</xdr:col>
                    <xdr:colOff>190500</xdr:colOff>
                    <xdr:row>2</xdr:row>
                    <xdr:rowOff>114300</xdr:rowOff>
                  </from>
                  <to>
                    <xdr:col>16</xdr:col>
                    <xdr:colOff>266700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9" name="Button 5">
              <controlPr defaultSize="0" print="0" autoFill="0" autoPict="0">
                <anchor moveWithCells="1" sizeWithCells="1">
                  <from>
                    <xdr:col>24</xdr:col>
                    <xdr:colOff>281940</xdr:colOff>
                    <xdr:row>30</xdr:row>
                    <xdr:rowOff>114300</xdr:rowOff>
                  </from>
                  <to>
                    <xdr:col>27</xdr:col>
                    <xdr:colOff>381000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10" name="Button 6">
              <controlPr defaultSize="0" print="0" autoFill="0" autoPict="0">
                <anchor moveWithCells="1" sizeWithCells="1">
                  <from>
                    <xdr:col>24</xdr:col>
                    <xdr:colOff>434340</xdr:colOff>
                    <xdr:row>40</xdr:row>
                    <xdr:rowOff>53340</xdr:rowOff>
                  </from>
                  <to>
                    <xdr:col>28</xdr:col>
                    <xdr:colOff>152400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11" name="20 year">
              <controlPr defaultSize="0" autoFill="0" autoLine="0" autoPict="0">
                <anchor moveWithCells="1">
                  <from>
                    <xdr:col>22</xdr:col>
                    <xdr:colOff>693420</xdr:colOff>
                    <xdr:row>40</xdr:row>
                    <xdr:rowOff>167640</xdr:rowOff>
                  </from>
                  <to>
                    <xdr:col>24</xdr:col>
                    <xdr:colOff>396240</xdr:colOff>
                    <xdr:row>41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2" name="30 year">
              <controlPr defaultSize="0" autoFill="0" autoLine="0" autoPict="0">
                <anchor moveWithCells="1">
                  <from>
                    <xdr:col>22</xdr:col>
                    <xdr:colOff>693420</xdr:colOff>
                    <xdr:row>42</xdr:row>
                    <xdr:rowOff>45720</xdr:rowOff>
                  </from>
                  <to>
                    <xdr:col>24</xdr:col>
                    <xdr:colOff>396240</xdr:colOff>
                    <xdr:row>43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3" name="Tech Life">
              <controlPr defaultSize="0" autoFill="0" autoLine="0" autoPict="0">
                <anchor moveWithCells="1">
                  <from>
                    <xdr:col>22</xdr:col>
                    <xdr:colOff>693420</xdr:colOff>
                    <xdr:row>43</xdr:row>
                    <xdr:rowOff>83820</xdr:rowOff>
                  </from>
                  <to>
                    <xdr:col>25</xdr:col>
                    <xdr:colOff>68580</xdr:colOff>
                    <xdr:row>44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4" name="Custom CRP">
              <controlPr defaultSize="0" autoFill="0" autoLine="0" autoPict="0">
                <anchor moveWithCells="1">
                  <from>
                    <xdr:col>22</xdr:col>
                    <xdr:colOff>693420</xdr:colOff>
                    <xdr:row>44</xdr:row>
                    <xdr:rowOff>144780</xdr:rowOff>
                  </from>
                  <to>
                    <xdr:col>24</xdr:col>
                    <xdr:colOff>403860</xdr:colOff>
                    <xdr:row>45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5" name="Group Box 11">
              <controlPr defaultSize="0" autoFill="0" autoPict="0">
                <anchor moveWithCells="1">
                  <from>
                    <xdr:col>22</xdr:col>
                    <xdr:colOff>350520</xdr:colOff>
                    <xdr:row>38</xdr:row>
                    <xdr:rowOff>68580</xdr:rowOff>
                  </from>
                  <to>
                    <xdr:col>26</xdr:col>
                    <xdr:colOff>495300</xdr:colOff>
                    <xdr:row>46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6" name="RD Button">
              <controlPr defaultSize="0" autoFill="0" autoLine="0" autoPict="0">
                <anchor moveWithCells="1">
                  <from>
                    <xdr:col>20</xdr:col>
                    <xdr:colOff>327660</xdr:colOff>
                    <xdr:row>28</xdr:row>
                    <xdr:rowOff>53340</xdr:rowOff>
                  </from>
                  <to>
                    <xdr:col>24</xdr:col>
                    <xdr:colOff>624840</xdr:colOff>
                    <xdr:row>30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7" name="Market Button">
              <controlPr defaultSize="0" autoFill="0" autoLine="0" autoPict="0">
                <anchor moveWithCells="1">
                  <from>
                    <xdr:col>20</xdr:col>
                    <xdr:colOff>335280</xdr:colOff>
                    <xdr:row>32</xdr:row>
                    <xdr:rowOff>167640</xdr:rowOff>
                  </from>
                  <to>
                    <xdr:col>24</xdr:col>
                    <xdr:colOff>114300</xdr:colOff>
                    <xdr:row>34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721A1-1AC1-4F9C-AF61-6B6C3EDAB72A}">
  <sheetPr>
    <tabColor rgb="FFF6A01A"/>
  </sheetPr>
  <dimension ref="A1:DG821"/>
  <sheetViews>
    <sheetView showGridLines="0" zoomScale="80" zoomScaleNormal="80" workbookViewId="0">
      <pane xSplit="5" ySplit="5" topLeftCell="J6" activePane="bottomRight" state="frozen"/>
      <selection activeCell="T89" sqref="T89"/>
      <selection pane="topRight" activeCell="T89" sqref="T89"/>
      <selection pane="bottomLeft" activeCell="T89" sqref="T89"/>
      <selection pane="bottomRight" activeCell="A2" sqref="A2"/>
    </sheetView>
  </sheetViews>
  <sheetFormatPr defaultColWidth="9.33203125" defaultRowHeight="14.25" customHeight="1" x14ac:dyDescent="0.25"/>
  <cols>
    <col min="1" max="1" width="9.33203125" style="383"/>
    <col min="2" max="7" width="1.6640625" style="383" customWidth="1"/>
    <col min="8" max="8" width="5.6640625" style="383" customWidth="1"/>
    <col min="9" max="9" width="5.44140625" style="383" customWidth="1"/>
    <col min="10" max="10" width="19.6640625" style="383" customWidth="1"/>
    <col min="11" max="11" width="43.44140625" style="383" bestFit="1" customWidth="1"/>
    <col min="12" max="15" width="11.6640625" style="383" customWidth="1"/>
    <col min="16" max="16" width="12.44140625" style="383" customWidth="1"/>
    <col min="17" max="19" width="11.6640625" style="383" customWidth="1"/>
    <col min="20" max="20" width="18.44140625" style="383" customWidth="1"/>
    <col min="21" max="21" width="10.44140625" style="383" bestFit="1" customWidth="1"/>
    <col min="22" max="23" width="11.6640625" style="383" customWidth="1"/>
    <col min="24" max="24" width="10.44140625" style="383" bestFit="1" customWidth="1"/>
    <col min="25" max="48" width="11.6640625" style="383" customWidth="1"/>
    <col min="49" max="16384" width="9.33203125" style="383"/>
  </cols>
  <sheetData>
    <row r="1" spans="1:111" ht="17.399999999999999" x14ac:dyDescent="0.3">
      <c r="A1" s="515" t="s">
        <v>36</v>
      </c>
      <c r="B1" s="515"/>
      <c r="C1" s="515"/>
      <c r="D1" s="515"/>
      <c r="E1" s="515"/>
      <c r="F1" s="515"/>
      <c r="G1" s="515"/>
      <c r="H1" s="515"/>
      <c r="I1" s="515"/>
      <c r="J1" s="515"/>
      <c r="L1" s="3" t="s">
        <v>37</v>
      </c>
    </row>
    <row r="2" spans="1:111" ht="14.25" customHeight="1" x14ac:dyDescent="0.3">
      <c r="A2"/>
      <c r="B2"/>
      <c r="C2"/>
      <c r="D2"/>
      <c r="E2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/>
      <c r="BZ2" s="50"/>
      <c r="CA2" s="50"/>
      <c r="CB2" s="50"/>
      <c r="CC2" s="50"/>
      <c r="CD2" s="50"/>
      <c r="CE2" s="50"/>
      <c r="CF2" s="50"/>
      <c r="CG2" s="50"/>
      <c r="CH2" s="50"/>
      <c r="CI2" s="50"/>
      <c r="CJ2" s="50"/>
      <c r="CK2" s="50"/>
      <c r="CL2" s="50"/>
      <c r="CM2" s="50"/>
      <c r="CN2" s="50"/>
      <c r="CO2" s="50"/>
      <c r="CP2" s="50"/>
      <c r="CQ2" s="50"/>
      <c r="CR2" s="50"/>
      <c r="CS2" s="50"/>
      <c r="CT2" s="50"/>
      <c r="CU2" s="50"/>
      <c r="CV2" s="50"/>
      <c r="CW2" s="50"/>
      <c r="CX2" s="50"/>
      <c r="CY2" s="50"/>
      <c r="CZ2" s="50"/>
      <c r="DA2" s="50"/>
      <c r="DB2" s="50"/>
      <c r="DC2" s="50"/>
      <c r="DD2" s="50"/>
      <c r="DE2" s="50"/>
      <c r="DF2" s="50"/>
      <c r="DG2" s="50"/>
    </row>
    <row r="3" spans="1:111" ht="14.25" customHeight="1" x14ac:dyDescent="0.3">
      <c r="A3"/>
      <c r="B3"/>
      <c r="C3"/>
      <c r="D3"/>
      <c r="E3"/>
      <c r="T3" s="51" t="s">
        <v>38</v>
      </c>
    </row>
    <row r="4" spans="1:111" ht="14.25" customHeight="1" x14ac:dyDescent="0.25">
      <c r="J4" s="52" t="s">
        <v>39</v>
      </c>
      <c r="T4" s="53" t="s">
        <v>40</v>
      </c>
    </row>
    <row r="7" spans="1:111" ht="14.25" customHeight="1" x14ac:dyDescent="0.3">
      <c r="G7" s="54"/>
    </row>
    <row r="9" spans="1:111" ht="14.25" customHeight="1" x14ac:dyDescent="0.25">
      <c r="G9" s="55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7"/>
    </row>
    <row r="10" spans="1:111" ht="14.25" customHeight="1" x14ac:dyDescent="0.25">
      <c r="B10" s="58" t="s">
        <v>41</v>
      </c>
      <c r="G10" s="59" t="s">
        <v>42</v>
      </c>
      <c r="H10" s="59"/>
      <c r="I10" s="60"/>
      <c r="J10" s="59"/>
      <c r="K10" s="60"/>
      <c r="L10" s="60"/>
      <c r="M10" s="60"/>
      <c r="N10" s="60"/>
      <c r="O10" s="60"/>
      <c r="P10" s="60"/>
      <c r="Q10" s="60"/>
      <c r="R10" s="60"/>
      <c r="S10" s="60"/>
      <c r="T10" s="61"/>
    </row>
    <row r="11" spans="1:111" ht="14.25" customHeight="1" thickBot="1" x14ac:dyDescent="0.3">
      <c r="G11" s="62"/>
      <c r="T11" s="63"/>
    </row>
    <row r="12" spans="1:111" ht="14.25" customHeight="1" thickBot="1" x14ac:dyDescent="0.35">
      <c r="A12"/>
      <c r="G12" s="62"/>
      <c r="H12" s="516" t="s">
        <v>43</v>
      </c>
      <c r="J12" s="517" t="s">
        <v>44</v>
      </c>
      <c r="K12" s="64" t="s">
        <v>45</v>
      </c>
      <c r="L12" s="65">
        <f>L100</f>
        <v>0.21802830589477445</v>
      </c>
      <c r="O12" s="519" t="s">
        <v>46</v>
      </c>
      <c r="P12" s="519"/>
      <c r="Q12" s="452">
        <v>2020</v>
      </c>
      <c r="R12" s="453"/>
      <c r="S12" s="453"/>
      <c r="T12" s="454"/>
    </row>
    <row r="13" spans="1:111" ht="14.25" customHeight="1" thickBot="1" x14ac:dyDescent="0.3">
      <c r="G13" s="62"/>
      <c r="H13" s="516"/>
      <c r="J13" s="518"/>
      <c r="K13" s="69" t="s">
        <v>47</v>
      </c>
      <c r="L13" s="65">
        <f>L104</f>
        <v>0.25165532838651089</v>
      </c>
      <c r="O13" s="385" t="s">
        <v>48</v>
      </c>
      <c r="T13" s="63"/>
    </row>
    <row r="14" spans="1:111" ht="13.5" customHeight="1" thickBot="1" x14ac:dyDescent="0.3">
      <c r="G14" s="62"/>
      <c r="H14" s="516"/>
      <c r="J14" s="518"/>
      <c r="K14" s="71" t="s">
        <v>49</v>
      </c>
      <c r="L14" s="65">
        <f>L107</f>
        <v>0.2722383539810847</v>
      </c>
      <c r="O14" s="520" t="s">
        <v>50</v>
      </c>
      <c r="P14" s="521"/>
      <c r="Q14" s="521"/>
      <c r="R14" s="521"/>
      <c r="S14" s="521"/>
      <c r="T14" s="522"/>
      <c r="V14" s="482"/>
      <c r="W14" s="483"/>
      <c r="X14" s="483"/>
      <c r="Y14" s="483"/>
      <c r="Z14" s="483"/>
    </row>
    <row r="15" spans="1:111" ht="13.5" customHeight="1" thickBot="1" x14ac:dyDescent="0.3">
      <c r="G15" s="62"/>
      <c r="H15" s="516"/>
      <c r="J15" s="518"/>
      <c r="K15" s="71" t="s">
        <v>51</v>
      </c>
      <c r="L15" s="65">
        <f>L110</f>
        <v>0.31886896993365504</v>
      </c>
      <c r="O15" s="392" t="s">
        <v>52</v>
      </c>
      <c r="P15" s="73"/>
      <c r="Q15" s="73"/>
      <c r="R15" s="73"/>
      <c r="S15" s="73"/>
      <c r="T15" s="74"/>
      <c r="V15" s="482"/>
      <c r="W15" s="483"/>
      <c r="X15" s="483"/>
      <c r="Y15" s="483"/>
      <c r="Z15" s="483"/>
    </row>
    <row r="16" spans="1:111" ht="13.5" customHeight="1" x14ac:dyDescent="0.25">
      <c r="G16" s="62"/>
      <c r="H16" s="516"/>
      <c r="J16" s="518"/>
      <c r="K16" s="71" t="s">
        <v>53</v>
      </c>
      <c r="L16" s="65">
        <f>L113</f>
        <v>0.35146191697686013</v>
      </c>
      <c r="O16" s="484" t="s">
        <v>54</v>
      </c>
      <c r="P16" s="485"/>
      <c r="Q16" s="485"/>
      <c r="R16" s="485"/>
      <c r="S16" s="485"/>
      <c r="T16" s="486"/>
      <c r="V16" s="482"/>
      <c r="W16" s="483"/>
      <c r="X16" s="483"/>
      <c r="Y16" s="483"/>
      <c r="Z16" s="483"/>
    </row>
    <row r="17" spans="7:26" ht="13.5" customHeight="1" x14ac:dyDescent="0.25">
      <c r="G17" s="62"/>
      <c r="H17" s="516"/>
      <c r="J17" s="376"/>
      <c r="O17" s="487" t="s">
        <v>55</v>
      </c>
      <c r="P17" s="488"/>
      <c r="Q17" s="488"/>
      <c r="R17" s="488"/>
      <c r="S17" s="488"/>
      <c r="T17" s="489"/>
      <c r="V17" s="483"/>
      <c r="W17" s="483"/>
      <c r="X17" s="483"/>
      <c r="Y17" s="483"/>
      <c r="Z17" s="483"/>
    </row>
    <row r="18" spans="7:26" ht="14.25" customHeight="1" thickBot="1" x14ac:dyDescent="0.3">
      <c r="G18" s="62"/>
      <c r="H18" s="516"/>
      <c r="J18" s="410" t="s">
        <v>56</v>
      </c>
      <c r="K18" s="64" t="s">
        <v>45</v>
      </c>
      <c r="L18" s="76">
        <f>L12*8760</f>
        <v>1909.9279596382241</v>
      </c>
      <c r="O18" s="490" t="s">
        <v>57</v>
      </c>
      <c r="P18" s="491"/>
      <c r="Q18" s="491"/>
      <c r="R18" s="491"/>
      <c r="S18" s="491"/>
      <c r="T18" s="492"/>
      <c r="V18" s="483"/>
      <c r="W18" s="483"/>
      <c r="X18" s="483"/>
      <c r="Y18" s="483"/>
      <c r="Z18" s="483"/>
    </row>
    <row r="19" spans="7:26" ht="14.25" customHeight="1" x14ac:dyDescent="0.3">
      <c r="G19" s="62"/>
      <c r="H19" s="516"/>
      <c r="J19" s="411"/>
      <c r="K19" s="69" t="s">
        <v>47</v>
      </c>
      <c r="L19" s="76">
        <f>L13*8760</f>
        <v>2204.5006766658353</v>
      </c>
      <c r="O19" s="77"/>
      <c r="P19"/>
      <c r="Q19"/>
      <c r="R19"/>
      <c r="S19"/>
      <c r="T19" s="78"/>
      <c r="V19" s="483"/>
      <c r="W19" s="483"/>
      <c r="X19" s="483"/>
      <c r="Y19" s="483"/>
      <c r="Z19" s="483"/>
    </row>
    <row r="20" spans="7:26" ht="14.25" customHeight="1" x14ac:dyDescent="0.3">
      <c r="G20" s="62"/>
      <c r="H20" s="516"/>
      <c r="J20" s="411"/>
      <c r="K20" s="71" t="s">
        <v>49</v>
      </c>
      <c r="L20" s="76">
        <f>L14*8760</f>
        <v>2384.8079808743018</v>
      </c>
      <c r="O20" s="77"/>
      <c r="P20"/>
      <c r="Q20"/>
      <c r="R20"/>
      <c r="S20"/>
      <c r="T20" s="78"/>
      <c r="V20" s="483"/>
      <c r="W20" s="483"/>
      <c r="X20" s="483"/>
      <c r="Y20" s="483"/>
      <c r="Z20" s="483"/>
    </row>
    <row r="21" spans="7:26" ht="14.25" customHeight="1" x14ac:dyDescent="0.25">
      <c r="H21" s="516"/>
      <c r="J21" s="411"/>
      <c r="K21" s="71" t="s">
        <v>51</v>
      </c>
      <c r="L21" s="76">
        <f>L15*8760</f>
        <v>2793.2921766188183</v>
      </c>
      <c r="O21" s="389"/>
      <c r="P21" s="390"/>
      <c r="Q21" s="390"/>
      <c r="R21" s="390"/>
      <c r="S21" s="390"/>
      <c r="T21" s="391"/>
      <c r="V21" s="483"/>
      <c r="W21" s="483"/>
      <c r="X21" s="483"/>
      <c r="Y21" s="483"/>
      <c r="Z21" s="483"/>
    </row>
    <row r="22" spans="7:26" customFormat="1" ht="14.25" customHeight="1" thickBot="1" x14ac:dyDescent="0.35">
      <c r="H22" s="516"/>
      <c r="J22" s="411"/>
      <c r="K22" s="71" t="s">
        <v>53</v>
      </c>
      <c r="L22" s="76">
        <f>L16*8760</f>
        <v>3078.8063927172948</v>
      </c>
      <c r="O22" s="77"/>
      <c r="T22" s="78"/>
      <c r="V22" s="483"/>
      <c r="W22" s="483"/>
      <c r="X22" s="483"/>
      <c r="Y22" s="483"/>
      <c r="Z22" s="483"/>
    </row>
    <row r="23" spans="7:26" ht="14.25" customHeight="1" x14ac:dyDescent="0.25">
      <c r="G23" s="62"/>
      <c r="H23" s="516"/>
      <c r="J23" s="376"/>
      <c r="O23" s="493"/>
      <c r="P23" s="494"/>
      <c r="Q23" s="494"/>
      <c r="R23" s="495"/>
      <c r="S23" s="499" t="s">
        <v>58</v>
      </c>
      <c r="T23" s="500"/>
      <c r="V23" s="483"/>
      <c r="W23" s="483"/>
      <c r="X23" s="483"/>
      <c r="Y23" s="483"/>
      <c r="Z23" s="483"/>
    </row>
    <row r="24" spans="7:26" ht="14.25" customHeight="1" x14ac:dyDescent="0.25">
      <c r="G24" s="62"/>
      <c r="H24" s="516"/>
      <c r="J24" s="441" t="s">
        <v>59</v>
      </c>
      <c r="K24" s="64" t="s">
        <v>45</v>
      </c>
      <c r="L24" s="82">
        <f>L30+L36</f>
        <v>1692.8301122303596</v>
      </c>
      <c r="O24" s="496"/>
      <c r="P24" s="497"/>
      <c r="Q24" s="497"/>
      <c r="R24" s="498"/>
      <c r="S24" s="501" t="s">
        <v>60</v>
      </c>
      <c r="T24" s="502"/>
      <c r="V24" s="483"/>
      <c r="W24" s="483"/>
      <c r="X24" s="483"/>
      <c r="Y24" s="483"/>
      <c r="Z24" s="483"/>
    </row>
    <row r="25" spans="7:26" ht="14.25" customHeight="1" thickBot="1" x14ac:dyDescent="0.3">
      <c r="G25" s="62"/>
      <c r="H25" s="516"/>
      <c r="J25" s="442"/>
      <c r="K25" s="69" t="s">
        <v>47</v>
      </c>
      <c r="L25" s="82">
        <f>L31+L37</f>
        <v>1692.8301122303596</v>
      </c>
      <c r="O25" s="503"/>
      <c r="P25" s="504"/>
      <c r="Q25" s="504"/>
      <c r="R25" s="504"/>
      <c r="S25" s="523" t="s">
        <v>61</v>
      </c>
      <c r="T25" s="524"/>
      <c r="V25" s="483"/>
      <c r="W25" s="483"/>
      <c r="X25" s="483"/>
      <c r="Y25" s="483"/>
      <c r="Z25" s="483"/>
    </row>
    <row r="26" spans="7:26" ht="14.25" customHeight="1" thickBot="1" x14ac:dyDescent="0.3">
      <c r="G26" s="62"/>
      <c r="H26" s="516"/>
      <c r="J26" s="442"/>
      <c r="K26" s="71" t="s">
        <v>49</v>
      </c>
      <c r="L26" s="82">
        <f>L32+L38</f>
        <v>1692.8301122303596</v>
      </c>
      <c r="O26" s="525"/>
      <c r="P26" s="526"/>
      <c r="Q26" s="526"/>
      <c r="R26" s="527"/>
      <c r="S26" s="528">
        <v>176965</v>
      </c>
      <c r="T26" s="529"/>
      <c r="V26" s="483"/>
      <c r="W26" s="483"/>
      <c r="X26" s="483"/>
      <c r="Y26" s="483"/>
      <c r="Z26" s="483"/>
    </row>
    <row r="27" spans="7:26" ht="14.25" customHeight="1" x14ac:dyDescent="0.25">
      <c r="H27" s="516"/>
      <c r="J27" s="442"/>
      <c r="K27" s="71" t="s">
        <v>51</v>
      </c>
      <c r="L27" s="82">
        <f>L33+L39</f>
        <v>1692.8301122303596</v>
      </c>
      <c r="O27" s="83"/>
      <c r="P27" s="84"/>
      <c r="Q27" s="84"/>
      <c r="R27" s="84"/>
      <c r="S27" s="85"/>
      <c r="T27" s="86"/>
      <c r="V27" s="483"/>
      <c r="W27" s="483"/>
      <c r="X27" s="483"/>
      <c r="Y27" s="483"/>
      <c r="Z27" s="483"/>
    </row>
    <row r="28" spans="7:26" customFormat="1" ht="14.25" customHeight="1" thickBot="1" x14ac:dyDescent="0.35">
      <c r="H28" s="516"/>
      <c r="J28" s="449"/>
      <c r="K28" s="71" t="s">
        <v>53</v>
      </c>
      <c r="L28" s="82">
        <f>L34+L40</f>
        <v>1692.8301122303596</v>
      </c>
      <c r="O28" s="77"/>
      <c r="T28" s="78"/>
      <c r="V28" s="483"/>
      <c r="W28" s="483"/>
      <c r="X28" s="483"/>
      <c r="Y28" s="483"/>
      <c r="Z28" s="483"/>
    </row>
    <row r="29" spans="7:26" ht="14.25" customHeight="1" x14ac:dyDescent="0.25">
      <c r="G29" s="62"/>
      <c r="H29" s="516"/>
      <c r="O29" s="530" t="s">
        <v>62</v>
      </c>
      <c r="P29" s="531" t="s">
        <v>62</v>
      </c>
      <c r="Q29" s="505" t="s">
        <v>63</v>
      </c>
      <c r="R29" s="506"/>
      <c r="S29" s="506"/>
      <c r="T29" s="507"/>
      <c r="U29" s="87"/>
      <c r="V29" s="483"/>
      <c r="W29" s="483"/>
      <c r="X29" s="483"/>
      <c r="Y29" s="483"/>
      <c r="Z29" s="483"/>
    </row>
    <row r="30" spans="7:26" ht="14.25" customHeight="1" x14ac:dyDescent="0.25">
      <c r="G30" s="62"/>
      <c r="H30" s="516"/>
      <c r="J30" s="410" t="s">
        <v>64</v>
      </c>
      <c r="K30" s="64" t="s">
        <v>45</v>
      </c>
      <c r="L30" s="88">
        <f>(L36+L62)*($S$48-1)</f>
        <v>126.9482010778105</v>
      </c>
      <c r="O30" s="514" t="s">
        <v>65</v>
      </c>
      <c r="P30" s="436" t="s">
        <v>65</v>
      </c>
      <c r="Q30" s="508"/>
      <c r="R30" s="509"/>
      <c r="S30" s="509"/>
      <c r="T30" s="510"/>
      <c r="U30" s="87"/>
      <c r="V30" s="483"/>
      <c r="W30" s="483"/>
      <c r="X30" s="483"/>
      <c r="Y30" s="483"/>
      <c r="Z30" s="483"/>
    </row>
    <row r="31" spans="7:26" ht="14.25" customHeight="1" x14ac:dyDescent="0.25">
      <c r="G31" s="62"/>
      <c r="H31" s="516"/>
      <c r="J31" s="411"/>
      <c r="K31" s="69" t="s">
        <v>47</v>
      </c>
      <c r="L31" s="88">
        <f>(L37+L63)*($S$48-1)</f>
        <v>126.9482010778105</v>
      </c>
      <c r="O31" s="514" t="s">
        <v>66</v>
      </c>
      <c r="P31" s="436" t="s">
        <v>66</v>
      </c>
      <c r="Q31" s="508"/>
      <c r="R31" s="509"/>
      <c r="S31" s="509"/>
      <c r="T31" s="510"/>
      <c r="U31" s="87"/>
      <c r="V31" s="483"/>
      <c r="W31" s="483"/>
      <c r="X31" s="483"/>
      <c r="Y31" s="483"/>
      <c r="Z31" s="483"/>
    </row>
    <row r="32" spans="7:26" ht="14.25" customHeight="1" x14ac:dyDescent="0.25">
      <c r="G32" s="62"/>
      <c r="H32" s="516"/>
      <c r="J32" s="411"/>
      <c r="K32" s="71" t="s">
        <v>49</v>
      </c>
      <c r="L32" s="88">
        <f>(L38+L64)*($S$48-1)</f>
        <v>126.9482010778105</v>
      </c>
      <c r="O32" s="393" t="s">
        <v>67</v>
      </c>
      <c r="P32" s="383" t="s">
        <v>67</v>
      </c>
      <c r="Q32" s="508"/>
      <c r="R32" s="509"/>
      <c r="S32" s="509"/>
      <c r="T32" s="510"/>
      <c r="U32" s="87"/>
      <c r="V32" s="483"/>
      <c r="W32" s="483"/>
      <c r="X32" s="483"/>
      <c r="Y32" s="483"/>
      <c r="Z32" s="483"/>
    </row>
    <row r="33" spans="7:26" ht="14.25" customHeight="1" thickBot="1" x14ac:dyDescent="0.3">
      <c r="G33" s="62"/>
      <c r="H33" s="516"/>
      <c r="J33" s="411"/>
      <c r="K33" s="71" t="s">
        <v>51</v>
      </c>
      <c r="L33" s="88">
        <f>(L39+L65)*($S$48-1)</f>
        <v>126.9482010778105</v>
      </c>
      <c r="O33" s="91" t="s">
        <v>68</v>
      </c>
      <c r="P33" s="92" t="s">
        <v>68</v>
      </c>
      <c r="Q33" s="511"/>
      <c r="R33" s="512"/>
      <c r="S33" s="512"/>
      <c r="T33" s="513"/>
      <c r="U33" s="87"/>
      <c r="V33" s="483"/>
      <c r="W33" s="483"/>
      <c r="X33" s="483"/>
      <c r="Y33" s="483"/>
      <c r="Z33" s="483"/>
    </row>
    <row r="34" spans="7:26" ht="14.25" customHeight="1" thickBot="1" x14ac:dyDescent="0.3">
      <c r="G34" s="62"/>
      <c r="H34" s="516"/>
      <c r="J34" s="411"/>
      <c r="K34" s="71" t="s">
        <v>53</v>
      </c>
      <c r="L34" s="88">
        <f>(L40+L66)*($S$48-1)</f>
        <v>126.9482010778105</v>
      </c>
      <c r="Q34" s="87"/>
      <c r="R34" s="87"/>
      <c r="S34" s="87"/>
      <c r="T34" s="87"/>
      <c r="U34" s="87"/>
      <c r="V34" s="483"/>
      <c r="W34" s="483"/>
      <c r="X34" s="483"/>
      <c r="Y34" s="483"/>
      <c r="Z34" s="483"/>
    </row>
    <row r="35" spans="7:26" ht="14.25" customHeight="1" x14ac:dyDescent="0.25">
      <c r="G35" s="62"/>
      <c r="H35" s="516"/>
      <c r="O35" s="417" t="s">
        <v>69</v>
      </c>
      <c r="P35" s="418"/>
      <c r="Q35" s="418"/>
      <c r="R35" s="418"/>
      <c r="S35" s="419"/>
      <c r="T35" s="63"/>
      <c r="V35" s="483"/>
      <c r="W35" s="483"/>
      <c r="X35" s="483"/>
      <c r="Y35" s="483"/>
      <c r="Z35" s="483"/>
    </row>
    <row r="36" spans="7:26" ht="14.25" customHeight="1" x14ac:dyDescent="0.25">
      <c r="G36" s="62"/>
      <c r="H36" s="516"/>
      <c r="J36" s="410" t="s">
        <v>70</v>
      </c>
      <c r="K36" s="64" t="s">
        <v>45</v>
      </c>
      <c r="L36" s="93">
        <f>$L$168</f>
        <v>1565.881911152549</v>
      </c>
      <c r="O36" s="420" t="s">
        <v>71</v>
      </c>
      <c r="P36" s="421"/>
      <c r="Q36" s="421"/>
      <c r="R36" s="421"/>
      <c r="S36" s="366">
        <f>L219</f>
        <v>2.1999999999999999E-2</v>
      </c>
      <c r="T36" s="63"/>
    </row>
    <row r="37" spans="7:26" ht="14.25" customHeight="1" x14ac:dyDescent="0.25">
      <c r="G37" s="62"/>
      <c r="H37" s="516"/>
      <c r="J37" s="411"/>
      <c r="K37" s="69" t="s">
        <v>47</v>
      </c>
      <c r="L37" s="93">
        <f>$L$171</f>
        <v>1565.881911152549</v>
      </c>
      <c r="O37" s="407" t="s">
        <v>72</v>
      </c>
      <c r="P37" s="408"/>
      <c r="Q37" s="408"/>
      <c r="R37" s="408"/>
      <c r="S37" s="94">
        <v>30</v>
      </c>
      <c r="T37" s="63"/>
    </row>
    <row r="38" spans="7:26" ht="14.25" customHeight="1" x14ac:dyDescent="0.25">
      <c r="G38" s="62"/>
      <c r="H38" s="516"/>
      <c r="J38" s="411"/>
      <c r="K38" s="71" t="s">
        <v>49</v>
      </c>
      <c r="L38" s="93">
        <f>$L$180</f>
        <v>1565.881911152549</v>
      </c>
      <c r="O38" s="407" t="s">
        <v>73</v>
      </c>
      <c r="P38" s="408"/>
      <c r="Q38" s="408"/>
      <c r="R38" s="408"/>
      <c r="S38" s="95">
        <f>L221</f>
        <v>0.04</v>
      </c>
      <c r="T38" s="63"/>
    </row>
    <row r="39" spans="7:26" ht="14.25" customHeight="1" x14ac:dyDescent="0.25">
      <c r="G39" s="62"/>
      <c r="H39" s="516"/>
      <c r="J39" s="411"/>
      <c r="K39" s="71" t="s">
        <v>51</v>
      </c>
      <c r="L39" s="93">
        <f>$L$180</f>
        <v>1565.881911152549</v>
      </c>
      <c r="O39" s="373" t="s">
        <v>74</v>
      </c>
      <c r="P39" s="374"/>
      <c r="Q39" s="374"/>
      <c r="R39" s="374"/>
      <c r="S39" s="98">
        <f>L224</f>
        <v>1.4634146341463428E-2</v>
      </c>
      <c r="T39" s="63"/>
    </row>
    <row r="40" spans="7:26" ht="14.25" customHeight="1" x14ac:dyDescent="0.25">
      <c r="G40" s="62"/>
      <c r="H40" s="516"/>
      <c r="J40" s="411"/>
      <c r="K40" s="71" t="s">
        <v>53</v>
      </c>
      <c r="L40" s="93">
        <f>$L$180</f>
        <v>1565.881911152549</v>
      </c>
      <c r="O40" s="373" t="s">
        <v>75</v>
      </c>
      <c r="P40" s="374"/>
      <c r="Q40" s="374"/>
      <c r="R40" s="374"/>
      <c r="S40" s="95">
        <f>L226</f>
        <v>3.5000000000000003E-2</v>
      </c>
      <c r="T40" s="63"/>
    </row>
    <row r="41" spans="7:26" ht="14.25" customHeight="1" x14ac:dyDescent="0.25">
      <c r="G41" s="62"/>
      <c r="H41" s="516"/>
      <c r="O41" s="373" t="s">
        <v>76</v>
      </c>
      <c r="P41" s="374"/>
      <c r="Q41" s="374"/>
      <c r="R41" s="374"/>
      <c r="S41" s="95">
        <f>L228</f>
        <v>7.7499999999999999E-2</v>
      </c>
      <c r="T41" s="63"/>
    </row>
    <row r="42" spans="7:26" ht="14.25" customHeight="1" x14ac:dyDescent="0.25">
      <c r="G42" s="62"/>
      <c r="H42" s="516"/>
      <c r="J42" s="410" t="s">
        <v>77</v>
      </c>
      <c r="K42" s="64" t="s">
        <v>45</v>
      </c>
      <c r="L42" s="93">
        <f>L184</f>
        <v>18.760000000000002</v>
      </c>
      <c r="M42" s="99"/>
      <c r="O42" s="373" t="s">
        <v>78</v>
      </c>
      <c r="P42" s="374"/>
      <c r="Q42" s="374"/>
      <c r="R42" s="374"/>
      <c r="S42" s="98">
        <f>L231</f>
        <v>5.1219512195121997E-2</v>
      </c>
      <c r="T42" s="63"/>
    </row>
    <row r="43" spans="7:26" ht="14.25" customHeight="1" x14ac:dyDescent="0.25">
      <c r="G43" s="62"/>
      <c r="H43" s="516"/>
      <c r="J43" s="411"/>
      <c r="K43" s="69" t="s">
        <v>47</v>
      </c>
      <c r="L43" s="93">
        <f>L42</f>
        <v>18.760000000000002</v>
      </c>
      <c r="M43" s="99"/>
      <c r="O43" s="373" t="s">
        <v>79</v>
      </c>
      <c r="P43" s="374"/>
      <c r="Q43" s="374"/>
      <c r="R43" s="374"/>
      <c r="S43" s="95">
        <f>L235</f>
        <v>0.73517747421398261</v>
      </c>
      <c r="T43" s="63"/>
    </row>
    <row r="44" spans="7:26" ht="14.25" customHeight="1" x14ac:dyDescent="0.25">
      <c r="G44" s="62"/>
      <c r="H44" s="516"/>
      <c r="J44" s="411"/>
      <c r="K44" s="71" t="s">
        <v>49</v>
      </c>
      <c r="L44" s="93">
        <f>L43</f>
        <v>18.760000000000002</v>
      </c>
      <c r="M44" s="99"/>
      <c r="O44" s="373" t="s">
        <v>80</v>
      </c>
      <c r="P44" s="374"/>
      <c r="Q44" s="374"/>
      <c r="R44" s="374"/>
      <c r="S44" s="95">
        <f>L236</f>
        <v>0.26</v>
      </c>
      <c r="T44" s="63"/>
      <c r="Z44" s="376"/>
    </row>
    <row r="45" spans="7:26" ht="14.25" customHeight="1" x14ac:dyDescent="0.25">
      <c r="G45" s="62"/>
      <c r="H45" s="516"/>
      <c r="J45" s="411"/>
      <c r="K45" s="71" t="s">
        <v>51</v>
      </c>
      <c r="L45" s="93">
        <f>L44</f>
        <v>18.760000000000002</v>
      </c>
      <c r="M45" s="99"/>
      <c r="O45" s="373" t="s">
        <v>81</v>
      </c>
      <c r="P45" s="374"/>
      <c r="Q45" s="374"/>
      <c r="R45" s="374"/>
      <c r="S45" s="370">
        <f>L238</f>
        <v>7.2700000000000001E-2</v>
      </c>
      <c r="T45" s="63"/>
      <c r="Z45" s="376"/>
    </row>
    <row r="46" spans="7:26" ht="14.25" customHeight="1" x14ac:dyDescent="0.25">
      <c r="G46" s="62"/>
      <c r="H46" s="516"/>
      <c r="J46" s="411"/>
      <c r="K46" s="71" t="s">
        <v>53</v>
      </c>
      <c r="L46" s="93">
        <f>L45</f>
        <v>18.760000000000002</v>
      </c>
      <c r="M46" s="99"/>
      <c r="O46" s="373" t="s">
        <v>82</v>
      </c>
      <c r="P46" s="374"/>
      <c r="Q46" s="374"/>
      <c r="R46" s="374"/>
      <c r="S46" s="370">
        <f>L241</f>
        <v>4.9608610567514644E-2</v>
      </c>
      <c r="T46" s="63"/>
      <c r="Z46" s="376"/>
    </row>
    <row r="47" spans="7:26" ht="14.25" customHeight="1" x14ac:dyDescent="0.25">
      <c r="G47" s="62"/>
      <c r="H47" s="516"/>
      <c r="K47" s="71"/>
      <c r="O47" s="377" t="s">
        <v>83</v>
      </c>
      <c r="P47" s="378"/>
      <c r="Q47" s="378"/>
      <c r="R47" s="378"/>
      <c r="S47" s="102">
        <v>5</v>
      </c>
      <c r="T47" s="63"/>
    </row>
    <row r="48" spans="7:26" ht="14.25" customHeight="1" x14ac:dyDescent="0.25">
      <c r="G48" s="62"/>
      <c r="H48" s="516"/>
      <c r="J48" s="410" t="s">
        <v>84</v>
      </c>
      <c r="K48" s="64" t="s">
        <v>45</v>
      </c>
      <c r="L48" s="93">
        <v>0</v>
      </c>
      <c r="M48" s="99"/>
      <c r="O48" s="379" t="s">
        <v>85</v>
      </c>
      <c r="P48" s="380"/>
      <c r="Q48" s="380"/>
      <c r="R48" s="380"/>
      <c r="S48" s="105">
        <f>SUMPRODUCT(P67:P69,Q67:Q69,R67:R69)+SUMPRODUCT(P67:P69,T67:T69,S67:S69)</f>
        <v>1.0810713759279407</v>
      </c>
      <c r="T48" s="63"/>
    </row>
    <row r="49" spans="7:27" ht="14.25" customHeight="1" x14ac:dyDescent="0.25">
      <c r="G49" s="62"/>
      <c r="H49" s="516"/>
      <c r="J49" s="411"/>
      <c r="K49" s="69" t="s">
        <v>47</v>
      </c>
      <c r="L49" s="93">
        <v>0</v>
      </c>
      <c r="M49" s="99"/>
      <c r="O49" s="379" t="s">
        <v>86</v>
      </c>
      <c r="P49" s="380"/>
      <c r="Q49" s="380"/>
      <c r="R49" s="380"/>
      <c r="S49" s="105">
        <f>SUMPRODUCT(O74:T74,O76:T76)</f>
        <v>0.82600611834396021</v>
      </c>
      <c r="T49" s="63"/>
      <c r="Y49" s="106"/>
      <c r="Z49" s="106"/>
      <c r="AA49" s="106"/>
    </row>
    <row r="50" spans="7:27" ht="14.25" customHeight="1" x14ac:dyDescent="0.25">
      <c r="G50" s="62"/>
      <c r="H50" s="516"/>
      <c r="J50" s="411"/>
      <c r="K50" s="71" t="s">
        <v>49</v>
      </c>
      <c r="L50" s="93">
        <v>0</v>
      </c>
      <c r="M50" s="99"/>
      <c r="O50" s="379" t="s">
        <v>87</v>
      </c>
      <c r="P50" s="380"/>
      <c r="Q50" s="380"/>
      <c r="R50" s="380"/>
      <c r="S50" s="105">
        <f xml:space="preserve"> (1 - S49 * S44) / (1 - S44)</f>
        <v>1.0611329854467166</v>
      </c>
      <c r="T50" s="63"/>
      <c r="U50" s="106"/>
      <c r="V50" s="106"/>
      <c r="W50" s="106"/>
      <c r="X50" s="106"/>
      <c r="Y50" s="106"/>
      <c r="Z50" s="106"/>
    </row>
    <row r="51" spans="7:27" ht="14.25" customHeight="1" x14ac:dyDescent="0.25">
      <c r="G51" s="62"/>
      <c r="H51" s="516"/>
      <c r="J51" s="411"/>
      <c r="K51" s="71" t="s">
        <v>51</v>
      </c>
      <c r="L51" s="93">
        <v>0</v>
      </c>
      <c r="M51" s="99"/>
      <c r="O51" s="379" t="s">
        <v>88</v>
      </c>
      <c r="P51" s="380"/>
      <c r="Q51" s="380"/>
      <c r="R51" s="380"/>
      <c r="S51" s="98">
        <f>L245</f>
        <v>5.949959787726012E-2</v>
      </c>
      <c r="T51" s="63"/>
      <c r="U51" s="106"/>
      <c r="V51" s="106"/>
      <c r="W51" s="106"/>
      <c r="X51" s="106"/>
      <c r="Y51" s="106"/>
      <c r="Z51" s="106"/>
    </row>
    <row r="52" spans="7:27" ht="14.25" customHeight="1" thickBot="1" x14ac:dyDescent="0.3">
      <c r="G52" s="62"/>
      <c r="H52" s="516"/>
      <c r="J52" s="411"/>
      <c r="K52" s="71" t="s">
        <v>53</v>
      </c>
      <c r="L52" s="93">
        <v>0</v>
      </c>
      <c r="M52" s="99"/>
      <c r="O52" s="381" t="s">
        <v>89</v>
      </c>
      <c r="P52" s="382"/>
      <c r="Q52" s="382"/>
      <c r="R52" s="382"/>
      <c r="S52" s="109">
        <f>L248</f>
        <v>4.2792088852852385E-2</v>
      </c>
      <c r="T52" s="63"/>
      <c r="U52" s="106"/>
      <c r="V52" s="106"/>
      <c r="W52" s="106"/>
      <c r="X52" s="106"/>
      <c r="Y52" s="106"/>
      <c r="Z52" s="106"/>
    </row>
    <row r="53" spans="7:27" ht="14.25" customHeight="1" thickBot="1" x14ac:dyDescent="0.35">
      <c r="G53" s="110"/>
      <c r="H53" s="111"/>
      <c r="I53" s="111"/>
      <c r="J53" s="111"/>
      <c r="K53" s="111"/>
      <c r="L53" s="111"/>
      <c r="O53" s="112" t="s">
        <v>90</v>
      </c>
      <c r="P53" s="113"/>
      <c r="Q53" s="113"/>
      <c r="R53" s="113"/>
      <c r="S53" s="114">
        <f>S41+0.02</f>
        <v>9.7500000000000003E-2</v>
      </c>
      <c r="T53" s="63"/>
    </row>
    <row r="54" spans="7:27" ht="14.25" customHeight="1" x14ac:dyDescent="0.3">
      <c r="G54" s="115"/>
      <c r="H54" s="116"/>
      <c r="I54" s="116"/>
      <c r="J54" s="116"/>
      <c r="K54" s="116"/>
      <c r="L54" s="116"/>
      <c r="O54"/>
      <c r="P54"/>
      <c r="Q54"/>
      <c r="R54"/>
      <c r="S54"/>
      <c r="T54" s="63"/>
    </row>
    <row r="55" spans="7:27" ht="15" customHeight="1" x14ac:dyDescent="0.3">
      <c r="G55" s="62"/>
      <c r="H55" s="433" t="s">
        <v>91</v>
      </c>
      <c r="J55" s="410" t="s">
        <v>92</v>
      </c>
      <c r="K55" s="64" t="s">
        <v>45</v>
      </c>
      <c r="L55" s="118">
        <f>$S$45</f>
        <v>7.2700000000000001E-2</v>
      </c>
      <c r="O55"/>
      <c r="P55"/>
      <c r="Q55"/>
      <c r="R55"/>
      <c r="S55"/>
      <c r="T55" s="63"/>
      <c r="U55" s="119"/>
    </row>
    <row r="56" spans="7:27" ht="15" customHeight="1" x14ac:dyDescent="0.3">
      <c r="G56" s="62"/>
      <c r="H56" s="433"/>
      <c r="J56" s="411"/>
      <c r="K56" s="69" t="s">
        <v>47</v>
      </c>
      <c r="L56" s="118">
        <f>L55</f>
        <v>7.2700000000000001E-2</v>
      </c>
      <c r="O56"/>
      <c r="P56"/>
      <c r="Q56"/>
      <c r="R56"/>
      <c r="S56"/>
      <c r="T56" s="63"/>
    </row>
    <row r="57" spans="7:27" ht="15" customHeight="1" x14ac:dyDescent="0.3">
      <c r="G57" s="62"/>
      <c r="H57" s="433"/>
      <c r="J57" s="411"/>
      <c r="K57" s="71" t="s">
        <v>49</v>
      </c>
      <c r="L57" s="118">
        <f>L56</f>
        <v>7.2700000000000001E-2</v>
      </c>
      <c r="O57"/>
      <c r="P57"/>
      <c r="Q57"/>
      <c r="R57"/>
      <c r="S57"/>
      <c r="T57" s="63"/>
    </row>
    <row r="58" spans="7:27" ht="15" customHeight="1" x14ac:dyDescent="0.3">
      <c r="G58" s="62"/>
      <c r="H58" s="433"/>
      <c r="J58" s="411"/>
      <c r="K58" s="71" t="s">
        <v>51</v>
      </c>
      <c r="L58" s="118">
        <f>L57</f>
        <v>7.2700000000000001E-2</v>
      </c>
      <c r="O58"/>
      <c r="P58"/>
      <c r="Q58"/>
      <c r="R58"/>
      <c r="S58"/>
      <c r="T58" s="63"/>
    </row>
    <row r="59" spans="7:27" ht="15" customHeight="1" x14ac:dyDescent="0.3">
      <c r="G59" s="62"/>
      <c r="H59" s="433"/>
      <c r="J59" s="411"/>
      <c r="K59" s="71" t="s">
        <v>53</v>
      </c>
      <c r="L59" s="118">
        <f>L58</f>
        <v>7.2700000000000001E-2</v>
      </c>
      <c r="O59"/>
      <c r="P59"/>
      <c r="Q59"/>
      <c r="R59"/>
      <c r="S59"/>
      <c r="T59" s="63"/>
    </row>
    <row r="60" spans="7:27" ht="14.25" customHeight="1" thickBot="1" x14ac:dyDescent="0.3">
      <c r="G60" s="110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20"/>
    </row>
    <row r="61" spans="7:27" ht="14.25" customHeight="1" thickBot="1" x14ac:dyDescent="0.3">
      <c r="G61" s="115"/>
      <c r="H61" s="116"/>
      <c r="I61" s="116"/>
      <c r="J61" s="116"/>
      <c r="K61" s="116"/>
      <c r="L61" s="116"/>
      <c r="O61" s="121"/>
      <c r="P61" s="121"/>
      <c r="Q61" s="121"/>
      <c r="R61" s="121"/>
      <c r="S61" s="106"/>
      <c r="T61" s="63"/>
    </row>
    <row r="62" spans="7:27" ht="14.25" customHeight="1" x14ac:dyDescent="0.25">
      <c r="G62" s="62"/>
      <c r="H62" s="434" t="s">
        <v>93</v>
      </c>
      <c r="J62" s="410" t="s">
        <v>94</v>
      </c>
      <c r="K62" s="64" t="s">
        <v>45</v>
      </c>
      <c r="L62" s="82">
        <f>L68+L74</f>
        <v>0</v>
      </c>
      <c r="O62" s="431" t="s">
        <v>95</v>
      </c>
      <c r="P62" s="432"/>
      <c r="Q62" s="123">
        <v>1</v>
      </c>
      <c r="R62" s="121"/>
      <c r="S62" s="106"/>
      <c r="T62" s="63"/>
    </row>
    <row r="63" spans="7:27" ht="14.25" customHeight="1" x14ac:dyDescent="0.25">
      <c r="G63" s="62"/>
      <c r="H63" s="434"/>
      <c r="J63" s="411"/>
      <c r="K63" s="69" t="s">
        <v>47</v>
      </c>
      <c r="L63" s="82">
        <f>L69+L75</f>
        <v>0</v>
      </c>
      <c r="O63" s="124" t="s">
        <v>22</v>
      </c>
      <c r="P63" s="125" t="s">
        <v>96</v>
      </c>
      <c r="Q63" s="126" t="s">
        <v>97</v>
      </c>
      <c r="R63" s="121" t="s">
        <v>98</v>
      </c>
      <c r="S63" s="106" t="s">
        <v>99</v>
      </c>
      <c r="T63" s="63" t="s">
        <v>97</v>
      </c>
    </row>
    <row r="64" spans="7:27" ht="14.25" customHeight="1" x14ac:dyDescent="0.25">
      <c r="G64" s="62"/>
      <c r="H64" s="434"/>
      <c r="J64" s="411"/>
      <c r="K64" s="71" t="s">
        <v>49</v>
      </c>
      <c r="L64" s="82">
        <f>L70+L76</f>
        <v>0</v>
      </c>
      <c r="M64" s="127"/>
      <c r="O64" s="128" t="s">
        <v>100</v>
      </c>
      <c r="P64" s="376" t="s">
        <v>101</v>
      </c>
      <c r="Q64" s="129" t="s">
        <v>102</v>
      </c>
      <c r="R64" s="121"/>
      <c r="S64" s="106"/>
      <c r="T64" s="63" t="s">
        <v>103</v>
      </c>
    </row>
    <row r="65" spans="7:20" ht="14.25" customHeight="1" x14ac:dyDescent="0.25">
      <c r="G65" s="62"/>
      <c r="H65" s="434"/>
      <c r="J65" s="411"/>
      <c r="K65" s="71" t="s">
        <v>51</v>
      </c>
      <c r="L65" s="82">
        <f>L71+L77</f>
        <v>0</v>
      </c>
      <c r="O65" s="128"/>
      <c r="P65" s="376"/>
      <c r="Q65" s="130"/>
      <c r="R65" s="121"/>
      <c r="S65" s="106"/>
      <c r="T65" s="63"/>
    </row>
    <row r="66" spans="7:20" ht="14.25" customHeight="1" x14ac:dyDescent="0.25">
      <c r="G66" s="62"/>
      <c r="H66" s="434"/>
      <c r="J66" s="411"/>
      <c r="K66" s="71" t="s">
        <v>53</v>
      </c>
      <c r="L66" s="82">
        <f>L72+L78</f>
        <v>0</v>
      </c>
      <c r="O66" s="128"/>
      <c r="P66" s="376"/>
      <c r="Q66" s="130"/>
      <c r="R66" s="121"/>
      <c r="S66" s="106"/>
      <c r="T66" s="63"/>
    </row>
    <row r="67" spans="7:20" ht="14.25" customHeight="1" x14ac:dyDescent="0.25">
      <c r="G67" s="62"/>
      <c r="H67" s="434"/>
      <c r="L67" s="131"/>
      <c r="O67" s="132">
        <v>0</v>
      </c>
      <c r="P67" s="367">
        <v>0</v>
      </c>
      <c r="Q67" s="133">
        <f>1+((1+S40)^(O67+0.5)-1)</f>
        <v>1.0173494974687902</v>
      </c>
      <c r="R67" s="121">
        <v>0.8</v>
      </c>
      <c r="S67" s="106">
        <v>0.19999999999999996</v>
      </c>
      <c r="T67" s="63">
        <v>1.0392304845413265</v>
      </c>
    </row>
    <row r="68" spans="7:20" ht="14.25" customHeight="1" x14ac:dyDescent="0.25">
      <c r="G68" s="62"/>
      <c r="H68" s="434"/>
      <c r="J68" s="410" t="s">
        <v>104</v>
      </c>
      <c r="K68" s="64" t="s">
        <v>45</v>
      </c>
      <c r="L68" s="93">
        <v>0</v>
      </c>
      <c r="O68" s="134">
        <v>1</v>
      </c>
      <c r="P68" s="368">
        <v>0.7</v>
      </c>
      <c r="Q68" s="136">
        <f>1+((1+S40)^(O68+0.5)-1)</f>
        <v>1.0529567298801978</v>
      </c>
      <c r="R68" s="121">
        <v>0.8</v>
      </c>
      <c r="S68" s="106">
        <v>0.19999999999999996</v>
      </c>
      <c r="T68" s="63">
        <v>1.1223689233046326</v>
      </c>
    </row>
    <row r="69" spans="7:20" ht="14.25" customHeight="1" thickBot="1" x14ac:dyDescent="0.3">
      <c r="G69" s="62"/>
      <c r="H69" s="434"/>
      <c r="J69" s="411"/>
      <c r="K69" s="69" t="s">
        <v>47</v>
      </c>
      <c r="L69" s="93">
        <v>0</v>
      </c>
      <c r="O69" s="137">
        <v>2</v>
      </c>
      <c r="P69" s="369">
        <v>0.3</v>
      </c>
      <c r="Q69" s="138">
        <f>1+((1+S40)^(O69+0.5)-1)</f>
        <v>1.0898102154260045</v>
      </c>
      <c r="R69" s="121">
        <v>0.8</v>
      </c>
      <c r="S69" s="106">
        <v>0.19999999999999996</v>
      </c>
      <c r="T69" s="63">
        <v>1.2121584371690033</v>
      </c>
    </row>
    <row r="70" spans="7:20" ht="14.25" customHeight="1" x14ac:dyDescent="0.25">
      <c r="G70" s="62"/>
      <c r="H70" s="434"/>
      <c r="J70" s="411"/>
      <c r="K70" s="71" t="s">
        <v>49</v>
      </c>
      <c r="L70" s="93">
        <v>0</v>
      </c>
      <c r="M70" s="127"/>
      <c r="O70" s="121"/>
      <c r="P70" s="121"/>
      <c r="Q70" s="121"/>
      <c r="R70" s="121"/>
      <c r="S70" s="106"/>
      <c r="T70" s="63"/>
    </row>
    <row r="71" spans="7:20" ht="14.25" customHeight="1" x14ac:dyDescent="0.25">
      <c r="G71" s="62"/>
      <c r="H71" s="434"/>
      <c r="J71" s="411"/>
      <c r="K71" s="71" t="s">
        <v>51</v>
      </c>
      <c r="L71" s="93">
        <v>0</v>
      </c>
      <c r="O71" s="121"/>
      <c r="P71" s="121"/>
      <c r="Q71" s="121"/>
      <c r="R71" s="121"/>
      <c r="S71" s="106"/>
    </row>
    <row r="72" spans="7:20" ht="14.25" customHeight="1" thickBot="1" x14ac:dyDescent="0.3">
      <c r="G72" s="62"/>
      <c r="H72" s="434"/>
      <c r="J72" s="411"/>
      <c r="K72" s="71" t="s">
        <v>53</v>
      </c>
      <c r="L72" s="93">
        <v>0</v>
      </c>
      <c r="O72" s="121"/>
      <c r="P72" s="121"/>
      <c r="Q72" s="121"/>
      <c r="R72" s="121"/>
      <c r="S72" s="106"/>
    </row>
    <row r="73" spans="7:20" ht="14.25" customHeight="1" x14ac:dyDescent="0.25">
      <c r="G73" s="62"/>
      <c r="H73" s="434"/>
      <c r="L73" s="131"/>
      <c r="N73" s="139" t="s">
        <v>105</v>
      </c>
      <c r="O73" s="140">
        <v>1</v>
      </c>
      <c r="P73" s="140">
        <v>2</v>
      </c>
      <c r="Q73" s="140">
        <v>3</v>
      </c>
      <c r="R73" s="140">
        <v>4</v>
      </c>
      <c r="S73" s="376">
        <v>5</v>
      </c>
      <c r="T73" s="141">
        <v>6</v>
      </c>
    </row>
    <row r="74" spans="7:20" ht="14.25" customHeight="1" x14ac:dyDescent="0.25">
      <c r="G74" s="62"/>
      <c r="H74" s="434"/>
      <c r="J74" s="410" t="s">
        <v>106</v>
      </c>
      <c r="K74" s="64" t="s">
        <v>45</v>
      </c>
      <c r="L74" s="93">
        <v>0</v>
      </c>
      <c r="N74" s="124" t="s">
        <v>107</v>
      </c>
      <c r="O74" s="142">
        <v>0.2</v>
      </c>
      <c r="P74" s="143">
        <v>0.32</v>
      </c>
      <c r="Q74" s="143">
        <v>0.192</v>
      </c>
      <c r="R74" s="143">
        <v>0.1152</v>
      </c>
      <c r="S74" s="143">
        <v>0.1152</v>
      </c>
      <c r="T74" s="144">
        <v>5.7599999999999998E-2</v>
      </c>
    </row>
    <row r="75" spans="7:20" ht="14.25" customHeight="1" thickBot="1" x14ac:dyDescent="0.3">
      <c r="G75" s="62"/>
      <c r="H75" s="434"/>
      <c r="J75" s="411"/>
      <c r="K75" s="69" t="s">
        <v>47</v>
      </c>
      <c r="L75" s="93">
        <v>0</v>
      </c>
      <c r="N75" s="145" t="s">
        <v>101</v>
      </c>
      <c r="O75" s="146"/>
      <c r="P75" s="146"/>
      <c r="Q75" s="146"/>
      <c r="R75" s="146"/>
      <c r="S75" s="146"/>
      <c r="T75" s="147"/>
    </row>
    <row r="76" spans="7:20" ht="13.5" customHeight="1" x14ac:dyDescent="0.25">
      <c r="G76" s="62"/>
      <c r="H76" s="434"/>
      <c r="J76" s="411"/>
      <c r="K76" s="71" t="s">
        <v>49</v>
      </c>
      <c r="L76" s="93">
        <v>0</v>
      </c>
      <c r="N76" s="148" t="s">
        <v>107</v>
      </c>
      <c r="O76" s="149">
        <f>1/((1+S46)*(1+S36))^O73</f>
        <v>0.93222709051925046</v>
      </c>
      <c r="P76" s="149">
        <f>1/((1+S46)*(1+S36))^P73</f>
        <v>0.86904734829798691</v>
      </c>
      <c r="Q76" s="149">
        <f>1/((1+S46)*(1+S36))^Q73</f>
        <v>0.81014948102730211</v>
      </c>
      <c r="R76" s="149">
        <f>1/((1+S46)*(1+S36))^R73</f>
        <v>0.75524329358376252</v>
      </c>
      <c r="S76" s="149">
        <f>1/((1+S46)*(1+S36))^S73</f>
        <v>0.70405825821176715</v>
      </c>
      <c r="T76" s="149">
        <f>1/((1+S46)*(1+S36))^T73</f>
        <v>0.65634218160880686</v>
      </c>
    </row>
    <row r="77" spans="7:20" ht="13.5" customHeight="1" x14ac:dyDescent="0.25">
      <c r="G77" s="62"/>
      <c r="H77" s="434"/>
      <c r="J77" s="411"/>
      <c r="K77" s="71" t="s">
        <v>51</v>
      </c>
      <c r="L77" s="93">
        <v>0</v>
      </c>
      <c r="N77" s="150"/>
      <c r="O77" s="151"/>
      <c r="P77" s="151"/>
      <c r="Q77" s="151"/>
      <c r="R77" s="151"/>
      <c r="S77" s="151"/>
      <c r="T77" s="152"/>
    </row>
    <row r="78" spans="7:20" ht="13.5" customHeight="1" x14ac:dyDescent="0.25">
      <c r="G78" s="62"/>
      <c r="H78" s="434"/>
      <c r="J78" s="411"/>
      <c r="K78" s="71" t="s">
        <v>53</v>
      </c>
      <c r="L78" s="93">
        <v>0</v>
      </c>
      <c r="N78" s="150"/>
      <c r="O78" s="151"/>
      <c r="P78" s="151"/>
      <c r="Q78" s="151"/>
      <c r="R78" s="151"/>
      <c r="S78" s="151"/>
      <c r="T78" s="152"/>
    </row>
    <row r="79" spans="7:20" ht="14.25" customHeight="1" thickBot="1" x14ac:dyDescent="0.3">
      <c r="G79" s="110"/>
      <c r="H79" s="111"/>
      <c r="I79" s="111"/>
      <c r="J79" s="111"/>
      <c r="K79" s="111"/>
      <c r="L79" s="111"/>
      <c r="M79" s="111"/>
      <c r="N79" s="153" t="s">
        <v>108</v>
      </c>
      <c r="O79" s="154"/>
      <c r="P79" s="154"/>
      <c r="Q79" s="154"/>
      <c r="R79" s="154"/>
      <c r="S79" s="154"/>
      <c r="T79" s="155"/>
    </row>
    <row r="80" spans="7:20" ht="14.25" customHeight="1" x14ac:dyDescent="0.25">
      <c r="G80" s="115"/>
      <c r="H80" s="116"/>
      <c r="I80" s="116"/>
      <c r="J80" s="116"/>
      <c r="K80" s="116"/>
      <c r="L80" s="116"/>
      <c r="M80" s="116"/>
      <c r="T80" s="63"/>
    </row>
    <row r="81" spans="4:46" ht="14.25" customHeight="1" x14ac:dyDescent="0.3">
      <c r="G81" s="62"/>
      <c r="H81" s="435" t="s">
        <v>109</v>
      </c>
      <c r="J81" s="410" t="s">
        <v>110</v>
      </c>
      <c r="K81" s="64" t="s">
        <v>45</v>
      </c>
      <c r="L81" s="82">
        <f xml:space="preserve"> (($S$52 * $S$50 * $S$48 * (L36 * 1 + L62) +L42) * 1000 / (L12 * 8760)) + L48 + 0</f>
        <v>50.069005720657643</v>
      </c>
      <c r="M81" s="157"/>
      <c r="O81"/>
      <c r="P81"/>
      <c r="Q81"/>
      <c r="R81"/>
      <c r="S81"/>
      <c r="T81" s="63"/>
      <c r="U81"/>
      <c r="V81"/>
      <c r="W81"/>
      <c r="X81"/>
      <c r="Y81"/>
      <c r="Z81"/>
      <c r="AA81"/>
      <c r="AB81"/>
    </row>
    <row r="82" spans="4:46" ht="14.25" customHeight="1" x14ac:dyDescent="0.3">
      <c r="G82" s="62"/>
      <c r="H82" s="435"/>
      <c r="J82" s="411"/>
      <c r="K82" s="69" t="s">
        <v>47</v>
      </c>
      <c r="L82" s="82">
        <f t="shared" ref="L82:L85" si="0" xml:space="preserve"> (($S$52 * $S$50 * $S$48 * (L37 * 1 + L63) +L43) * 1000 / (L13 * 8760)) + L49 + 0</f>
        <v>43.378618545856689</v>
      </c>
      <c r="M82" s="157"/>
      <c r="O82"/>
      <c r="P82"/>
      <c r="Q82"/>
      <c r="R82"/>
      <c r="S82"/>
      <c r="T82" s="63"/>
      <c r="U82"/>
      <c r="V82"/>
      <c r="W82"/>
      <c r="X82"/>
      <c r="Y82"/>
      <c r="Z82"/>
      <c r="AA82"/>
      <c r="AB82"/>
    </row>
    <row r="83" spans="4:46" ht="14.25" customHeight="1" x14ac:dyDescent="0.3">
      <c r="G83" s="62"/>
      <c r="H83" s="435"/>
      <c r="J83" s="411"/>
      <c r="K83" s="71" t="s">
        <v>49</v>
      </c>
      <c r="L83" s="82">
        <f xml:space="preserve"> (($S$52 * $S$50 * $S$48 * (L38 * 1 + L64) +L44) * 1000 / (L14 * 8760)) + L50 + 0</f>
        <v>40.098907209339202</v>
      </c>
      <c r="M83" s="157"/>
      <c r="O83"/>
      <c r="P83"/>
      <c r="Q83"/>
      <c r="R83"/>
      <c r="S83"/>
      <c r="T83" s="63"/>
    </row>
    <row r="84" spans="4:46" ht="14.25" customHeight="1" x14ac:dyDescent="0.3">
      <c r="G84" s="62"/>
      <c r="H84" s="435"/>
      <c r="J84" s="411"/>
      <c r="K84" s="71" t="s">
        <v>51</v>
      </c>
      <c r="L84" s="82">
        <f t="shared" si="0"/>
        <v>34.234941384801637</v>
      </c>
      <c r="M84"/>
      <c r="O84"/>
      <c r="P84"/>
      <c r="Q84"/>
      <c r="R84"/>
      <c r="S84"/>
      <c r="T84" s="63"/>
    </row>
    <row r="85" spans="4:46" ht="14.25" customHeight="1" x14ac:dyDescent="0.3">
      <c r="G85" s="62"/>
      <c r="H85" s="435"/>
      <c r="J85" s="411"/>
      <c r="K85" s="71" t="s">
        <v>53</v>
      </c>
      <c r="L85" s="82">
        <f t="shared" si="0"/>
        <v>31.060151805378911</v>
      </c>
      <c r="M85"/>
      <c r="O85"/>
      <c r="P85"/>
      <c r="Q85"/>
      <c r="R85"/>
      <c r="S85"/>
      <c r="T85" s="63"/>
    </row>
    <row r="86" spans="4:46" ht="14.25" customHeight="1" x14ac:dyDescent="0.3">
      <c r="G86" s="62"/>
      <c r="H86" s="435"/>
      <c r="L86" s="131"/>
      <c r="M86"/>
      <c r="N86" s="158"/>
      <c r="O86" s="158"/>
      <c r="P86" s="158"/>
      <c r="Q86" s="158"/>
      <c r="R86" s="158"/>
      <c r="T86" s="63"/>
    </row>
    <row r="87" spans="4:46" ht="14.25" customHeight="1" x14ac:dyDescent="0.3">
      <c r="G87" s="62"/>
      <c r="H87" s="435"/>
      <c r="J87" s="441" t="s">
        <v>111</v>
      </c>
      <c r="K87" s="64" t="s">
        <v>45</v>
      </c>
      <c r="L87" s="82">
        <f>(((L36*$S$52*(1-$S$44*$S$49))/(8760*L12*(1-$S$44))+L42/(8760*L12))*1000)+L48</f>
        <v>47.050841501863935</v>
      </c>
      <c r="M87" s="157" t="s">
        <v>112</v>
      </c>
      <c r="N87"/>
      <c r="O87"/>
      <c r="P87"/>
      <c r="Q87"/>
      <c r="R87" s="390"/>
      <c r="S87" s="390"/>
      <c r="T87" s="159"/>
    </row>
    <row r="88" spans="4:46" ht="14.25" customHeight="1" x14ac:dyDescent="0.3">
      <c r="G88" s="62"/>
      <c r="H88" s="435"/>
      <c r="J88" s="442"/>
      <c r="K88" s="69" t="s">
        <v>47</v>
      </c>
      <c r="L88" s="82">
        <f t="shared" ref="L88:L91" si="1">(((L37*$S$52*(1-$S$44*$S$49))/(8760*L13*(1-$S$44))+L43/(8760*L13))*1000)+L49</f>
        <v>40.763751474474276</v>
      </c>
      <c r="M88"/>
      <c r="T88" s="63"/>
    </row>
    <row r="89" spans="4:46" ht="14.25" customHeight="1" x14ac:dyDescent="0.3">
      <c r="G89" s="62"/>
      <c r="H89" s="435"/>
      <c r="J89" s="442"/>
      <c r="K89" s="71" t="s">
        <v>49</v>
      </c>
      <c r="L89" s="82">
        <f t="shared" si="1"/>
        <v>37.681741435623358</v>
      </c>
      <c r="M89"/>
      <c r="T89" s="63"/>
    </row>
    <row r="90" spans="4:46" ht="14.25" customHeight="1" x14ac:dyDescent="0.3">
      <c r="G90" s="62"/>
      <c r="H90" s="435"/>
      <c r="J90" s="442"/>
      <c r="K90" s="71" t="s">
        <v>51</v>
      </c>
      <c r="L90" s="82">
        <f t="shared" si="1"/>
        <v>32.171256004337266</v>
      </c>
      <c r="M90"/>
      <c r="T90" s="63"/>
    </row>
    <row r="91" spans="4:46" ht="13.5" customHeight="1" x14ac:dyDescent="0.3">
      <c r="G91" s="62"/>
      <c r="H91" s="435"/>
      <c r="J91" s="449"/>
      <c r="K91" s="71" t="s">
        <v>53</v>
      </c>
      <c r="L91" s="82">
        <f t="shared" si="1"/>
        <v>29.187843029520447</v>
      </c>
      <c r="M91"/>
      <c r="T91" s="63"/>
    </row>
    <row r="93" spans="4:46" ht="14.25" customHeight="1" x14ac:dyDescent="0.3">
      <c r="H93" s="383" t="s">
        <v>113</v>
      </c>
      <c r="R93"/>
      <c r="S93"/>
      <c r="T93"/>
      <c r="U93"/>
      <c r="V93"/>
      <c r="W93"/>
      <c r="X93"/>
    </row>
    <row r="95" spans="4:46" ht="14.25" customHeight="1" x14ac:dyDescent="0.25">
      <c r="G95" s="55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</row>
    <row r="96" spans="4:46" ht="14.25" customHeight="1" x14ac:dyDescent="0.25">
      <c r="D96" s="58" t="s">
        <v>41</v>
      </c>
      <c r="G96" s="457" t="s">
        <v>114</v>
      </c>
      <c r="H96" s="457"/>
      <c r="I96" s="457"/>
      <c r="J96" s="457"/>
      <c r="K96" s="457"/>
      <c r="L96" s="457"/>
      <c r="M96" s="457"/>
      <c r="N96" s="457"/>
      <c r="O96" s="457"/>
      <c r="P96" s="457"/>
      <c r="Q96" s="457"/>
      <c r="R96" s="457"/>
      <c r="S96" s="457"/>
      <c r="T96" s="457"/>
      <c r="U96" s="386"/>
      <c r="V96" s="386"/>
      <c r="W96" s="386"/>
      <c r="X96" s="386"/>
      <c r="Y96" s="161"/>
      <c r="Z96" s="161"/>
      <c r="AA96" s="161"/>
      <c r="AB96" s="161"/>
      <c r="AC96" s="161"/>
      <c r="AD96" s="161"/>
      <c r="AE96" s="161"/>
      <c r="AF96" s="161"/>
      <c r="AG96" s="161"/>
      <c r="AH96" s="161"/>
      <c r="AI96" s="161"/>
      <c r="AJ96" s="161"/>
      <c r="AK96" s="161"/>
      <c r="AL96" s="161"/>
      <c r="AM96" s="161"/>
      <c r="AN96" s="161"/>
      <c r="AO96" s="161"/>
      <c r="AP96" s="161"/>
      <c r="AQ96" s="161"/>
      <c r="AR96" s="161"/>
      <c r="AS96" s="161"/>
      <c r="AT96" s="161"/>
    </row>
    <row r="97" spans="7:44" ht="14.25" customHeight="1" x14ac:dyDescent="0.25">
      <c r="G97" s="62"/>
      <c r="L97" s="383" t="s">
        <v>115</v>
      </c>
    </row>
    <row r="98" spans="7:44" ht="14.25" customHeight="1" x14ac:dyDescent="0.25">
      <c r="G98" s="62"/>
      <c r="L98" s="162">
        <v>2018</v>
      </c>
      <c r="M98" s="162">
        <v>2019</v>
      </c>
      <c r="N98" s="162">
        <v>2020</v>
      </c>
      <c r="O98" s="162">
        <v>2021</v>
      </c>
      <c r="P98" s="162">
        <v>2022</v>
      </c>
      <c r="Q98" s="162">
        <v>2023</v>
      </c>
      <c r="R98" s="162">
        <v>2024</v>
      </c>
      <c r="S98" s="162">
        <v>2025</v>
      </c>
      <c r="T98" s="162">
        <v>2026</v>
      </c>
      <c r="U98" s="162">
        <v>2027</v>
      </c>
      <c r="V98" s="162">
        <v>2028</v>
      </c>
      <c r="W98" s="162">
        <v>2029</v>
      </c>
      <c r="X98" s="162">
        <v>2030</v>
      </c>
      <c r="Y98" s="162">
        <v>2031</v>
      </c>
      <c r="Z98" s="162">
        <v>2032</v>
      </c>
      <c r="AA98" s="162">
        <v>2033</v>
      </c>
      <c r="AB98" s="162">
        <v>2034</v>
      </c>
      <c r="AC98" s="162">
        <v>2035</v>
      </c>
      <c r="AD98" s="162">
        <v>2036</v>
      </c>
      <c r="AE98" s="162">
        <v>2037</v>
      </c>
      <c r="AF98" s="162">
        <v>2038</v>
      </c>
      <c r="AG98" s="162">
        <v>2039</v>
      </c>
      <c r="AH98" s="162">
        <v>2040</v>
      </c>
      <c r="AI98" s="162">
        <v>2041</v>
      </c>
      <c r="AJ98" s="162">
        <v>2042</v>
      </c>
      <c r="AK98" s="162">
        <v>2043</v>
      </c>
      <c r="AL98" s="162">
        <v>2044</v>
      </c>
      <c r="AM98" s="162">
        <v>2045</v>
      </c>
      <c r="AN98" s="162">
        <v>2046</v>
      </c>
      <c r="AO98" s="162">
        <v>2047</v>
      </c>
      <c r="AP98" s="162">
        <v>2048</v>
      </c>
      <c r="AQ98" s="162">
        <v>2049</v>
      </c>
      <c r="AR98" s="162">
        <v>2050</v>
      </c>
    </row>
    <row r="99" spans="7:44" ht="14.25" customHeight="1" x14ac:dyDescent="0.25">
      <c r="G99" s="62"/>
      <c r="H99" s="409" t="s">
        <v>43</v>
      </c>
      <c r="J99" s="441" t="s">
        <v>44</v>
      </c>
      <c r="K99" s="164" t="s">
        <v>116</v>
      </c>
      <c r="L99" s="165">
        <v>0.21802830589477445</v>
      </c>
      <c r="M99" s="165">
        <v>0.22141785825430113</v>
      </c>
      <c r="N99" s="165">
        <v>0.22480741061382781</v>
      </c>
      <c r="O99" s="165">
        <v>0.22819696297335448</v>
      </c>
      <c r="P99" s="165">
        <v>0.23158651533288116</v>
      </c>
      <c r="Q99" s="165">
        <v>0.23497606769240784</v>
      </c>
      <c r="R99" s="165">
        <v>0.23836562005193451</v>
      </c>
      <c r="S99" s="165">
        <v>0.24175517241146119</v>
      </c>
      <c r="T99" s="165">
        <v>0.24514472477098787</v>
      </c>
      <c r="U99" s="165">
        <v>0.24853427713051454</v>
      </c>
      <c r="V99" s="165">
        <v>0.25192382949004122</v>
      </c>
      <c r="W99" s="165">
        <v>0.25531338184956787</v>
      </c>
      <c r="X99" s="165">
        <v>0.25870293420909446</v>
      </c>
      <c r="Y99" s="165">
        <v>0.26020968649735376</v>
      </c>
      <c r="Z99" s="165">
        <v>0.26171643878561307</v>
      </c>
      <c r="AA99" s="165">
        <v>0.26322319107387238</v>
      </c>
      <c r="AB99" s="165">
        <v>0.26472994336213168</v>
      </c>
      <c r="AC99" s="165">
        <v>0.26623669565039099</v>
      </c>
      <c r="AD99" s="165">
        <v>0.26774344793865029</v>
      </c>
      <c r="AE99" s="165">
        <v>0.2692502002269096</v>
      </c>
      <c r="AF99" s="165">
        <v>0.2707569525151689</v>
      </c>
      <c r="AG99" s="165">
        <v>0.27226370480342821</v>
      </c>
      <c r="AH99" s="165">
        <v>0.27377045709168751</v>
      </c>
      <c r="AI99" s="165">
        <v>0.27527720937994682</v>
      </c>
      <c r="AJ99" s="165">
        <v>0.27678396166820612</v>
      </c>
      <c r="AK99" s="165">
        <v>0.27829071395646543</v>
      </c>
      <c r="AL99" s="165">
        <v>0.27979746624472474</v>
      </c>
      <c r="AM99" s="165">
        <v>0.28130421853298404</v>
      </c>
      <c r="AN99" s="165">
        <v>0.28281097082124335</v>
      </c>
      <c r="AO99" s="165">
        <v>0.28431772310950265</v>
      </c>
      <c r="AP99" s="165">
        <v>0.28582447539776196</v>
      </c>
      <c r="AQ99" s="165">
        <v>0.28733122768602126</v>
      </c>
      <c r="AR99" s="165">
        <v>0.2888379799742804</v>
      </c>
    </row>
    <row r="100" spans="7:44" ht="14.25" customHeight="1" x14ac:dyDescent="0.25">
      <c r="G100" s="62"/>
      <c r="H100" s="409"/>
      <c r="J100" s="442"/>
      <c r="K100" s="52" t="s">
        <v>117</v>
      </c>
      <c r="L100" s="166">
        <v>0.21802830589477445</v>
      </c>
      <c r="M100" s="166">
        <v>0.21957153184240893</v>
      </c>
      <c r="N100" s="166">
        <v>0.22111475779004341</v>
      </c>
      <c r="O100" s="166">
        <v>0.22265798373767789</v>
      </c>
      <c r="P100" s="166">
        <v>0.22420120968531237</v>
      </c>
      <c r="Q100" s="166">
        <v>0.22574443563294685</v>
      </c>
      <c r="R100" s="166">
        <v>0.22728766158058133</v>
      </c>
      <c r="S100" s="166">
        <v>0.22883088752821582</v>
      </c>
      <c r="T100" s="166">
        <v>0.2303741134758503</v>
      </c>
      <c r="U100" s="166">
        <v>0.23191733942348478</v>
      </c>
      <c r="V100" s="166">
        <v>0.23346056537111926</v>
      </c>
      <c r="W100" s="166">
        <v>0.23500379131875374</v>
      </c>
      <c r="X100" s="166">
        <v>0.23654701726638819</v>
      </c>
      <c r="Y100" s="166">
        <v>0.23765481311352349</v>
      </c>
      <c r="Z100" s="166">
        <v>0.23876260896065879</v>
      </c>
      <c r="AA100" s="166">
        <v>0.23987040480779409</v>
      </c>
      <c r="AB100" s="166">
        <v>0.24097820065492939</v>
      </c>
      <c r="AC100" s="166">
        <v>0.24208599650206469</v>
      </c>
      <c r="AD100" s="166">
        <v>0.24319379234919999</v>
      </c>
      <c r="AE100" s="166">
        <v>0.2443015881963353</v>
      </c>
      <c r="AF100" s="166">
        <v>0.2454093840434706</v>
      </c>
      <c r="AG100" s="166">
        <v>0.2465171798906059</v>
      </c>
      <c r="AH100" s="166">
        <v>0.2476249757377412</v>
      </c>
      <c r="AI100" s="166">
        <v>0.2487327715848765</v>
      </c>
      <c r="AJ100" s="166">
        <v>0.2498405674320118</v>
      </c>
      <c r="AK100" s="166">
        <v>0.2509483632791471</v>
      </c>
      <c r="AL100" s="166">
        <v>0.25205615912628243</v>
      </c>
      <c r="AM100" s="166">
        <v>0.25316395497341776</v>
      </c>
      <c r="AN100" s="166">
        <v>0.25427175082055309</v>
      </c>
      <c r="AO100" s="166">
        <v>0.25537954666768842</v>
      </c>
      <c r="AP100" s="166">
        <v>0.25648734251482375</v>
      </c>
      <c r="AQ100" s="166">
        <v>0.25759513836195908</v>
      </c>
      <c r="AR100" s="166">
        <v>0.25870293420909446</v>
      </c>
    </row>
    <row r="101" spans="7:44" ht="14.25" customHeight="1" thickBot="1" x14ac:dyDescent="0.3">
      <c r="G101" s="62"/>
      <c r="H101" s="409"/>
      <c r="J101" s="442"/>
      <c r="K101" s="167" t="s">
        <v>118</v>
      </c>
      <c r="L101" s="168">
        <v>0.21802830589477445</v>
      </c>
      <c r="M101" s="168">
        <v>0.21802830589477445</v>
      </c>
      <c r="N101" s="168">
        <v>0.21802830589477445</v>
      </c>
      <c r="O101" s="168">
        <v>0.21802830589477445</v>
      </c>
      <c r="P101" s="168">
        <v>0.21802830589477445</v>
      </c>
      <c r="Q101" s="168">
        <v>0.21802830589477445</v>
      </c>
      <c r="R101" s="168">
        <v>0.21802830589477445</v>
      </c>
      <c r="S101" s="168">
        <v>0.21802830589477445</v>
      </c>
      <c r="T101" s="168">
        <v>0.21802830589477445</v>
      </c>
      <c r="U101" s="168">
        <v>0.21802830589477445</v>
      </c>
      <c r="V101" s="168">
        <v>0.21802830589477445</v>
      </c>
      <c r="W101" s="168">
        <v>0.21802830589477445</v>
      </c>
      <c r="X101" s="168">
        <v>0.21802830589477445</v>
      </c>
      <c r="Y101" s="168">
        <v>0.21895424146335515</v>
      </c>
      <c r="Z101" s="168">
        <v>0.21988017703193585</v>
      </c>
      <c r="AA101" s="168">
        <v>0.22080611260051655</v>
      </c>
      <c r="AB101" s="168">
        <v>0.22173204816909725</v>
      </c>
      <c r="AC101" s="168">
        <v>0.22265798373767795</v>
      </c>
      <c r="AD101" s="168">
        <v>0.22358391930625865</v>
      </c>
      <c r="AE101" s="168">
        <v>0.22450985487483935</v>
      </c>
      <c r="AF101" s="168">
        <v>0.22543579044342005</v>
      </c>
      <c r="AG101" s="168">
        <v>0.22636172601200075</v>
      </c>
      <c r="AH101" s="168">
        <v>0.22728766158058145</v>
      </c>
      <c r="AI101" s="168">
        <v>0.22821359714916215</v>
      </c>
      <c r="AJ101" s="168">
        <v>0.22913953271774284</v>
      </c>
      <c r="AK101" s="168">
        <v>0.23006546828632354</v>
      </c>
      <c r="AL101" s="168">
        <v>0.23099140385490424</v>
      </c>
      <c r="AM101" s="168">
        <v>0.23191733942348494</v>
      </c>
      <c r="AN101" s="168">
        <v>0.23284327499206564</v>
      </c>
      <c r="AO101" s="168">
        <v>0.23376921056064634</v>
      </c>
      <c r="AP101" s="168">
        <v>0.23469514612922704</v>
      </c>
      <c r="AQ101" s="168">
        <v>0.23562108169780774</v>
      </c>
      <c r="AR101" s="168">
        <v>0.23654701726638819</v>
      </c>
    </row>
    <row r="102" spans="7:44" ht="14.25" customHeight="1" thickTop="1" x14ac:dyDescent="0.25">
      <c r="G102" s="62"/>
      <c r="H102" s="409"/>
      <c r="J102" s="442"/>
      <c r="K102" s="164" t="s">
        <v>119</v>
      </c>
      <c r="L102" s="165">
        <v>0.25165532838651089</v>
      </c>
      <c r="M102" s="165">
        <v>0.25542498630933669</v>
      </c>
      <c r="N102" s="165">
        <v>0.25919464423216249</v>
      </c>
      <c r="O102" s="165">
        <v>0.26296430215498828</v>
      </c>
      <c r="P102" s="165">
        <v>0.26673396007781408</v>
      </c>
      <c r="Q102" s="165">
        <v>0.27050361800063988</v>
      </c>
      <c r="R102" s="165">
        <v>0.27427327592346568</v>
      </c>
      <c r="S102" s="165">
        <v>0.27804293384629147</v>
      </c>
      <c r="T102" s="165">
        <v>0.28181259176911727</v>
      </c>
      <c r="U102" s="165">
        <v>0.28558224969194307</v>
      </c>
      <c r="V102" s="165">
        <v>0.28935190761476887</v>
      </c>
      <c r="W102" s="165">
        <v>0.29312156553759466</v>
      </c>
      <c r="X102" s="165">
        <v>0.29689122346042052</v>
      </c>
      <c r="Y102" s="165">
        <v>0.2984645780827575</v>
      </c>
      <c r="Z102" s="165">
        <v>0.30003793270509449</v>
      </c>
      <c r="AA102" s="165">
        <v>0.30161128732743148</v>
      </c>
      <c r="AB102" s="165">
        <v>0.30318464194976846</v>
      </c>
      <c r="AC102" s="165">
        <v>0.30475799657210545</v>
      </c>
      <c r="AD102" s="165">
        <v>0.30633135119444244</v>
      </c>
      <c r="AE102" s="165">
        <v>0.30790470581677942</v>
      </c>
      <c r="AF102" s="165">
        <v>0.30947806043911641</v>
      </c>
      <c r="AG102" s="165">
        <v>0.3110514150614534</v>
      </c>
      <c r="AH102" s="165">
        <v>0.31262476968379038</v>
      </c>
      <c r="AI102" s="165">
        <v>0.31419812430612737</v>
      </c>
      <c r="AJ102" s="165">
        <v>0.31577147892846436</v>
      </c>
      <c r="AK102" s="165">
        <v>0.31734483355080134</v>
      </c>
      <c r="AL102" s="165">
        <v>0.31891818817313833</v>
      </c>
      <c r="AM102" s="165">
        <v>0.32049154279547531</v>
      </c>
      <c r="AN102" s="165">
        <v>0.3220648974178123</v>
      </c>
      <c r="AO102" s="165">
        <v>0.32363825204014929</v>
      </c>
      <c r="AP102" s="165">
        <v>0.32521160666248627</v>
      </c>
      <c r="AQ102" s="165">
        <v>0.32678496128482326</v>
      </c>
      <c r="AR102" s="165">
        <v>0.32835831590716019</v>
      </c>
    </row>
    <row r="103" spans="7:44" ht="14.25" customHeight="1" x14ac:dyDescent="0.25">
      <c r="G103" s="62"/>
      <c r="H103" s="409"/>
      <c r="J103" s="442"/>
      <c r="K103" s="52" t="s">
        <v>120</v>
      </c>
      <c r="L103" s="166">
        <v>0.25165532838651089</v>
      </c>
      <c r="M103" s="166">
        <v>0.25337411764932499</v>
      </c>
      <c r="N103" s="166">
        <v>0.25509290691213909</v>
      </c>
      <c r="O103" s="166">
        <v>0.2568116961749532</v>
      </c>
      <c r="P103" s="166">
        <v>0.2585304854377673</v>
      </c>
      <c r="Q103" s="166">
        <v>0.2602492747005814</v>
      </c>
      <c r="R103" s="166">
        <v>0.2619680639633955</v>
      </c>
      <c r="S103" s="166">
        <v>0.26368685322620961</v>
      </c>
      <c r="T103" s="166">
        <v>0.26540564248902371</v>
      </c>
      <c r="U103" s="166">
        <v>0.26712443175183781</v>
      </c>
      <c r="V103" s="166">
        <v>0.26884322101465191</v>
      </c>
      <c r="W103" s="166">
        <v>0.27056201027746601</v>
      </c>
      <c r="X103" s="166">
        <v>0.27228079954028006</v>
      </c>
      <c r="Y103" s="166">
        <v>0.27351132073628709</v>
      </c>
      <c r="Z103" s="166">
        <v>0.27474184193229412</v>
      </c>
      <c r="AA103" s="166">
        <v>0.27597236312830115</v>
      </c>
      <c r="AB103" s="166">
        <v>0.27720288432430817</v>
      </c>
      <c r="AC103" s="166">
        <v>0.2784334055203152</v>
      </c>
      <c r="AD103" s="166">
        <v>0.27966392671632223</v>
      </c>
      <c r="AE103" s="166">
        <v>0.28089444791232926</v>
      </c>
      <c r="AF103" s="166">
        <v>0.28212496910833629</v>
      </c>
      <c r="AG103" s="166">
        <v>0.28335549030434332</v>
      </c>
      <c r="AH103" s="166">
        <v>0.28458601150035034</v>
      </c>
      <c r="AI103" s="166">
        <v>0.28581653269635737</v>
      </c>
      <c r="AJ103" s="166">
        <v>0.2870470538923644</v>
      </c>
      <c r="AK103" s="166">
        <v>0.28827757508837143</v>
      </c>
      <c r="AL103" s="166">
        <v>0.28950809628437846</v>
      </c>
      <c r="AM103" s="166">
        <v>0.29073861748038549</v>
      </c>
      <c r="AN103" s="166">
        <v>0.29196913867639251</v>
      </c>
      <c r="AO103" s="166">
        <v>0.29319965987239954</v>
      </c>
      <c r="AP103" s="166">
        <v>0.29443018106840657</v>
      </c>
      <c r="AQ103" s="166">
        <v>0.2956607022644136</v>
      </c>
      <c r="AR103" s="166">
        <v>0.29689122346042052</v>
      </c>
    </row>
    <row r="104" spans="7:44" ht="14.25" customHeight="1" thickBot="1" x14ac:dyDescent="0.3">
      <c r="G104" s="62"/>
      <c r="H104" s="409"/>
      <c r="J104" s="442"/>
      <c r="K104" s="167" t="s">
        <v>121</v>
      </c>
      <c r="L104" s="168">
        <v>0.25165532838651089</v>
      </c>
      <c r="M104" s="168">
        <v>0.25165532838651089</v>
      </c>
      <c r="N104" s="168">
        <v>0.25165532838651089</v>
      </c>
      <c r="O104" s="168">
        <v>0.25165532838651089</v>
      </c>
      <c r="P104" s="168">
        <v>0.25165532838651089</v>
      </c>
      <c r="Q104" s="168">
        <v>0.25165532838651089</v>
      </c>
      <c r="R104" s="168">
        <v>0.25165532838651089</v>
      </c>
      <c r="S104" s="168">
        <v>0.25165532838651089</v>
      </c>
      <c r="T104" s="168">
        <v>0.25165532838651089</v>
      </c>
      <c r="U104" s="168">
        <v>0.25165532838651089</v>
      </c>
      <c r="V104" s="168">
        <v>0.25165532838651089</v>
      </c>
      <c r="W104" s="168">
        <v>0.25165532838651089</v>
      </c>
      <c r="X104" s="168">
        <v>0.25165532838651089</v>
      </c>
      <c r="Y104" s="168">
        <v>0.25268660194419934</v>
      </c>
      <c r="Z104" s="168">
        <v>0.25371787550188779</v>
      </c>
      <c r="AA104" s="168">
        <v>0.25474914905957624</v>
      </c>
      <c r="AB104" s="168">
        <v>0.25578042261726469</v>
      </c>
      <c r="AC104" s="168">
        <v>0.25681169617495314</v>
      </c>
      <c r="AD104" s="168">
        <v>0.25784296973264159</v>
      </c>
      <c r="AE104" s="168">
        <v>0.25887424329033004</v>
      </c>
      <c r="AF104" s="168">
        <v>0.25990551684801849</v>
      </c>
      <c r="AG104" s="168">
        <v>0.26093679040570694</v>
      </c>
      <c r="AH104" s="168">
        <v>0.26196806396339539</v>
      </c>
      <c r="AI104" s="168">
        <v>0.26299933752108384</v>
      </c>
      <c r="AJ104" s="168">
        <v>0.26403061107877229</v>
      </c>
      <c r="AK104" s="168">
        <v>0.26506188463646074</v>
      </c>
      <c r="AL104" s="168">
        <v>0.26609315819414919</v>
      </c>
      <c r="AM104" s="168">
        <v>0.26712443175183764</v>
      </c>
      <c r="AN104" s="168">
        <v>0.26815570530952609</v>
      </c>
      <c r="AO104" s="168">
        <v>0.26918697886721454</v>
      </c>
      <c r="AP104" s="168">
        <v>0.27021825242490299</v>
      </c>
      <c r="AQ104" s="168">
        <v>0.27124952598259144</v>
      </c>
      <c r="AR104" s="168">
        <v>0.27228079954028006</v>
      </c>
    </row>
    <row r="105" spans="7:44" ht="14.25" customHeight="1" thickTop="1" x14ac:dyDescent="0.25">
      <c r="G105" s="62"/>
      <c r="H105" s="409"/>
      <c r="J105" s="442"/>
      <c r="K105" s="164" t="s">
        <v>122</v>
      </c>
      <c r="L105" s="165">
        <v>0.2722383539810847</v>
      </c>
      <c r="M105" s="165">
        <v>0.27597288718822349</v>
      </c>
      <c r="N105" s="165">
        <v>0.27970742039536228</v>
      </c>
      <c r="O105" s="165">
        <v>0.28344195360250107</v>
      </c>
      <c r="P105" s="165">
        <v>0.28717648680963986</v>
      </c>
      <c r="Q105" s="165">
        <v>0.29091102001677865</v>
      </c>
      <c r="R105" s="165">
        <v>0.29464555322391744</v>
      </c>
      <c r="S105" s="165">
        <v>0.29838008643105624</v>
      </c>
      <c r="T105" s="165">
        <v>0.30211461963819503</v>
      </c>
      <c r="U105" s="165">
        <v>0.30584915284533382</v>
      </c>
      <c r="V105" s="165">
        <v>0.30958368605247261</v>
      </c>
      <c r="W105" s="165">
        <v>0.3133182192596114</v>
      </c>
      <c r="X105" s="165">
        <v>0.31705275246674991</v>
      </c>
      <c r="Y105" s="165">
        <v>0.31881569950785515</v>
      </c>
      <c r="Z105" s="165">
        <v>0.3205786465489604</v>
      </c>
      <c r="AA105" s="165">
        <v>0.32234159359006564</v>
      </c>
      <c r="AB105" s="165">
        <v>0.32410454063117089</v>
      </c>
      <c r="AC105" s="165">
        <v>0.32586748767227613</v>
      </c>
      <c r="AD105" s="165">
        <v>0.32763043471338138</v>
      </c>
      <c r="AE105" s="165">
        <v>0.32939338175448662</v>
      </c>
      <c r="AF105" s="165">
        <v>0.33115632879559187</v>
      </c>
      <c r="AG105" s="165">
        <v>0.33291927583669711</v>
      </c>
      <c r="AH105" s="165">
        <v>0.33468222287780236</v>
      </c>
      <c r="AI105" s="165">
        <v>0.33644516991890761</v>
      </c>
      <c r="AJ105" s="165">
        <v>0.33820811696001285</v>
      </c>
      <c r="AK105" s="165">
        <v>0.3399710640011181</v>
      </c>
      <c r="AL105" s="165">
        <v>0.34173401104222334</v>
      </c>
      <c r="AM105" s="165">
        <v>0.34349695808332859</v>
      </c>
      <c r="AN105" s="165">
        <v>0.34525990512443383</v>
      </c>
      <c r="AO105" s="165">
        <v>0.34702285216553908</v>
      </c>
      <c r="AP105" s="165">
        <v>0.34878579920664432</v>
      </c>
      <c r="AQ105" s="165">
        <v>0.35054874624774957</v>
      </c>
      <c r="AR105" s="165">
        <v>0.35231169328885448</v>
      </c>
    </row>
    <row r="106" spans="7:44" ht="14.25" customHeight="1" x14ac:dyDescent="0.25">
      <c r="G106" s="62"/>
      <c r="H106" s="409"/>
      <c r="J106" s="442"/>
      <c r="K106" s="52" t="s">
        <v>123</v>
      </c>
      <c r="L106" s="166">
        <v>0.2722383539810847</v>
      </c>
      <c r="M106" s="166">
        <v>0.27395061023027617</v>
      </c>
      <c r="N106" s="166">
        <v>0.27566286647946764</v>
      </c>
      <c r="O106" s="166">
        <v>0.27737512272865911</v>
      </c>
      <c r="P106" s="166">
        <v>0.27908737897785058</v>
      </c>
      <c r="Q106" s="166">
        <v>0.28079963522704204</v>
      </c>
      <c r="R106" s="166">
        <v>0.28251189147623351</v>
      </c>
      <c r="S106" s="166">
        <v>0.28422414772542498</v>
      </c>
      <c r="T106" s="166">
        <v>0.28593640397461645</v>
      </c>
      <c r="U106" s="166">
        <v>0.28764866022380792</v>
      </c>
      <c r="V106" s="166">
        <v>0.28936091647299939</v>
      </c>
      <c r="W106" s="166">
        <v>0.29107317272219085</v>
      </c>
      <c r="X106" s="166">
        <v>0.29278542897138232</v>
      </c>
      <c r="Y106" s="166">
        <v>0.29399879514615068</v>
      </c>
      <c r="Z106" s="166">
        <v>0.29521216132091904</v>
      </c>
      <c r="AA106" s="166">
        <v>0.2964255274956874</v>
      </c>
      <c r="AB106" s="166">
        <v>0.29763889367045576</v>
      </c>
      <c r="AC106" s="166">
        <v>0.29885225984522412</v>
      </c>
      <c r="AD106" s="166">
        <v>0.30006562601999248</v>
      </c>
      <c r="AE106" s="166">
        <v>0.30127899219476084</v>
      </c>
      <c r="AF106" s="166">
        <v>0.3024923583695292</v>
      </c>
      <c r="AG106" s="166">
        <v>0.30370572454429756</v>
      </c>
      <c r="AH106" s="166">
        <v>0.30491909071906592</v>
      </c>
      <c r="AI106" s="166">
        <v>0.30613245689383428</v>
      </c>
      <c r="AJ106" s="166">
        <v>0.30734582306860264</v>
      </c>
      <c r="AK106" s="166">
        <v>0.308559189243371</v>
      </c>
      <c r="AL106" s="166">
        <v>0.30977255541813936</v>
      </c>
      <c r="AM106" s="166">
        <v>0.31098592159290772</v>
      </c>
      <c r="AN106" s="166">
        <v>0.31219928776767608</v>
      </c>
      <c r="AO106" s="166">
        <v>0.31341265394244444</v>
      </c>
      <c r="AP106" s="166">
        <v>0.3146260201172128</v>
      </c>
      <c r="AQ106" s="166">
        <v>0.31583938629198116</v>
      </c>
      <c r="AR106" s="166">
        <v>0.31705275246674991</v>
      </c>
    </row>
    <row r="107" spans="7:44" ht="14.25" customHeight="1" thickBot="1" x14ac:dyDescent="0.3">
      <c r="G107" s="62"/>
      <c r="H107" s="409"/>
      <c r="J107" s="442"/>
      <c r="K107" s="167" t="s">
        <v>124</v>
      </c>
      <c r="L107" s="168">
        <v>0.2722383539810847</v>
      </c>
      <c r="M107" s="168">
        <v>0.2722383539810847</v>
      </c>
      <c r="N107" s="168">
        <v>0.2722383539810847</v>
      </c>
      <c r="O107" s="168">
        <v>0.2722383539810847</v>
      </c>
      <c r="P107" s="168">
        <v>0.2722383539810847</v>
      </c>
      <c r="Q107" s="168">
        <v>0.2722383539810847</v>
      </c>
      <c r="R107" s="168">
        <v>0.2722383539810847</v>
      </c>
      <c r="S107" s="168">
        <v>0.2722383539810847</v>
      </c>
      <c r="T107" s="168">
        <v>0.2722383539810847</v>
      </c>
      <c r="U107" s="168">
        <v>0.2722383539810847</v>
      </c>
      <c r="V107" s="168">
        <v>0.2722383539810847</v>
      </c>
      <c r="W107" s="168">
        <v>0.2722383539810847</v>
      </c>
      <c r="X107" s="168">
        <v>0.2722383539810847</v>
      </c>
      <c r="Y107" s="168">
        <v>0.27326570773059961</v>
      </c>
      <c r="Z107" s="168">
        <v>0.27429306148011451</v>
      </c>
      <c r="AA107" s="168">
        <v>0.27532041522962941</v>
      </c>
      <c r="AB107" s="168">
        <v>0.27634776897914431</v>
      </c>
      <c r="AC107" s="168">
        <v>0.27737512272865922</v>
      </c>
      <c r="AD107" s="168">
        <v>0.27840247647817412</v>
      </c>
      <c r="AE107" s="168">
        <v>0.27942983022768902</v>
      </c>
      <c r="AF107" s="168">
        <v>0.28045718397720393</v>
      </c>
      <c r="AG107" s="168">
        <v>0.28148453772671883</v>
      </c>
      <c r="AH107" s="168">
        <v>0.28251189147623373</v>
      </c>
      <c r="AI107" s="168">
        <v>0.28353924522574864</v>
      </c>
      <c r="AJ107" s="168">
        <v>0.28456659897526354</v>
      </c>
      <c r="AK107" s="168">
        <v>0.28559395272477844</v>
      </c>
      <c r="AL107" s="168">
        <v>0.28662130647429335</v>
      </c>
      <c r="AM107" s="168">
        <v>0.28764866022380825</v>
      </c>
      <c r="AN107" s="168">
        <v>0.28867601397332315</v>
      </c>
      <c r="AO107" s="168">
        <v>0.28970336772283806</v>
      </c>
      <c r="AP107" s="168">
        <v>0.29073072147235296</v>
      </c>
      <c r="AQ107" s="168">
        <v>0.29175807522186786</v>
      </c>
      <c r="AR107" s="168">
        <v>0.29278542897138232</v>
      </c>
    </row>
    <row r="108" spans="7:44" ht="14.25" customHeight="1" thickTop="1" x14ac:dyDescent="0.25">
      <c r="G108" s="62"/>
      <c r="H108" s="409"/>
      <c r="J108" s="442"/>
      <c r="K108" s="164" t="s">
        <v>125</v>
      </c>
      <c r="L108" s="165">
        <v>0.31886896993365504</v>
      </c>
      <c r="M108" s="165">
        <v>0.32241413634435934</v>
      </c>
      <c r="N108" s="165">
        <v>0.32595930275506368</v>
      </c>
      <c r="O108" s="165">
        <v>0.32950446916576803</v>
      </c>
      <c r="P108" s="165">
        <v>0.33304963557647238</v>
      </c>
      <c r="Q108" s="165">
        <v>0.33659480198717673</v>
      </c>
      <c r="R108" s="165">
        <v>0.34013996839788108</v>
      </c>
      <c r="S108" s="165">
        <v>0.34368513480858542</v>
      </c>
      <c r="T108" s="165">
        <v>0.34723030121928977</v>
      </c>
      <c r="U108" s="165">
        <v>0.35077546762999412</v>
      </c>
      <c r="V108" s="165">
        <v>0.35432063404069847</v>
      </c>
      <c r="W108" s="165">
        <v>0.35786580045140282</v>
      </c>
      <c r="X108" s="165">
        <v>0.36141096686210689</v>
      </c>
      <c r="Y108" s="165">
        <v>0.36316592631805933</v>
      </c>
      <c r="Z108" s="165">
        <v>0.36492088577401177</v>
      </c>
      <c r="AA108" s="165">
        <v>0.36667584522996421</v>
      </c>
      <c r="AB108" s="165">
        <v>0.36843080468591666</v>
      </c>
      <c r="AC108" s="165">
        <v>0.3701857641418691</v>
      </c>
      <c r="AD108" s="165">
        <v>0.37194072359782154</v>
      </c>
      <c r="AE108" s="165">
        <v>0.37369568305377399</v>
      </c>
      <c r="AF108" s="165">
        <v>0.37545064250972643</v>
      </c>
      <c r="AG108" s="165">
        <v>0.37720560196567887</v>
      </c>
      <c r="AH108" s="165">
        <v>0.37896056142163131</v>
      </c>
      <c r="AI108" s="165">
        <v>0.38071552087758376</v>
      </c>
      <c r="AJ108" s="165">
        <v>0.3824704803335362</v>
      </c>
      <c r="AK108" s="165">
        <v>0.38422543978948864</v>
      </c>
      <c r="AL108" s="165">
        <v>0.38598039924544109</v>
      </c>
      <c r="AM108" s="165">
        <v>0.38773535870139353</v>
      </c>
      <c r="AN108" s="165">
        <v>0.38949031815734597</v>
      </c>
      <c r="AO108" s="165">
        <v>0.39124527761329841</v>
      </c>
      <c r="AP108" s="165">
        <v>0.39300023706925086</v>
      </c>
      <c r="AQ108" s="165">
        <v>0.3947551965252033</v>
      </c>
      <c r="AR108" s="165">
        <v>0.39651015598115535</v>
      </c>
    </row>
    <row r="109" spans="7:44" ht="14.25" customHeight="1" x14ac:dyDescent="0.25">
      <c r="G109" s="62"/>
      <c r="H109" s="409"/>
      <c r="J109" s="442"/>
      <c r="K109" s="52" t="s">
        <v>126</v>
      </c>
      <c r="L109" s="166">
        <v>0.31886896993365504</v>
      </c>
      <c r="M109" s="166">
        <v>0.32051742078668477</v>
      </c>
      <c r="N109" s="166">
        <v>0.32216587163971455</v>
      </c>
      <c r="O109" s="166">
        <v>0.32381432249274433</v>
      </c>
      <c r="P109" s="166">
        <v>0.32546277334577411</v>
      </c>
      <c r="Q109" s="166">
        <v>0.3271112241988039</v>
      </c>
      <c r="R109" s="166">
        <v>0.32875967505183368</v>
      </c>
      <c r="S109" s="166">
        <v>0.33040812590486346</v>
      </c>
      <c r="T109" s="166">
        <v>0.33205657675789324</v>
      </c>
      <c r="U109" s="166">
        <v>0.33370502761092302</v>
      </c>
      <c r="V109" s="166">
        <v>0.3353534784639528</v>
      </c>
      <c r="W109" s="166">
        <v>0.33700192931698258</v>
      </c>
      <c r="X109" s="166">
        <v>0.33865038017001209</v>
      </c>
      <c r="Y109" s="166">
        <v>0.33978840950461681</v>
      </c>
      <c r="Z109" s="166">
        <v>0.34092643883922152</v>
      </c>
      <c r="AA109" s="166">
        <v>0.34206446817382624</v>
      </c>
      <c r="AB109" s="166">
        <v>0.34320249750843096</v>
      </c>
      <c r="AC109" s="166">
        <v>0.34434052684303568</v>
      </c>
      <c r="AD109" s="166">
        <v>0.34547855617764039</v>
      </c>
      <c r="AE109" s="166">
        <v>0.34661658551224511</v>
      </c>
      <c r="AF109" s="166">
        <v>0.34775461484684983</v>
      </c>
      <c r="AG109" s="166">
        <v>0.34889264418145455</v>
      </c>
      <c r="AH109" s="166">
        <v>0.35003067351605927</v>
      </c>
      <c r="AI109" s="166">
        <v>0.35116870285066398</v>
      </c>
      <c r="AJ109" s="166">
        <v>0.3523067321852687</v>
      </c>
      <c r="AK109" s="166">
        <v>0.35344476151987342</v>
      </c>
      <c r="AL109" s="166">
        <v>0.35458279085447814</v>
      </c>
      <c r="AM109" s="166">
        <v>0.35572082018908285</v>
      </c>
      <c r="AN109" s="166">
        <v>0.35685884952368757</v>
      </c>
      <c r="AO109" s="166">
        <v>0.35799687885829229</v>
      </c>
      <c r="AP109" s="166">
        <v>0.35913490819289701</v>
      </c>
      <c r="AQ109" s="166">
        <v>0.36027293752750172</v>
      </c>
      <c r="AR109" s="166">
        <v>0.36141096686210689</v>
      </c>
    </row>
    <row r="110" spans="7:44" ht="14.25" customHeight="1" thickBot="1" x14ac:dyDescent="0.3">
      <c r="G110" s="62"/>
      <c r="H110" s="409"/>
      <c r="J110" s="442"/>
      <c r="K110" s="167" t="s">
        <v>127</v>
      </c>
      <c r="L110" s="168">
        <v>0.31886896993365504</v>
      </c>
      <c r="M110" s="168">
        <v>0.31886896993365504</v>
      </c>
      <c r="N110" s="168">
        <v>0.31886896993365504</v>
      </c>
      <c r="O110" s="168">
        <v>0.31886896993365504</v>
      </c>
      <c r="P110" s="168">
        <v>0.31886896993365504</v>
      </c>
      <c r="Q110" s="168">
        <v>0.31886896993365504</v>
      </c>
      <c r="R110" s="168">
        <v>0.31886896993365504</v>
      </c>
      <c r="S110" s="168">
        <v>0.31886896993365504</v>
      </c>
      <c r="T110" s="168">
        <v>0.31886896993365504</v>
      </c>
      <c r="U110" s="168">
        <v>0.31886896993365504</v>
      </c>
      <c r="V110" s="168">
        <v>0.31886896993365504</v>
      </c>
      <c r="W110" s="168">
        <v>0.31886896993365504</v>
      </c>
      <c r="X110" s="168">
        <v>0.31886896993365504</v>
      </c>
      <c r="Y110" s="168">
        <v>0.31985804044547289</v>
      </c>
      <c r="Z110" s="168">
        <v>0.32084711095729074</v>
      </c>
      <c r="AA110" s="168">
        <v>0.32183618146910858</v>
      </c>
      <c r="AB110" s="168">
        <v>0.32282525198092643</v>
      </c>
      <c r="AC110" s="168">
        <v>0.32381432249274428</v>
      </c>
      <c r="AD110" s="168">
        <v>0.32480339300456212</v>
      </c>
      <c r="AE110" s="168">
        <v>0.32579246351637997</v>
      </c>
      <c r="AF110" s="168">
        <v>0.32678153402819782</v>
      </c>
      <c r="AG110" s="168">
        <v>0.32777060454001566</v>
      </c>
      <c r="AH110" s="168">
        <v>0.32875967505183351</v>
      </c>
      <c r="AI110" s="168">
        <v>0.32974874556365136</v>
      </c>
      <c r="AJ110" s="168">
        <v>0.3307378160754692</v>
      </c>
      <c r="AK110" s="168">
        <v>0.33172688658728705</v>
      </c>
      <c r="AL110" s="168">
        <v>0.3327159570991049</v>
      </c>
      <c r="AM110" s="168">
        <v>0.33370502761092274</v>
      </c>
      <c r="AN110" s="168">
        <v>0.33469409812274059</v>
      </c>
      <c r="AO110" s="168">
        <v>0.33568316863455844</v>
      </c>
      <c r="AP110" s="168">
        <v>0.33667223914637628</v>
      </c>
      <c r="AQ110" s="168">
        <v>0.33766130965819413</v>
      </c>
      <c r="AR110" s="168">
        <v>0.33865038017001209</v>
      </c>
    </row>
    <row r="111" spans="7:44" ht="14.25" customHeight="1" thickTop="1" x14ac:dyDescent="0.25">
      <c r="G111" s="62"/>
      <c r="H111" s="409"/>
      <c r="J111" s="442"/>
      <c r="K111" s="164" t="s">
        <v>128</v>
      </c>
      <c r="L111" s="165">
        <v>0.35146191697686013</v>
      </c>
      <c r="M111" s="165">
        <v>0.35508206681481436</v>
      </c>
      <c r="N111" s="165">
        <v>0.35870221665276858</v>
      </c>
      <c r="O111" s="165">
        <v>0.3623223664907228</v>
      </c>
      <c r="P111" s="165">
        <v>0.36594251632867703</v>
      </c>
      <c r="Q111" s="165">
        <v>0.36956266616663125</v>
      </c>
      <c r="R111" s="165">
        <v>0.37318281600458547</v>
      </c>
      <c r="S111" s="165">
        <v>0.37680296584253969</v>
      </c>
      <c r="T111" s="165">
        <v>0.38042311568049392</v>
      </c>
      <c r="U111" s="165">
        <v>0.38404326551844814</v>
      </c>
      <c r="V111" s="165">
        <v>0.38766341535640236</v>
      </c>
      <c r="W111" s="165">
        <v>0.39128356519435659</v>
      </c>
      <c r="X111" s="165">
        <v>0.39490371503231059</v>
      </c>
      <c r="Y111" s="165">
        <v>0.39675274529751497</v>
      </c>
      <c r="Z111" s="165">
        <v>0.39860177556271936</v>
      </c>
      <c r="AA111" s="165">
        <v>0.40045080582792375</v>
      </c>
      <c r="AB111" s="165">
        <v>0.40229983609312814</v>
      </c>
      <c r="AC111" s="165">
        <v>0.40414886635833253</v>
      </c>
      <c r="AD111" s="165">
        <v>0.40599789662353691</v>
      </c>
      <c r="AE111" s="165">
        <v>0.4078469268887413</v>
      </c>
      <c r="AF111" s="165">
        <v>0.40969595715394569</v>
      </c>
      <c r="AG111" s="165">
        <v>0.41154498741915008</v>
      </c>
      <c r="AH111" s="165">
        <v>0.41339401768435446</v>
      </c>
      <c r="AI111" s="165">
        <v>0.41524304794955885</v>
      </c>
      <c r="AJ111" s="165">
        <v>0.41709207821476324</v>
      </c>
      <c r="AK111" s="165">
        <v>0.41894110847996763</v>
      </c>
      <c r="AL111" s="165">
        <v>0.42079013874517202</v>
      </c>
      <c r="AM111" s="165">
        <v>0.4226391690103764</v>
      </c>
      <c r="AN111" s="165">
        <v>0.42448819927558079</v>
      </c>
      <c r="AO111" s="165">
        <v>0.42633722954078518</v>
      </c>
      <c r="AP111" s="165">
        <v>0.42818625980598957</v>
      </c>
      <c r="AQ111" s="165">
        <v>0.43003529007119395</v>
      </c>
      <c r="AR111" s="165">
        <v>0.43188432033639834</v>
      </c>
    </row>
    <row r="112" spans="7:44" ht="14.25" customHeight="1" x14ac:dyDescent="0.25">
      <c r="G112" s="62"/>
      <c r="H112" s="409"/>
      <c r="J112" s="442"/>
      <c r="K112" s="52" t="s">
        <v>129</v>
      </c>
      <c r="L112" s="166">
        <v>0.35146191697686013</v>
      </c>
      <c r="M112" s="166">
        <v>0.35319367231419535</v>
      </c>
      <c r="N112" s="166">
        <v>0.35492542765153057</v>
      </c>
      <c r="O112" s="166">
        <v>0.35665718298886578</v>
      </c>
      <c r="P112" s="166">
        <v>0.358388938326201</v>
      </c>
      <c r="Q112" s="166">
        <v>0.36012069366353622</v>
      </c>
      <c r="R112" s="166">
        <v>0.36185244900087143</v>
      </c>
      <c r="S112" s="166">
        <v>0.36358420433820665</v>
      </c>
      <c r="T112" s="166">
        <v>0.36531595967554187</v>
      </c>
      <c r="U112" s="166">
        <v>0.36704771501287708</v>
      </c>
      <c r="V112" s="166">
        <v>0.3687794703502123</v>
      </c>
      <c r="W112" s="166">
        <v>0.37051122568754752</v>
      </c>
      <c r="X112" s="166">
        <v>0.37224298102488246</v>
      </c>
      <c r="Y112" s="166">
        <v>0.37337601772525386</v>
      </c>
      <c r="Z112" s="166">
        <v>0.37450905442562527</v>
      </c>
      <c r="AA112" s="166">
        <v>0.37564209112599667</v>
      </c>
      <c r="AB112" s="166">
        <v>0.37677512782636807</v>
      </c>
      <c r="AC112" s="166">
        <v>0.37790816452673948</v>
      </c>
      <c r="AD112" s="166">
        <v>0.37904120122711088</v>
      </c>
      <c r="AE112" s="166">
        <v>0.38017423792748228</v>
      </c>
      <c r="AF112" s="166">
        <v>0.38130727462785369</v>
      </c>
      <c r="AG112" s="166">
        <v>0.38244031132822509</v>
      </c>
      <c r="AH112" s="166">
        <v>0.38357334802859649</v>
      </c>
      <c r="AI112" s="166">
        <v>0.3847063847289679</v>
      </c>
      <c r="AJ112" s="166">
        <v>0.3858394214293393</v>
      </c>
      <c r="AK112" s="166">
        <v>0.38697245812971071</v>
      </c>
      <c r="AL112" s="166">
        <v>0.38810549483008211</v>
      </c>
      <c r="AM112" s="166">
        <v>0.38923853153045351</v>
      </c>
      <c r="AN112" s="166">
        <v>0.39037156823082492</v>
      </c>
      <c r="AO112" s="166">
        <v>0.39150460493119632</v>
      </c>
      <c r="AP112" s="166">
        <v>0.39263764163156772</v>
      </c>
      <c r="AQ112" s="166">
        <v>0.39377067833193913</v>
      </c>
      <c r="AR112" s="166">
        <v>0.39490371503231059</v>
      </c>
    </row>
    <row r="113" spans="7:49" ht="14.25" customHeight="1" thickBot="1" x14ac:dyDescent="0.3">
      <c r="G113" s="62"/>
      <c r="H113" s="409"/>
      <c r="J113" s="449"/>
      <c r="K113" s="167" t="s">
        <v>130</v>
      </c>
      <c r="L113" s="168">
        <v>0.35146191697686013</v>
      </c>
      <c r="M113" s="168">
        <v>0.35146191697686013</v>
      </c>
      <c r="N113" s="168">
        <v>0.35146191697686013</v>
      </c>
      <c r="O113" s="168">
        <v>0.35146191697686013</v>
      </c>
      <c r="P113" s="168">
        <v>0.35146191697686013</v>
      </c>
      <c r="Q113" s="168">
        <v>0.35146191697686013</v>
      </c>
      <c r="R113" s="168">
        <v>0.35146191697686013</v>
      </c>
      <c r="S113" s="168">
        <v>0.35146191697686013</v>
      </c>
      <c r="T113" s="168">
        <v>0.35146191697686013</v>
      </c>
      <c r="U113" s="168">
        <v>0.35146191697686013</v>
      </c>
      <c r="V113" s="168">
        <v>0.35146191697686013</v>
      </c>
      <c r="W113" s="168">
        <v>0.35146191697686013</v>
      </c>
      <c r="X113" s="168">
        <v>0.35146191697686013</v>
      </c>
      <c r="Y113" s="168">
        <v>0.35250097017926124</v>
      </c>
      <c r="Z113" s="168">
        <v>0.35354002338166235</v>
      </c>
      <c r="AA113" s="168">
        <v>0.35457907658406346</v>
      </c>
      <c r="AB113" s="168">
        <v>0.35561812978646457</v>
      </c>
      <c r="AC113" s="168">
        <v>0.35665718298886567</v>
      </c>
      <c r="AD113" s="168">
        <v>0.35769623619126678</v>
      </c>
      <c r="AE113" s="168">
        <v>0.35873528939366789</v>
      </c>
      <c r="AF113" s="168">
        <v>0.359774342596069</v>
      </c>
      <c r="AG113" s="168">
        <v>0.3608133957984701</v>
      </c>
      <c r="AH113" s="168">
        <v>0.36185244900087121</v>
      </c>
      <c r="AI113" s="168">
        <v>0.36289150220327232</v>
      </c>
      <c r="AJ113" s="168">
        <v>0.36393055540567343</v>
      </c>
      <c r="AK113" s="168">
        <v>0.36496960860807454</v>
      </c>
      <c r="AL113" s="168">
        <v>0.36600866181047564</v>
      </c>
      <c r="AM113" s="168">
        <v>0.36704771501287675</v>
      </c>
      <c r="AN113" s="168">
        <v>0.36808676821527786</v>
      </c>
      <c r="AO113" s="168">
        <v>0.36912582141767897</v>
      </c>
      <c r="AP113" s="168">
        <v>0.37016487462008008</v>
      </c>
      <c r="AQ113" s="168">
        <v>0.37120392782248118</v>
      </c>
      <c r="AR113" s="168">
        <v>0.37224298102488246</v>
      </c>
    </row>
    <row r="114" spans="7:49" ht="14.25" customHeight="1" thickTop="1" x14ac:dyDescent="0.25">
      <c r="G114" s="62"/>
      <c r="H114" s="409"/>
      <c r="J114" s="169"/>
      <c r="K114" s="52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</row>
    <row r="115" spans="7:49" ht="14.25" customHeight="1" x14ac:dyDescent="0.25">
      <c r="G115" s="62"/>
      <c r="H115" s="409"/>
      <c r="J115" s="376"/>
      <c r="L115" s="162">
        <v>2018</v>
      </c>
      <c r="M115" s="162">
        <v>2019</v>
      </c>
      <c r="N115" s="162">
        <v>2020</v>
      </c>
      <c r="O115" s="162">
        <v>2021</v>
      </c>
      <c r="P115" s="162">
        <v>2022</v>
      </c>
      <c r="Q115" s="162">
        <v>2023</v>
      </c>
      <c r="R115" s="162">
        <v>2024</v>
      </c>
      <c r="S115" s="162">
        <v>2025</v>
      </c>
      <c r="T115" s="162">
        <v>2026</v>
      </c>
      <c r="U115" s="162">
        <v>2027</v>
      </c>
      <c r="V115" s="162">
        <v>2028</v>
      </c>
      <c r="W115" s="162">
        <v>2029</v>
      </c>
      <c r="X115" s="162">
        <v>2030</v>
      </c>
      <c r="Y115" s="162">
        <v>2031</v>
      </c>
      <c r="Z115" s="162">
        <v>2032</v>
      </c>
      <c r="AA115" s="162">
        <v>2033</v>
      </c>
      <c r="AB115" s="162">
        <v>2034</v>
      </c>
      <c r="AC115" s="162">
        <v>2035</v>
      </c>
      <c r="AD115" s="162">
        <v>2036</v>
      </c>
      <c r="AE115" s="162">
        <v>2037</v>
      </c>
      <c r="AF115" s="162">
        <v>2038</v>
      </c>
      <c r="AG115" s="162">
        <v>2039</v>
      </c>
      <c r="AH115" s="162">
        <v>2040</v>
      </c>
      <c r="AI115" s="162">
        <v>2041</v>
      </c>
      <c r="AJ115" s="162">
        <v>2042</v>
      </c>
      <c r="AK115" s="162">
        <v>2043</v>
      </c>
      <c r="AL115" s="162">
        <v>2044</v>
      </c>
      <c r="AM115" s="162">
        <v>2045</v>
      </c>
      <c r="AN115" s="162">
        <v>2046</v>
      </c>
      <c r="AO115" s="162">
        <v>2047</v>
      </c>
      <c r="AP115" s="162">
        <v>2048</v>
      </c>
      <c r="AQ115" s="162">
        <v>2049</v>
      </c>
      <c r="AR115" s="162">
        <v>2050</v>
      </c>
    </row>
    <row r="116" spans="7:49" ht="14.25" customHeight="1" x14ac:dyDescent="0.25">
      <c r="G116" s="62"/>
      <c r="H116" s="409"/>
      <c r="J116" s="441" t="s">
        <v>56</v>
      </c>
      <c r="K116" s="164" t="s">
        <v>116</v>
      </c>
      <c r="L116" s="171">
        <f t="shared" ref="L116:AR123" si="2">L99*8760</f>
        <v>1909.9279596382241</v>
      </c>
      <c r="M116" s="171">
        <f t="shared" si="2"/>
        <v>1939.6204383076779</v>
      </c>
      <c r="N116" s="171">
        <f t="shared" si="2"/>
        <v>1969.3129169771316</v>
      </c>
      <c r="O116" s="171">
        <f t="shared" si="2"/>
        <v>1999.0053956465854</v>
      </c>
      <c r="P116" s="171">
        <f t="shared" si="2"/>
        <v>2028.6978743160389</v>
      </c>
      <c r="Q116" s="171">
        <f t="shared" si="2"/>
        <v>2058.3903529854924</v>
      </c>
      <c r="R116" s="171">
        <f t="shared" si="2"/>
        <v>2088.0828316549464</v>
      </c>
      <c r="S116" s="171">
        <f t="shared" si="2"/>
        <v>2117.7753103243999</v>
      </c>
      <c r="T116" s="171">
        <f t="shared" si="2"/>
        <v>2147.4677889938539</v>
      </c>
      <c r="U116" s="171">
        <f t="shared" si="2"/>
        <v>2177.1602676633074</v>
      </c>
      <c r="V116" s="171">
        <f t="shared" si="2"/>
        <v>2206.8527463327609</v>
      </c>
      <c r="W116" s="171">
        <f t="shared" si="2"/>
        <v>2236.5452250022145</v>
      </c>
      <c r="X116" s="171">
        <f t="shared" si="2"/>
        <v>2266.2377036716675</v>
      </c>
      <c r="Y116" s="171">
        <f t="shared" si="2"/>
        <v>2279.4368537168189</v>
      </c>
      <c r="Z116" s="171">
        <f t="shared" si="2"/>
        <v>2292.6360037619706</v>
      </c>
      <c r="AA116" s="171">
        <f t="shared" si="2"/>
        <v>2305.835153807122</v>
      </c>
      <c r="AB116" s="171">
        <f t="shared" si="2"/>
        <v>2319.0343038522738</v>
      </c>
      <c r="AC116" s="171">
        <f t="shared" si="2"/>
        <v>2332.2334538974251</v>
      </c>
      <c r="AD116" s="171">
        <f t="shared" si="2"/>
        <v>2345.4326039425764</v>
      </c>
      <c r="AE116" s="171">
        <f t="shared" si="2"/>
        <v>2358.6317539877282</v>
      </c>
      <c r="AF116" s="171">
        <f t="shared" si="2"/>
        <v>2371.8309040328795</v>
      </c>
      <c r="AG116" s="171">
        <f t="shared" si="2"/>
        <v>2385.0300540780313</v>
      </c>
      <c r="AH116" s="171">
        <f t="shared" si="2"/>
        <v>2398.2292041231826</v>
      </c>
      <c r="AI116" s="171">
        <f t="shared" si="2"/>
        <v>2411.428354168334</v>
      </c>
      <c r="AJ116" s="171">
        <f t="shared" si="2"/>
        <v>2424.6275042134857</v>
      </c>
      <c r="AK116" s="171">
        <f t="shared" si="2"/>
        <v>2437.8266542586371</v>
      </c>
      <c r="AL116" s="171">
        <f t="shared" si="2"/>
        <v>2451.0258043037888</v>
      </c>
      <c r="AM116" s="171">
        <f t="shared" si="2"/>
        <v>2464.2249543489402</v>
      </c>
      <c r="AN116" s="171">
        <f t="shared" si="2"/>
        <v>2477.4241043940915</v>
      </c>
      <c r="AO116" s="171">
        <f t="shared" si="2"/>
        <v>2490.6232544392433</v>
      </c>
      <c r="AP116" s="171">
        <f t="shared" si="2"/>
        <v>2503.8224044843946</v>
      </c>
      <c r="AQ116" s="171">
        <f t="shared" si="2"/>
        <v>2517.0215545295464</v>
      </c>
      <c r="AR116" s="171">
        <f t="shared" si="2"/>
        <v>2530.2207045746964</v>
      </c>
    </row>
    <row r="117" spans="7:49" ht="14.25" customHeight="1" x14ac:dyDescent="0.25">
      <c r="G117" s="62"/>
      <c r="H117" s="409"/>
      <c r="J117" s="442"/>
      <c r="K117" s="52" t="s">
        <v>117</v>
      </c>
      <c r="L117" s="172">
        <f t="shared" si="2"/>
        <v>1909.9279596382241</v>
      </c>
      <c r="M117" s="172">
        <f t="shared" si="2"/>
        <v>1923.4466189395023</v>
      </c>
      <c r="N117" s="172">
        <f t="shared" si="2"/>
        <v>1936.9652782407802</v>
      </c>
      <c r="O117" s="172">
        <f t="shared" si="2"/>
        <v>1950.4839375420584</v>
      </c>
      <c r="P117" s="172">
        <f t="shared" si="2"/>
        <v>1964.0025968433365</v>
      </c>
      <c r="Q117" s="172">
        <f t="shared" si="2"/>
        <v>1977.5212561446144</v>
      </c>
      <c r="R117" s="172">
        <f t="shared" si="2"/>
        <v>1991.0399154458926</v>
      </c>
      <c r="S117" s="172">
        <f t="shared" si="2"/>
        <v>2004.5585747471705</v>
      </c>
      <c r="T117" s="172">
        <f t="shared" si="2"/>
        <v>2018.0772340484486</v>
      </c>
      <c r="U117" s="172">
        <f t="shared" si="2"/>
        <v>2031.5958933497266</v>
      </c>
      <c r="V117" s="172">
        <f t="shared" si="2"/>
        <v>2045.1145526510047</v>
      </c>
      <c r="W117" s="172">
        <f t="shared" si="2"/>
        <v>2058.6332119522826</v>
      </c>
      <c r="X117" s="172">
        <f t="shared" si="2"/>
        <v>2072.1518712535603</v>
      </c>
      <c r="Y117" s="172">
        <f t="shared" si="2"/>
        <v>2081.8561628744656</v>
      </c>
      <c r="Z117" s="172">
        <f t="shared" si="2"/>
        <v>2091.5604544953708</v>
      </c>
      <c r="AA117" s="172">
        <f t="shared" si="2"/>
        <v>2101.2647461162765</v>
      </c>
      <c r="AB117" s="172">
        <f t="shared" si="2"/>
        <v>2110.9690377371817</v>
      </c>
      <c r="AC117" s="172">
        <f t="shared" si="2"/>
        <v>2120.6733293580869</v>
      </c>
      <c r="AD117" s="172">
        <f t="shared" si="2"/>
        <v>2130.3776209789921</v>
      </c>
      <c r="AE117" s="172">
        <f t="shared" si="2"/>
        <v>2140.0819125998974</v>
      </c>
      <c r="AF117" s="172">
        <f t="shared" si="2"/>
        <v>2149.7862042208026</v>
      </c>
      <c r="AG117" s="172">
        <f t="shared" si="2"/>
        <v>2159.4904958417078</v>
      </c>
      <c r="AH117" s="172">
        <f t="shared" si="2"/>
        <v>2169.194787462613</v>
      </c>
      <c r="AI117" s="172">
        <f t="shared" si="2"/>
        <v>2178.8990790835182</v>
      </c>
      <c r="AJ117" s="172">
        <f t="shared" si="2"/>
        <v>2188.6033707044235</v>
      </c>
      <c r="AK117" s="172">
        <f t="shared" si="2"/>
        <v>2198.3076623253287</v>
      </c>
      <c r="AL117" s="172">
        <f t="shared" si="2"/>
        <v>2208.0119539462339</v>
      </c>
      <c r="AM117" s="172">
        <f t="shared" si="2"/>
        <v>2217.7162455671396</v>
      </c>
      <c r="AN117" s="172">
        <f t="shared" si="2"/>
        <v>2227.4205371880453</v>
      </c>
      <c r="AO117" s="172">
        <f t="shared" si="2"/>
        <v>2237.1248288089505</v>
      </c>
      <c r="AP117" s="172">
        <f t="shared" si="2"/>
        <v>2246.8291204298562</v>
      </c>
      <c r="AQ117" s="172">
        <f t="shared" si="2"/>
        <v>2256.5334120507614</v>
      </c>
      <c r="AR117" s="172">
        <f t="shared" si="2"/>
        <v>2266.2377036716675</v>
      </c>
    </row>
    <row r="118" spans="7:49" ht="14.25" customHeight="1" thickBot="1" x14ac:dyDescent="0.3">
      <c r="G118" s="62"/>
      <c r="H118" s="409"/>
      <c r="J118" s="442"/>
      <c r="K118" s="167" t="s">
        <v>118</v>
      </c>
      <c r="L118" s="173">
        <f t="shared" si="2"/>
        <v>1909.9279596382241</v>
      </c>
      <c r="M118" s="173">
        <f t="shared" si="2"/>
        <v>1909.9279596382241</v>
      </c>
      <c r="N118" s="173">
        <f t="shared" si="2"/>
        <v>1909.9279596382241</v>
      </c>
      <c r="O118" s="173">
        <f t="shared" si="2"/>
        <v>1909.9279596382241</v>
      </c>
      <c r="P118" s="173">
        <f t="shared" si="2"/>
        <v>1909.9279596382241</v>
      </c>
      <c r="Q118" s="173">
        <f t="shared" si="2"/>
        <v>1909.9279596382241</v>
      </c>
      <c r="R118" s="173">
        <f t="shared" si="2"/>
        <v>1909.9279596382241</v>
      </c>
      <c r="S118" s="173">
        <f t="shared" si="2"/>
        <v>1909.9279596382241</v>
      </c>
      <c r="T118" s="173">
        <f t="shared" si="2"/>
        <v>1909.9279596382241</v>
      </c>
      <c r="U118" s="173">
        <f t="shared" si="2"/>
        <v>1909.9279596382241</v>
      </c>
      <c r="V118" s="173">
        <f t="shared" si="2"/>
        <v>1909.9279596382241</v>
      </c>
      <c r="W118" s="173">
        <f t="shared" si="2"/>
        <v>1909.9279596382241</v>
      </c>
      <c r="X118" s="173">
        <f t="shared" si="2"/>
        <v>1909.9279596382241</v>
      </c>
      <c r="Y118" s="173">
        <f t="shared" si="2"/>
        <v>1918.0391552189913</v>
      </c>
      <c r="Z118" s="173">
        <f t="shared" si="2"/>
        <v>1926.1503507997581</v>
      </c>
      <c r="AA118" s="173">
        <f t="shared" si="2"/>
        <v>1934.261546380525</v>
      </c>
      <c r="AB118" s="173">
        <f t="shared" si="2"/>
        <v>1942.3727419612919</v>
      </c>
      <c r="AC118" s="173">
        <f t="shared" si="2"/>
        <v>1950.4839375420588</v>
      </c>
      <c r="AD118" s="173">
        <f t="shared" si="2"/>
        <v>1958.5951331228257</v>
      </c>
      <c r="AE118" s="173">
        <f t="shared" si="2"/>
        <v>1966.7063287035926</v>
      </c>
      <c r="AF118" s="173">
        <f t="shared" si="2"/>
        <v>1974.8175242843597</v>
      </c>
      <c r="AG118" s="173">
        <f t="shared" si="2"/>
        <v>1982.9287198651266</v>
      </c>
      <c r="AH118" s="173">
        <f t="shared" si="2"/>
        <v>1991.0399154458935</v>
      </c>
      <c r="AI118" s="173">
        <f t="shared" si="2"/>
        <v>1999.1511110266604</v>
      </c>
      <c r="AJ118" s="173">
        <f t="shared" si="2"/>
        <v>2007.2623066074273</v>
      </c>
      <c r="AK118" s="173">
        <f t="shared" si="2"/>
        <v>2015.3735021881942</v>
      </c>
      <c r="AL118" s="173">
        <f t="shared" si="2"/>
        <v>2023.4846977689613</v>
      </c>
      <c r="AM118" s="173">
        <f t="shared" si="2"/>
        <v>2031.5958933497282</v>
      </c>
      <c r="AN118" s="173">
        <f t="shared" si="2"/>
        <v>2039.707088930495</v>
      </c>
      <c r="AO118" s="173">
        <f t="shared" si="2"/>
        <v>2047.8182845112619</v>
      </c>
      <c r="AP118" s="173">
        <f t="shared" si="2"/>
        <v>2055.9294800920288</v>
      </c>
      <c r="AQ118" s="173">
        <f t="shared" si="2"/>
        <v>2064.0406756727957</v>
      </c>
      <c r="AR118" s="173">
        <f t="shared" si="2"/>
        <v>2072.1518712535603</v>
      </c>
    </row>
    <row r="119" spans="7:49" ht="14.25" customHeight="1" thickTop="1" x14ac:dyDescent="0.25">
      <c r="G119" s="62"/>
      <c r="H119" s="409"/>
      <c r="J119" s="442"/>
      <c r="K119" s="164" t="s">
        <v>119</v>
      </c>
      <c r="L119" s="174">
        <f t="shared" si="2"/>
        <v>2204.5006766658353</v>
      </c>
      <c r="M119" s="174">
        <f t="shared" si="2"/>
        <v>2237.5228800697896</v>
      </c>
      <c r="N119" s="174">
        <f t="shared" si="2"/>
        <v>2270.5450834737435</v>
      </c>
      <c r="O119" s="174">
        <f t="shared" si="2"/>
        <v>2303.5672868776974</v>
      </c>
      <c r="P119" s="174">
        <f t="shared" si="2"/>
        <v>2336.5894902816513</v>
      </c>
      <c r="Q119" s="174">
        <f t="shared" si="2"/>
        <v>2369.6116936856051</v>
      </c>
      <c r="R119" s="174">
        <f t="shared" si="2"/>
        <v>2402.6338970895595</v>
      </c>
      <c r="S119" s="174">
        <f t="shared" si="2"/>
        <v>2435.6561004935133</v>
      </c>
      <c r="T119" s="174">
        <f t="shared" si="2"/>
        <v>2468.6783038974672</v>
      </c>
      <c r="U119" s="174">
        <f t="shared" si="2"/>
        <v>2501.7005073014211</v>
      </c>
      <c r="V119" s="174">
        <f t="shared" si="2"/>
        <v>2534.7227107053754</v>
      </c>
      <c r="W119" s="174">
        <f t="shared" si="2"/>
        <v>2567.7449141093293</v>
      </c>
      <c r="X119" s="174">
        <f t="shared" si="2"/>
        <v>2600.7671175132837</v>
      </c>
      <c r="Y119" s="174">
        <f t="shared" si="2"/>
        <v>2614.5497040049559</v>
      </c>
      <c r="Z119" s="174">
        <f t="shared" si="2"/>
        <v>2628.3322904966276</v>
      </c>
      <c r="AA119" s="174">
        <f t="shared" si="2"/>
        <v>2642.1148769882998</v>
      </c>
      <c r="AB119" s="174">
        <f t="shared" si="2"/>
        <v>2655.8974634799715</v>
      </c>
      <c r="AC119" s="174">
        <f t="shared" si="2"/>
        <v>2669.6800499716437</v>
      </c>
      <c r="AD119" s="174">
        <f t="shared" si="2"/>
        <v>2683.4626364633159</v>
      </c>
      <c r="AE119" s="174">
        <f t="shared" si="2"/>
        <v>2697.2452229549876</v>
      </c>
      <c r="AF119" s="174">
        <f t="shared" si="2"/>
        <v>2711.0278094466598</v>
      </c>
      <c r="AG119" s="174">
        <f t="shared" si="2"/>
        <v>2724.8103959383316</v>
      </c>
      <c r="AH119" s="174">
        <f t="shared" si="2"/>
        <v>2738.5929824300038</v>
      </c>
      <c r="AI119" s="174">
        <f t="shared" si="2"/>
        <v>2752.3755689216759</v>
      </c>
      <c r="AJ119" s="174">
        <f t="shared" si="2"/>
        <v>2766.1581554133477</v>
      </c>
      <c r="AK119" s="174">
        <f t="shared" si="2"/>
        <v>2779.9407419050199</v>
      </c>
      <c r="AL119" s="174">
        <f t="shared" si="2"/>
        <v>2793.7233283966916</v>
      </c>
      <c r="AM119" s="174">
        <f t="shared" si="2"/>
        <v>2807.5059148883638</v>
      </c>
      <c r="AN119" s="174">
        <f t="shared" si="2"/>
        <v>2821.2885013800355</v>
      </c>
      <c r="AO119" s="174">
        <f t="shared" si="2"/>
        <v>2835.0710878717077</v>
      </c>
      <c r="AP119" s="174">
        <f t="shared" si="2"/>
        <v>2848.8536743633799</v>
      </c>
      <c r="AQ119" s="174">
        <f t="shared" si="2"/>
        <v>2862.6362608550517</v>
      </c>
      <c r="AR119" s="174">
        <f t="shared" si="2"/>
        <v>2876.4188473467234</v>
      </c>
    </row>
    <row r="120" spans="7:49" ht="14.25" customHeight="1" x14ac:dyDescent="0.25">
      <c r="G120" s="62"/>
      <c r="H120" s="409"/>
      <c r="J120" s="442"/>
      <c r="K120" s="52" t="s">
        <v>120</v>
      </c>
      <c r="L120" s="172">
        <f t="shared" si="2"/>
        <v>2204.5006766658353</v>
      </c>
      <c r="M120" s="172">
        <f t="shared" si="2"/>
        <v>2219.557270608087</v>
      </c>
      <c r="N120" s="172">
        <f t="shared" si="2"/>
        <v>2234.6138645503383</v>
      </c>
      <c r="O120" s="172">
        <f t="shared" si="2"/>
        <v>2249.6704584925901</v>
      </c>
      <c r="P120" s="172">
        <f t="shared" si="2"/>
        <v>2264.7270524348414</v>
      </c>
      <c r="Q120" s="172">
        <f t="shared" si="2"/>
        <v>2279.7836463770932</v>
      </c>
      <c r="R120" s="172">
        <f t="shared" si="2"/>
        <v>2294.8402403193445</v>
      </c>
      <c r="S120" s="172">
        <f t="shared" si="2"/>
        <v>2309.8968342615963</v>
      </c>
      <c r="T120" s="172">
        <f t="shared" si="2"/>
        <v>2324.9534282038476</v>
      </c>
      <c r="U120" s="172">
        <f t="shared" si="2"/>
        <v>2340.0100221460993</v>
      </c>
      <c r="V120" s="172">
        <f t="shared" si="2"/>
        <v>2355.0666160883507</v>
      </c>
      <c r="W120" s="172">
        <f t="shared" si="2"/>
        <v>2370.1232100306024</v>
      </c>
      <c r="X120" s="172">
        <f t="shared" si="2"/>
        <v>2385.1798039728533</v>
      </c>
      <c r="Y120" s="172">
        <f t="shared" si="2"/>
        <v>2395.9591696498751</v>
      </c>
      <c r="Z120" s="172">
        <f t="shared" si="2"/>
        <v>2406.7385353268965</v>
      </c>
      <c r="AA120" s="172">
        <f t="shared" si="2"/>
        <v>2417.5179010039178</v>
      </c>
      <c r="AB120" s="172">
        <f t="shared" si="2"/>
        <v>2428.2972666809396</v>
      </c>
      <c r="AC120" s="172">
        <f t="shared" si="2"/>
        <v>2439.076632357961</v>
      </c>
      <c r="AD120" s="172">
        <f t="shared" si="2"/>
        <v>2449.8559980349828</v>
      </c>
      <c r="AE120" s="172">
        <f t="shared" si="2"/>
        <v>2460.6353637120042</v>
      </c>
      <c r="AF120" s="172">
        <f t="shared" si="2"/>
        <v>2471.414729389026</v>
      </c>
      <c r="AG120" s="172">
        <f t="shared" si="2"/>
        <v>2482.1940950660473</v>
      </c>
      <c r="AH120" s="172">
        <f t="shared" si="2"/>
        <v>2492.9734607430692</v>
      </c>
      <c r="AI120" s="172">
        <f t="shared" si="2"/>
        <v>2503.7528264200905</v>
      </c>
      <c r="AJ120" s="172">
        <f t="shared" si="2"/>
        <v>2514.5321920971123</v>
      </c>
      <c r="AK120" s="172">
        <f t="shared" si="2"/>
        <v>2525.3115577741337</v>
      </c>
      <c r="AL120" s="172">
        <f t="shared" si="2"/>
        <v>2536.0909234511555</v>
      </c>
      <c r="AM120" s="172">
        <f t="shared" si="2"/>
        <v>2546.8702891281769</v>
      </c>
      <c r="AN120" s="172">
        <f t="shared" si="2"/>
        <v>2557.6496548051982</v>
      </c>
      <c r="AO120" s="172">
        <f t="shared" si="2"/>
        <v>2568.42902048222</v>
      </c>
      <c r="AP120" s="172">
        <f t="shared" si="2"/>
        <v>2579.2083861592414</v>
      </c>
      <c r="AQ120" s="172">
        <f t="shared" si="2"/>
        <v>2589.9877518362632</v>
      </c>
      <c r="AR120" s="172">
        <f t="shared" si="2"/>
        <v>2600.7671175132837</v>
      </c>
    </row>
    <row r="121" spans="7:49" ht="13.5" customHeight="1" thickBot="1" x14ac:dyDescent="0.3">
      <c r="G121" s="62"/>
      <c r="H121" s="409"/>
      <c r="J121" s="442"/>
      <c r="K121" s="167" t="s">
        <v>121</v>
      </c>
      <c r="L121" s="173">
        <f t="shared" si="2"/>
        <v>2204.5006766658353</v>
      </c>
      <c r="M121" s="173">
        <f t="shared" si="2"/>
        <v>2204.5006766658353</v>
      </c>
      <c r="N121" s="173">
        <f t="shared" si="2"/>
        <v>2204.5006766658353</v>
      </c>
      <c r="O121" s="173">
        <f t="shared" si="2"/>
        <v>2204.5006766658353</v>
      </c>
      <c r="P121" s="173">
        <f t="shared" si="2"/>
        <v>2204.5006766658353</v>
      </c>
      <c r="Q121" s="173">
        <f t="shared" si="2"/>
        <v>2204.5006766658353</v>
      </c>
      <c r="R121" s="173">
        <f t="shared" si="2"/>
        <v>2204.5006766658353</v>
      </c>
      <c r="S121" s="173">
        <f t="shared" si="2"/>
        <v>2204.5006766658353</v>
      </c>
      <c r="T121" s="173">
        <f t="shared" si="2"/>
        <v>2204.5006766658353</v>
      </c>
      <c r="U121" s="173">
        <f t="shared" si="2"/>
        <v>2204.5006766658353</v>
      </c>
      <c r="V121" s="173">
        <f t="shared" si="2"/>
        <v>2204.5006766658353</v>
      </c>
      <c r="W121" s="173">
        <f t="shared" si="2"/>
        <v>2204.5006766658353</v>
      </c>
      <c r="X121" s="173">
        <f t="shared" si="2"/>
        <v>2204.5006766658353</v>
      </c>
      <c r="Y121" s="173">
        <f t="shared" si="2"/>
        <v>2213.5346330311863</v>
      </c>
      <c r="Z121" s="173">
        <f t="shared" si="2"/>
        <v>2222.5685893965369</v>
      </c>
      <c r="AA121" s="173">
        <f t="shared" si="2"/>
        <v>2231.602545761888</v>
      </c>
      <c r="AB121" s="173">
        <f t="shared" si="2"/>
        <v>2240.6365021272386</v>
      </c>
      <c r="AC121" s="173">
        <f t="shared" si="2"/>
        <v>2249.6704584925897</v>
      </c>
      <c r="AD121" s="173">
        <f t="shared" si="2"/>
        <v>2258.7044148579403</v>
      </c>
      <c r="AE121" s="173">
        <f t="shared" si="2"/>
        <v>2267.7383712232913</v>
      </c>
      <c r="AF121" s="173">
        <f t="shared" si="2"/>
        <v>2276.7723275886419</v>
      </c>
      <c r="AG121" s="173">
        <f t="shared" si="2"/>
        <v>2285.806283953993</v>
      </c>
      <c r="AH121" s="173">
        <f t="shared" si="2"/>
        <v>2294.8402403193436</v>
      </c>
      <c r="AI121" s="173">
        <f t="shared" si="2"/>
        <v>2303.8741966846947</v>
      </c>
      <c r="AJ121" s="173">
        <f t="shared" si="2"/>
        <v>2312.9081530500453</v>
      </c>
      <c r="AK121" s="173">
        <f t="shared" si="2"/>
        <v>2321.9421094153963</v>
      </c>
      <c r="AL121" s="173">
        <f t="shared" si="2"/>
        <v>2330.9760657807469</v>
      </c>
      <c r="AM121" s="173">
        <f t="shared" si="2"/>
        <v>2340.010022146098</v>
      </c>
      <c r="AN121" s="173">
        <f t="shared" si="2"/>
        <v>2349.0439785114486</v>
      </c>
      <c r="AO121" s="173">
        <f t="shared" si="2"/>
        <v>2358.0779348767992</v>
      </c>
      <c r="AP121" s="173">
        <f t="shared" si="2"/>
        <v>2367.1118912421503</v>
      </c>
      <c r="AQ121" s="173">
        <f t="shared" si="2"/>
        <v>2376.1458476075009</v>
      </c>
      <c r="AR121" s="173">
        <f t="shared" si="2"/>
        <v>2385.1798039728533</v>
      </c>
      <c r="AS121" s="175"/>
      <c r="AT121" s="175"/>
      <c r="AU121" s="175"/>
    </row>
    <row r="122" spans="7:49" ht="14.25" customHeight="1" thickTop="1" x14ac:dyDescent="0.25">
      <c r="G122" s="62"/>
      <c r="H122" s="409"/>
      <c r="J122" s="442"/>
      <c r="K122" s="164" t="s">
        <v>122</v>
      </c>
      <c r="L122" s="174">
        <f t="shared" si="2"/>
        <v>2384.8079808743018</v>
      </c>
      <c r="M122" s="174">
        <f t="shared" si="2"/>
        <v>2417.5224917688379</v>
      </c>
      <c r="N122" s="174">
        <f t="shared" si="2"/>
        <v>2450.2370026633735</v>
      </c>
      <c r="O122" s="174">
        <f t="shared" si="2"/>
        <v>2482.9515135579095</v>
      </c>
      <c r="P122" s="174">
        <f t="shared" si="2"/>
        <v>2515.6660244524451</v>
      </c>
      <c r="Q122" s="174">
        <f t="shared" si="2"/>
        <v>2548.3805353469811</v>
      </c>
      <c r="R122" s="174">
        <f t="shared" si="2"/>
        <v>2581.0950462415167</v>
      </c>
      <c r="S122" s="174">
        <f t="shared" si="2"/>
        <v>2613.8095571360527</v>
      </c>
      <c r="T122" s="174">
        <f t="shared" si="2"/>
        <v>2646.5240680305883</v>
      </c>
      <c r="U122" s="174">
        <f t="shared" si="2"/>
        <v>2679.2385789251243</v>
      </c>
      <c r="V122" s="174">
        <f t="shared" si="2"/>
        <v>2711.9530898196599</v>
      </c>
      <c r="W122" s="174">
        <f t="shared" si="2"/>
        <v>2744.6676007141959</v>
      </c>
      <c r="X122" s="174">
        <f t="shared" si="2"/>
        <v>2777.3821116087292</v>
      </c>
      <c r="Y122" s="174">
        <f t="shared" si="2"/>
        <v>2792.8255276888112</v>
      </c>
      <c r="Z122" s="174">
        <f t="shared" si="2"/>
        <v>2808.2689437688932</v>
      </c>
      <c r="AA122" s="174">
        <f t="shared" si="2"/>
        <v>2823.7123598489752</v>
      </c>
      <c r="AB122" s="174">
        <f t="shared" si="2"/>
        <v>2839.1557759290572</v>
      </c>
      <c r="AC122" s="174">
        <f t="shared" si="2"/>
        <v>2854.5991920091387</v>
      </c>
      <c r="AD122" s="174">
        <f t="shared" si="2"/>
        <v>2870.0426080892207</v>
      </c>
      <c r="AE122" s="174">
        <f t="shared" si="2"/>
        <v>2885.4860241693027</v>
      </c>
      <c r="AF122" s="174">
        <f t="shared" si="2"/>
        <v>2900.9294402493847</v>
      </c>
      <c r="AG122" s="174">
        <f t="shared" si="2"/>
        <v>2916.3728563294667</v>
      </c>
      <c r="AH122" s="174">
        <f t="shared" si="2"/>
        <v>2931.8162724095487</v>
      </c>
      <c r="AI122" s="174">
        <f t="shared" si="2"/>
        <v>2947.2596884896307</v>
      </c>
      <c r="AJ122" s="174">
        <f t="shared" si="2"/>
        <v>2962.7031045697127</v>
      </c>
      <c r="AK122" s="174">
        <f t="shared" si="2"/>
        <v>2978.1465206497946</v>
      </c>
      <c r="AL122" s="174">
        <f t="shared" si="2"/>
        <v>2993.5899367298766</v>
      </c>
      <c r="AM122" s="174">
        <f t="shared" si="2"/>
        <v>3009.0333528099586</v>
      </c>
      <c r="AN122" s="174">
        <f t="shared" si="2"/>
        <v>3024.4767688900401</v>
      </c>
      <c r="AO122" s="174">
        <f t="shared" si="2"/>
        <v>3039.9201849701221</v>
      </c>
      <c r="AP122" s="174">
        <f t="shared" si="2"/>
        <v>3055.3636010502041</v>
      </c>
      <c r="AQ122" s="174">
        <f t="shared" si="2"/>
        <v>3070.8070171302861</v>
      </c>
      <c r="AR122" s="174">
        <f t="shared" si="2"/>
        <v>3086.2504332103654</v>
      </c>
    </row>
    <row r="123" spans="7:49" ht="14.25" customHeight="1" x14ac:dyDescent="0.25">
      <c r="G123" s="62"/>
      <c r="H123" s="409"/>
      <c r="J123" s="442"/>
      <c r="K123" s="52" t="s">
        <v>123</v>
      </c>
      <c r="L123" s="172">
        <f>L106*8760</f>
        <v>2384.8079808743018</v>
      </c>
      <c r="M123" s="172">
        <f t="shared" si="2"/>
        <v>2399.8073456172192</v>
      </c>
      <c r="N123" s="172">
        <f t="shared" si="2"/>
        <v>2414.8067103601365</v>
      </c>
      <c r="O123" s="172">
        <f t="shared" si="2"/>
        <v>2429.8060751030539</v>
      </c>
      <c r="P123" s="172">
        <f t="shared" si="2"/>
        <v>2444.8054398459713</v>
      </c>
      <c r="Q123" s="172">
        <f t="shared" si="2"/>
        <v>2459.8048045888881</v>
      </c>
      <c r="R123" s="172">
        <f t="shared" si="2"/>
        <v>2474.8041693318055</v>
      </c>
      <c r="S123" s="172">
        <f t="shared" si="2"/>
        <v>2489.8035340747228</v>
      </c>
      <c r="T123" s="172">
        <f t="shared" si="2"/>
        <v>2504.8028988176402</v>
      </c>
      <c r="U123" s="172">
        <f t="shared" si="2"/>
        <v>2519.8022635605575</v>
      </c>
      <c r="V123" s="172">
        <f t="shared" si="2"/>
        <v>2534.8016283034744</v>
      </c>
      <c r="W123" s="172">
        <f t="shared" si="2"/>
        <v>2549.8009930463918</v>
      </c>
      <c r="X123" s="172">
        <f t="shared" si="2"/>
        <v>2564.8003577893091</v>
      </c>
      <c r="Y123" s="172">
        <f t="shared" si="2"/>
        <v>2575.4294454802798</v>
      </c>
      <c r="Z123" s="172">
        <f t="shared" si="2"/>
        <v>2586.0585331712509</v>
      </c>
      <c r="AA123" s="172">
        <f t="shared" si="2"/>
        <v>2596.6876208622216</v>
      </c>
      <c r="AB123" s="172">
        <f t="shared" si="2"/>
        <v>2607.3167085531923</v>
      </c>
      <c r="AC123" s="172">
        <f t="shared" si="2"/>
        <v>2617.9457962441634</v>
      </c>
      <c r="AD123" s="172">
        <f t="shared" si="2"/>
        <v>2628.574883935134</v>
      </c>
      <c r="AE123" s="172">
        <f t="shared" si="2"/>
        <v>2639.2039716261052</v>
      </c>
      <c r="AF123" s="172">
        <f t="shared" si="2"/>
        <v>2649.8330593170758</v>
      </c>
      <c r="AG123" s="172">
        <f t="shared" si="2"/>
        <v>2660.4621470080465</v>
      </c>
      <c r="AH123" s="172">
        <f t="shared" si="2"/>
        <v>2671.0912346990176</v>
      </c>
      <c r="AI123" s="172">
        <f t="shared" si="2"/>
        <v>2681.7203223899883</v>
      </c>
      <c r="AJ123" s="172">
        <f t="shared" si="2"/>
        <v>2692.3494100809589</v>
      </c>
      <c r="AK123" s="172">
        <f t="shared" ref="AK123:AR123" si="3">AK106*8760</f>
        <v>2702.9784977719301</v>
      </c>
      <c r="AL123" s="172">
        <f t="shared" si="3"/>
        <v>2713.6075854629007</v>
      </c>
      <c r="AM123" s="172">
        <f t="shared" si="3"/>
        <v>2724.2366731538718</v>
      </c>
      <c r="AN123" s="172">
        <f t="shared" si="3"/>
        <v>2734.8657608448425</v>
      </c>
      <c r="AO123" s="172">
        <f t="shared" si="3"/>
        <v>2745.4948485358132</v>
      </c>
      <c r="AP123" s="172">
        <f t="shared" si="3"/>
        <v>2756.1239362267843</v>
      </c>
      <c r="AQ123" s="172">
        <f t="shared" si="3"/>
        <v>2766.7530239177549</v>
      </c>
      <c r="AR123" s="172">
        <f t="shared" si="3"/>
        <v>2777.3821116087292</v>
      </c>
    </row>
    <row r="124" spans="7:49" ht="14.25" customHeight="1" thickBot="1" x14ac:dyDescent="0.3">
      <c r="G124" s="62"/>
      <c r="H124" s="409"/>
      <c r="J124" s="442"/>
      <c r="K124" s="167" t="s">
        <v>124</v>
      </c>
      <c r="L124" s="176">
        <f t="shared" ref="L124:AR130" si="4">L107*8760</f>
        <v>2384.8079808743018</v>
      </c>
      <c r="M124" s="176">
        <f t="shared" si="4"/>
        <v>2384.8079808743018</v>
      </c>
      <c r="N124" s="176">
        <f t="shared" si="4"/>
        <v>2384.8079808743018</v>
      </c>
      <c r="O124" s="176">
        <f t="shared" si="4"/>
        <v>2384.8079808743018</v>
      </c>
      <c r="P124" s="176">
        <f t="shared" si="4"/>
        <v>2384.8079808743018</v>
      </c>
      <c r="Q124" s="176">
        <f t="shared" si="4"/>
        <v>2384.8079808743018</v>
      </c>
      <c r="R124" s="176">
        <f t="shared" si="4"/>
        <v>2384.8079808743018</v>
      </c>
      <c r="S124" s="176">
        <f t="shared" si="4"/>
        <v>2384.8079808743018</v>
      </c>
      <c r="T124" s="176">
        <f t="shared" si="4"/>
        <v>2384.8079808743018</v>
      </c>
      <c r="U124" s="176">
        <f t="shared" si="4"/>
        <v>2384.8079808743018</v>
      </c>
      <c r="V124" s="176">
        <f t="shared" si="4"/>
        <v>2384.8079808743018</v>
      </c>
      <c r="W124" s="176">
        <f t="shared" si="4"/>
        <v>2384.8079808743018</v>
      </c>
      <c r="X124" s="176">
        <f t="shared" si="4"/>
        <v>2384.8079808743018</v>
      </c>
      <c r="Y124" s="176">
        <f t="shared" si="4"/>
        <v>2393.8075997200526</v>
      </c>
      <c r="Z124" s="176">
        <f t="shared" si="4"/>
        <v>2402.8072185658029</v>
      </c>
      <c r="AA124" s="176">
        <f t="shared" si="4"/>
        <v>2411.8068374115537</v>
      </c>
      <c r="AB124" s="176">
        <f t="shared" si="4"/>
        <v>2420.806456257304</v>
      </c>
      <c r="AC124" s="176">
        <f t="shared" si="4"/>
        <v>2429.8060751030548</v>
      </c>
      <c r="AD124" s="176">
        <f t="shared" si="4"/>
        <v>2438.8056939488051</v>
      </c>
      <c r="AE124" s="176">
        <f t="shared" si="4"/>
        <v>2447.8053127945559</v>
      </c>
      <c r="AF124" s="176">
        <f t="shared" si="4"/>
        <v>2456.8049316403062</v>
      </c>
      <c r="AG124" s="176">
        <f t="shared" si="4"/>
        <v>2465.804550486057</v>
      </c>
      <c r="AH124" s="176">
        <f t="shared" si="4"/>
        <v>2474.8041693318073</v>
      </c>
      <c r="AI124" s="176">
        <f t="shared" si="4"/>
        <v>2483.8037881775581</v>
      </c>
      <c r="AJ124" s="176">
        <f t="shared" si="4"/>
        <v>2492.8034070233084</v>
      </c>
      <c r="AK124" s="176">
        <f t="shared" si="4"/>
        <v>2501.8030258690592</v>
      </c>
      <c r="AL124" s="176">
        <f t="shared" si="4"/>
        <v>2510.8026447148095</v>
      </c>
      <c r="AM124" s="176">
        <f t="shared" si="4"/>
        <v>2519.8022635605603</v>
      </c>
      <c r="AN124" s="176">
        <f t="shared" si="4"/>
        <v>2528.8018824063106</v>
      </c>
      <c r="AO124" s="176">
        <f t="shared" si="4"/>
        <v>2537.8015012520614</v>
      </c>
      <c r="AP124" s="176">
        <f t="shared" si="4"/>
        <v>2546.8011200978121</v>
      </c>
      <c r="AQ124" s="176">
        <f t="shared" si="4"/>
        <v>2555.8007389435625</v>
      </c>
      <c r="AR124" s="176">
        <f t="shared" si="4"/>
        <v>2564.8003577893091</v>
      </c>
      <c r="AV124" s="175"/>
      <c r="AW124" s="175"/>
    </row>
    <row r="125" spans="7:49" ht="14.25" customHeight="1" thickTop="1" x14ac:dyDescent="0.25">
      <c r="G125" s="62"/>
      <c r="H125" s="409"/>
      <c r="J125" s="442"/>
      <c r="K125" s="164" t="s">
        <v>125</v>
      </c>
      <c r="L125" s="174">
        <f t="shared" si="4"/>
        <v>2793.2921766188183</v>
      </c>
      <c r="M125" s="174">
        <f t="shared" si="4"/>
        <v>2824.3478343765878</v>
      </c>
      <c r="N125" s="174">
        <f t="shared" si="4"/>
        <v>2855.4034921343577</v>
      </c>
      <c r="O125" s="174">
        <f t="shared" si="4"/>
        <v>2886.4591498921282</v>
      </c>
      <c r="P125" s="174">
        <f t="shared" si="4"/>
        <v>2917.5148076498981</v>
      </c>
      <c r="Q125" s="174">
        <f t="shared" si="4"/>
        <v>2948.5704654076681</v>
      </c>
      <c r="R125" s="174">
        <f t="shared" si="4"/>
        <v>2979.626123165438</v>
      </c>
      <c r="S125" s="174">
        <f t="shared" si="4"/>
        <v>3010.6817809232084</v>
      </c>
      <c r="T125" s="174">
        <f t="shared" si="4"/>
        <v>3041.7374386809784</v>
      </c>
      <c r="U125" s="174">
        <f t="shared" si="4"/>
        <v>3072.7930964387483</v>
      </c>
      <c r="V125" s="174">
        <f t="shared" si="4"/>
        <v>3103.8487541965187</v>
      </c>
      <c r="W125" s="174">
        <f t="shared" si="4"/>
        <v>3134.9044119542887</v>
      </c>
      <c r="X125" s="174">
        <f t="shared" si="4"/>
        <v>3165.9600697120563</v>
      </c>
      <c r="Y125" s="174">
        <f t="shared" si="4"/>
        <v>3181.3335145461997</v>
      </c>
      <c r="Z125" s="174">
        <f t="shared" si="4"/>
        <v>3196.7069593803431</v>
      </c>
      <c r="AA125" s="174">
        <f t="shared" si="4"/>
        <v>3212.0804042144864</v>
      </c>
      <c r="AB125" s="174">
        <f t="shared" si="4"/>
        <v>3227.4538490486298</v>
      </c>
      <c r="AC125" s="174">
        <f t="shared" si="4"/>
        <v>3242.8272938827731</v>
      </c>
      <c r="AD125" s="174">
        <f t="shared" si="4"/>
        <v>3258.2007387169169</v>
      </c>
      <c r="AE125" s="174">
        <f t="shared" si="4"/>
        <v>3273.5741835510603</v>
      </c>
      <c r="AF125" s="174">
        <f t="shared" si="4"/>
        <v>3288.9476283852036</v>
      </c>
      <c r="AG125" s="174">
        <f t="shared" si="4"/>
        <v>3304.321073219347</v>
      </c>
      <c r="AH125" s="174">
        <f t="shared" si="4"/>
        <v>3319.6945180534904</v>
      </c>
      <c r="AI125" s="174">
        <f t="shared" si="4"/>
        <v>3335.0679628876337</v>
      </c>
      <c r="AJ125" s="174">
        <f t="shared" si="4"/>
        <v>3350.4414077217771</v>
      </c>
      <c r="AK125" s="174">
        <f t="shared" si="4"/>
        <v>3365.8148525559204</v>
      </c>
      <c r="AL125" s="174">
        <f t="shared" si="4"/>
        <v>3381.1882973900638</v>
      </c>
      <c r="AM125" s="174">
        <f t="shared" si="4"/>
        <v>3396.5617422242071</v>
      </c>
      <c r="AN125" s="174">
        <f t="shared" si="4"/>
        <v>3411.9351870583505</v>
      </c>
      <c r="AO125" s="174">
        <f t="shared" si="4"/>
        <v>3427.3086318924943</v>
      </c>
      <c r="AP125" s="174">
        <f t="shared" si="4"/>
        <v>3442.6820767266377</v>
      </c>
      <c r="AQ125" s="174">
        <f t="shared" si="4"/>
        <v>3458.055521560781</v>
      </c>
      <c r="AR125" s="174">
        <f t="shared" si="4"/>
        <v>3473.4289663949207</v>
      </c>
    </row>
    <row r="126" spans="7:49" ht="14.25" customHeight="1" x14ac:dyDescent="0.25">
      <c r="G126" s="62"/>
      <c r="H126" s="409"/>
      <c r="J126" s="442"/>
      <c r="K126" s="52" t="s">
        <v>126</v>
      </c>
      <c r="L126" s="172">
        <f t="shared" si="4"/>
        <v>2793.2921766188183</v>
      </c>
      <c r="M126" s="172">
        <f t="shared" si="4"/>
        <v>2807.7326060913588</v>
      </c>
      <c r="N126" s="172">
        <f t="shared" si="4"/>
        <v>2822.1730355638992</v>
      </c>
      <c r="O126" s="172">
        <f t="shared" si="4"/>
        <v>2836.6134650364402</v>
      </c>
      <c r="P126" s="172">
        <f t="shared" si="4"/>
        <v>2851.0538945089811</v>
      </c>
      <c r="Q126" s="172">
        <f t="shared" si="4"/>
        <v>2865.494323981522</v>
      </c>
      <c r="R126" s="172">
        <f t="shared" si="4"/>
        <v>2879.934753454063</v>
      </c>
      <c r="S126" s="172">
        <f t="shared" si="4"/>
        <v>2894.3751829266039</v>
      </c>
      <c r="T126" s="172">
        <f t="shared" si="4"/>
        <v>2908.8156123991448</v>
      </c>
      <c r="U126" s="172">
        <f t="shared" si="4"/>
        <v>2923.2560418716857</v>
      </c>
      <c r="V126" s="172">
        <f t="shared" si="4"/>
        <v>2937.6964713442267</v>
      </c>
      <c r="W126" s="172">
        <f t="shared" si="4"/>
        <v>2952.1369008167676</v>
      </c>
      <c r="X126" s="172">
        <f t="shared" si="4"/>
        <v>2966.5773302893058</v>
      </c>
      <c r="Y126" s="172">
        <f t="shared" si="4"/>
        <v>2976.546467260443</v>
      </c>
      <c r="Z126" s="172">
        <f t="shared" si="4"/>
        <v>2986.5156042315807</v>
      </c>
      <c r="AA126" s="172">
        <f t="shared" si="4"/>
        <v>2996.4847412027179</v>
      </c>
      <c r="AB126" s="172">
        <f t="shared" si="4"/>
        <v>3006.4538781738552</v>
      </c>
      <c r="AC126" s="172">
        <f t="shared" si="4"/>
        <v>3016.4230151449924</v>
      </c>
      <c r="AD126" s="172">
        <f t="shared" si="4"/>
        <v>3026.3921521161296</v>
      </c>
      <c r="AE126" s="172">
        <f t="shared" si="4"/>
        <v>3036.3612890872673</v>
      </c>
      <c r="AF126" s="172">
        <f t="shared" si="4"/>
        <v>3046.3304260584046</v>
      </c>
      <c r="AG126" s="172">
        <f t="shared" si="4"/>
        <v>3056.2995630295418</v>
      </c>
      <c r="AH126" s="172">
        <f t="shared" si="4"/>
        <v>3066.268700000679</v>
      </c>
      <c r="AI126" s="172">
        <f t="shared" si="4"/>
        <v>3076.2378369718167</v>
      </c>
      <c r="AJ126" s="172">
        <f t="shared" si="4"/>
        <v>3086.2069739429539</v>
      </c>
      <c r="AK126" s="172">
        <f t="shared" si="4"/>
        <v>3096.1761109140912</v>
      </c>
      <c r="AL126" s="172">
        <f t="shared" si="4"/>
        <v>3106.1452478852284</v>
      </c>
      <c r="AM126" s="172">
        <f t="shared" si="4"/>
        <v>3116.1143848563656</v>
      </c>
      <c r="AN126" s="172">
        <f t="shared" si="4"/>
        <v>3126.0835218275033</v>
      </c>
      <c r="AO126" s="172">
        <f t="shared" si="4"/>
        <v>3136.0526587986406</v>
      </c>
      <c r="AP126" s="172">
        <f t="shared" si="4"/>
        <v>3146.0217957697778</v>
      </c>
      <c r="AQ126" s="172">
        <f t="shared" si="4"/>
        <v>3155.990932740915</v>
      </c>
      <c r="AR126" s="172">
        <f t="shared" si="4"/>
        <v>3165.9600697120563</v>
      </c>
    </row>
    <row r="127" spans="7:49" ht="14.25" customHeight="1" thickBot="1" x14ac:dyDescent="0.3">
      <c r="G127" s="62"/>
      <c r="H127" s="409"/>
      <c r="J127" s="442"/>
      <c r="K127" s="167" t="s">
        <v>127</v>
      </c>
      <c r="L127" s="176">
        <f t="shared" si="4"/>
        <v>2793.2921766188183</v>
      </c>
      <c r="M127" s="176">
        <f t="shared" si="4"/>
        <v>2793.2921766188183</v>
      </c>
      <c r="N127" s="176">
        <f t="shared" si="4"/>
        <v>2793.2921766188183</v>
      </c>
      <c r="O127" s="176">
        <f t="shared" si="4"/>
        <v>2793.2921766188183</v>
      </c>
      <c r="P127" s="176">
        <f t="shared" si="4"/>
        <v>2793.2921766188183</v>
      </c>
      <c r="Q127" s="176">
        <f t="shared" si="4"/>
        <v>2793.2921766188183</v>
      </c>
      <c r="R127" s="176">
        <f t="shared" si="4"/>
        <v>2793.2921766188183</v>
      </c>
      <c r="S127" s="176">
        <f t="shared" si="4"/>
        <v>2793.2921766188183</v>
      </c>
      <c r="T127" s="176">
        <f t="shared" si="4"/>
        <v>2793.2921766188183</v>
      </c>
      <c r="U127" s="176">
        <f t="shared" si="4"/>
        <v>2793.2921766188183</v>
      </c>
      <c r="V127" s="176">
        <f t="shared" si="4"/>
        <v>2793.2921766188183</v>
      </c>
      <c r="W127" s="176">
        <f t="shared" si="4"/>
        <v>2793.2921766188183</v>
      </c>
      <c r="X127" s="176">
        <f t="shared" si="4"/>
        <v>2793.2921766188183</v>
      </c>
      <c r="Y127" s="176">
        <f t="shared" si="4"/>
        <v>2801.9564343023426</v>
      </c>
      <c r="Z127" s="176">
        <f t="shared" si="4"/>
        <v>2810.6206919858669</v>
      </c>
      <c r="AA127" s="176">
        <f t="shared" si="4"/>
        <v>2819.2849496693912</v>
      </c>
      <c r="AB127" s="176">
        <f t="shared" si="4"/>
        <v>2827.9492073529154</v>
      </c>
      <c r="AC127" s="176">
        <f t="shared" si="4"/>
        <v>2836.6134650364397</v>
      </c>
      <c r="AD127" s="176">
        <f t="shared" si="4"/>
        <v>2845.277722719964</v>
      </c>
      <c r="AE127" s="176">
        <f t="shared" si="4"/>
        <v>2853.9419804034887</v>
      </c>
      <c r="AF127" s="176">
        <f t="shared" si="4"/>
        <v>2862.606238087013</v>
      </c>
      <c r="AG127" s="176">
        <f t="shared" si="4"/>
        <v>2871.2704957705373</v>
      </c>
      <c r="AH127" s="176">
        <f t="shared" si="4"/>
        <v>2879.9347534540616</v>
      </c>
      <c r="AI127" s="176">
        <f t="shared" si="4"/>
        <v>2888.5990111375859</v>
      </c>
      <c r="AJ127" s="176">
        <f t="shared" si="4"/>
        <v>2897.2632688211102</v>
      </c>
      <c r="AK127" s="176">
        <f t="shared" si="4"/>
        <v>2905.9275265046344</v>
      </c>
      <c r="AL127" s="176">
        <f t="shared" si="4"/>
        <v>2914.5917841881587</v>
      </c>
      <c r="AM127" s="176">
        <f t="shared" si="4"/>
        <v>2923.2560418716835</v>
      </c>
      <c r="AN127" s="176">
        <f t="shared" si="4"/>
        <v>2931.9202995552077</v>
      </c>
      <c r="AO127" s="176">
        <f t="shared" si="4"/>
        <v>2940.584557238732</v>
      </c>
      <c r="AP127" s="176">
        <f t="shared" si="4"/>
        <v>2949.2488149222563</v>
      </c>
      <c r="AQ127" s="176">
        <f t="shared" si="4"/>
        <v>2957.9130726057806</v>
      </c>
      <c r="AR127" s="176">
        <f t="shared" si="4"/>
        <v>2966.5773302893058</v>
      </c>
      <c r="AV127" s="175"/>
      <c r="AW127" s="175"/>
    </row>
    <row r="128" spans="7:49" ht="14.25" customHeight="1" thickTop="1" x14ac:dyDescent="0.25">
      <c r="G128" s="62"/>
      <c r="H128" s="409"/>
      <c r="J128" s="442"/>
      <c r="K128" s="164" t="s">
        <v>128</v>
      </c>
      <c r="L128" s="174">
        <f t="shared" si="4"/>
        <v>3078.8063927172948</v>
      </c>
      <c r="M128" s="174">
        <f t="shared" si="4"/>
        <v>3110.5189052977739</v>
      </c>
      <c r="N128" s="174">
        <f t="shared" si="4"/>
        <v>3142.2314178782526</v>
      </c>
      <c r="O128" s="174">
        <f t="shared" si="4"/>
        <v>3173.9439304587318</v>
      </c>
      <c r="P128" s="174">
        <f t="shared" si="4"/>
        <v>3205.6564430392109</v>
      </c>
      <c r="Q128" s="174">
        <f t="shared" si="4"/>
        <v>3237.3689556196896</v>
      </c>
      <c r="R128" s="174">
        <f t="shared" si="4"/>
        <v>3269.0814682001687</v>
      </c>
      <c r="S128" s="174">
        <f t="shared" si="4"/>
        <v>3300.7939807806479</v>
      </c>
      <c r="T128" s="174">
        <f t="shared" si="4"/>
        <v>3332.5064933611266</v>
      </c>
      <c r="U128" s="174">
        <f t="shared" si="4"/>
        <v>3364.2190059416057</v>
      </c>
      <c r="V128" s="174">
        <f t="shared" si="4"/>
        <v>3395.9315185220848</v>
      </c>
      <c r="W128" s="174">
        <f t="shared" si="4"/>
        <v>3427.6440311025635</v>
      </c>
      <c r="X128" s="174">
        <f t="shared" si="4"/>
        <v>3459.3565436830409</v>
      </c>
      <c r="Y128" s="174">
        <f t="shared" si="4"/>
        <v>3475.5540488062311</v>
      </c>
      <c r="Z128" s="174">
        <f t="shared" si="4"/>
        <v>3491.7515539294218</v>
      </c>
      <c r="AA128" s="174">
        <f t="shared" si="4"/>
        <v>3507.949059052612</v>
      </c>
      <c r="AB128" s="174">
        <f t="shared" si="4"/>
        <v>3524.1465641758023</v>
      </c>
      <c r="AC128" s="174">
        <f t="shared" si="4"/>
        <v>3540.344069298993</v>
      </c>
      <c r="AD128" s="174">
        <f t="shared" si="4"/>
        <v>3556.5415744221832</v>
      </c>
      <c r="AE128" s="174">
        <f t="shared" si="4"/>
        <v>3572.7390795453739</v>
      </c>
      <c r="AF128" s="174">
        <f t="shared" si="4"/>
        <v>3588.9365846685641</v>
      </c>
      <c r="AG128" s="174">
        <f t="shared" si="4"/>
        <v>3605.1340897917548</v>
      </c>
      <c r="AH128" s="174">
        <f t="shared" si="4"/>
        <v>3621.3315949149451</v>
      </c>
      <c r="AI128" s="174">
        <f t="shared" si="4"/>
        <v>3637.5291000381358</v>
      </c>
      <c r="AJ128" s="174">
        <f t="shared" si="4"/>
        <v>3653.726605161326</v>
      </c>
      <c r="AK128" s="174">
        <f t="shared" si="4"/>
        <v>3669.9241102845162</v>
      </c>
      <c r="AL128" s="174">
        <f t="shared" si="4"/>
        <v>3686.1216154077069</v>
      </c>
      <c r="AM128" s="174">
        <f t="shared" si="4"/>
        <v>3702.3191205308972</v>
      </c>
      <c r="AN128" s="174">
        <f t="shared" si="4"/>
        <v>3718.5166256540879</v>
      </c>
      <c r="AO128" s="174">
        <f t="shared" si="4"/>
        <v>3734.7141307772781</v>
      </c>
      <c r="AP128" s="174">
        <f t="shared" si="4"/>
        <v>3750.9116359004688</v>
      </c>
      <c r="AQ128" s="174">
        <f t="shared" si="4"/>
        <v>3767.109141023659</v>
      </c>
      <c r="AR128" s="174">
        <f t="shared" si="4"/>
        <v>3783.3066461468493</v>
      </c>
    </row>
    <row r="129" spans="1:95" ht="14.25" customHeight="1" x14ac:dyDescent="0.25">
      <c r="G129" s="62"/>
      <c r="H129" s="409"/>
      <c r="J129" s="442"/>
      <c r="K129" s="52" t="s">
        <v>129</v>
      </c>
      <c r="L129" s="172">
        <f t="shared" si="4"/>
        <v>3078.8063927172948</v>
      </c>
      <c r="M129" s="172">
        <f t="shared" si="4"/>
        <v>3093.9765694723515</v>
      </c>
      <c r="N129" s="172">
        <f t="shared" si="4"/>
        <v>3109.1467462274077</v>
      </c>
      <c r="O129" s="172">
        <f t="shared" si="4"/>
        <v>3124.3169229824643</v>
      </c>
      <c r="P129" s="172">
        <f t="shared" si="4"/>
        <v>3139.4870997375206</v>
      </c>
      <c r="Q129" s="172">
        <f t="shared" si="4"/>
        <v>3154.6572764925772</v>
      </c>
      <c r="R129" s="172">
        <f t="shared" si="4"/>
        <v>3169.8274532476339</v>
      </c>
      <c r="S129" s="172">
        <f t="shared" si="4"/>
        <v>3184.9976300026901</v>
      </c>
      <c r="T129" s="172">
        <f t="shared" si="4"/>
        <v>3200.1678067577468</v>
      </c>
      <c r="U129" s="172">
        <f t="shared" si="4"/>
        <v>3215.3379835128035</v>
      </c>
      <c r="V129" s="172">
        <f t="shared" si="4"/>
        <v>3230.5081602678597</v>
      </c>
      <c r="W129" s="172">
        <f t="shared" si="4"/>
        <v>3245.6783370229164</v>
      </c>
      <c r="X129" s="172">
        <f t="shared" si="4"/>
        <v>3260.8485137779703</v>
      </c>
      <c r="Y129" s="172">
        <f t="shared" si="4"/>
        <v>3270.7739152732238</v>
      </c>
      <c r="Z129" s="172">
        <f t="shared" si="4"/>
        <v>3280.6993167684773</v>
      </c>
      <c r="AA129" s="172">
        <f t="shared" si="4"/>
        <v>3290.6247182637308</v>
      </c>
      <c r="AB129" s="172">
        <f t="shared" si="4"/>
        <v>3300.5501197589842</v>
      </c>
      <c r="AC129" s="172">
        <f t="shared" si="4"/>
        <v>3310.4755212542377</v>
      </c>
      <c r="AD129" s="172">
        <f t="shared" si="4"/>
        <v>3320.4009227494912</v>
      </c>
      <c r="AE129" s="172">
        <f t="shared" si="4"/>
        <v>3330.3263242447447</v>
      </c>
      <c r="AF129" s="172">
        <f t="shared" si="4"/>
        <v>3340.2517257399982</v>
      </c>
      <c r="AG129" s="172">
        <f t="shared" si="4"/>
        <v>3350.1771272352516</v>
      </c>
      <c r="AH129" s="172">
        <f t="shared" si="4"/>
        <v>3360.1025287305051</v>
      </c>
      <c r="AI129" s="172">
        <f t="shared" si="4"/>
        <v>3370.0279302257586</v>
      </c>
      <c r="AJ129" s="172">
        <f t="shared" si="4"/>
        <v>3379.9533317210121</v>
      </c>
      <c r="AK129" s="172">
        <f t="shared" si="4"/>
        <v>3389.8787332162656</v>
      </c>
      <c r="AL129" s="172">
        <f t="shared" si="4"/>
        <v>3399.8041347115191</v>
      </c>
      <c r="AM129" s="172">
        <f t="shared" si="4"/>
        <v>3409.729536206773</v>
      </c>
      <c r="AN129" s="172">
        <f t="shared" si="4"/>
        <v>3419.6549377020265</v>
      </c>
      <c r="AO129" s="172">
        <f t="shared" si="4"/>
        <v>3429.58033919728</v>
      </c>
      <c r="AP129" s="172">
        <f t="shared" si="4"/>
        <v>3439.5057406925334</v>
      </c>
      <c r="AQ129" s="172">
        <f t="shared" si="4"/>
        <v>3449.4311421877869</v>
      </c>
      <c r="AR129" s="172">
        <f t="shared" si="4"/>
        <v>3459.3565436830409</v>
      </c>
    </row>
    <row r="130" spans="1:95" ht="14.25" customHeight="1" thickBot="1" x14ac:dyDescent="0.3">
      <c r="G130" s="62"/>
      <c r="H130" s="409"/>
      <c r="J130" s="449"/>
      <c r="K130" s="167" t="s">
        <v>130</v>
      </c>
      <c r="L130" s="176">
        <f t="shared" si="4"/>
        <v>3078.8063927172948</v>
      </c>
      <c r="M130" s="176">
        <f t="shared" si="4"/>
        <v>3078.8063927172948</v>
      </c>
      <c r="N130" s="176">
        <f t="shared" si="4"/>
        <v>3078.8063927172948</v>
      </c>
      <c r="O130" s="176">
        <f t="shared" si="4"/>
        <v>3078.8063927172948</v>
      </c>
      <c r="P130" s="176">
        <f t="shared" si="4"/>
        <v>3078.8063927172948</v>
      </c>
      <c r="Q130" s="176">
        <f t="shared" si="4"/>
        <v>3078.8063927172948</v>
      </c>
      <c r="R130" s="176">
        <f t="shared" si="4"/>
        <v>3078.8063927172948</v>
      </c>
      <c r="S130" s="176">
        <f t="shared" si="4"/>
        <v>3078.8063927172948</v>
      </c>
      <c r="T130" s="176">
        <f t="shared" si="4"/>
        <v>3078.8063927172948</v>
      </c>
      <c r="U130" s="176">
        <f t="shared" si="4"/>
        <v>3078.8063927172948</v>
      </c>
      <c r="V130" s="176">
        <f t="shared" si="4"/>
        <v>3078.8063927172948</v>
      </c>
      <c r="W130" s="176">
        <f t="shared" si="4"/>
        <v>3078.8063927172948</v>
      </c>
      <c r="X130" s="176">
        <f t="shared" si="4"/>
        <v>3078.8063927172948</v>
      </c>
      <c r="Y130" s="176">
        <f t="shared" si="4"/>
        <v>3087.9084987703286</v>
      </c>
      <c r="Z130" s="176">
        <f t="shared" si="4"/>
        <v>3097.010604823362</v>
      </c>
      <c r="AA130" s="176">
        <f t="shared" si="4"/>
        <v>3106.1127108763958</v>
      </c>
      <c r="AB130" s="176">
        <f t="shared" si="4"/>
        <v>3115.2148169294296</v>
      </c>
      <c r="AC130" s="176">
        <f t="shared" si="4"/>
        <v>3124.3169229824634</v>
      </c>
      <c r="AD130" s="176">
        <f t="shared" si="4"/>
        <v>3133.4190290354968</v>
      </c>
      <c r="AE130" s="176">
        <f t="shared" si="4"/>
        <v>3142.5211350885306</v>
      </c>
      <c r="AF130" s="176">
        <f t="shared" si="4"/>
        <v>3151.6232411415644</v>
      </c>
      <c r="AG130" s="176">
        <f t="shared" si="4"/>
        <v>3160.7253471945983</v>
      </c>
      <c r="AH130" s="176">
        <f t="shared" si="4"/>
        <v>3169.8274532476316</v>
      </c>
      <c r="AI130" s="176">
        <f t="shared" si="4"/>
        <v>3178.9295593006655</v>
      </c>
      <c r="AJ130" s="176">
        <f t="shared" si="4"/>
        <v>3188.0316653536993</v>
      </c>
      <c r="AK130" s="176">
        <f t="shared" si="4"/>
        <v>3197.1337714067331</v>
      </c>
      <c r="AL130" s="176">
        <f t="shared" si="4"/>
        <v>3206.2358774597665</v>
      </c>
      <c r="AM130" s="176">
        <f t="shared" si="4"/>
        <v>3215.3379835128003</v>
      </c>
      <c r="AN130" s="176">
        <f t="shared" si="4"/>
        <v>3224.4400895658341</v>
      </c>
      <c r="AO130" s="176">
        <f t="shared" si="4"/>
        <v>3233.5421956188679</v>
      </c>
      <c r="AP130" s="176">
        <f t="shared" si="4"/>
        <v>3242.6443016719013</v>
      </c>
      <c r="AQ130" s="176">
        <f t="shared" si="4"/>
        <v>3251.7464077249351</v>
      </c>
      <c r="AR130" s="176">
        <f t="shared" si="4"/>
        <v>3260.8485137779703</v>
      </c>
      <c r="AV130" s="175"/>
      <c r="AW130" s="175"/>
    </row>
    <row r="131" spans="1:95" ht="14.25" customHeight="1" thickTop="1" x14ac:dyDescent="0.25">
      <c r="G131" s="62"/>
      <c r="H131" s="409"/>
      <c r="J131" s="169"/>
      <c r="K131" s="52"/>
      <c r="L131" s="177"/>
      <c r="M131" s="177"/>
      <c r="N131" s="177"/>
      <c r="O131" s="177"/>
      <c r="P131" s="177"/>
      <c r="Q131" s="177"/>
      <c r="R131" s="177"/>
      <c r="S131" s="177"/>
      <c r="T131" s="177"/>
      <c r="U131" s="177"/>
      <c r="V131" s="177"/>
      <c r="W131" s="177"/>
      <c r="X131" s="177"/>
      <c r="Y131" s="177"/>
      <c r="Z131" s="177"/>
      <c r="AA131" s="177"/>
      <c r="AB131" s="177"/>
      <c r="AC131" s="177"/>
      <c r="AD131" s="177"/>
      <c r="AE131" s="177"/>
      <c r="AF131" s="177"/>
      <c r="AG131" s="177"/>
      <c r="AH131" s="177"/>
      <c r="AI131" s="177"/>
      <c r="AJ131" s="177"/>
      <c r="AK131" s="177"/>
      <c r="AL131" s="177"/>
      <c r="AM131" s="177"/>
      <c r="AN131" s="177"/>
      <c r="AO131" s="177"/>
      <c r="AP131" s="177"/>
      <c r="AQ131" s="177"/>
      <c r="AR131" s="177"/>
    </row>
    <row r="132" spans="1:95" ht="14.25" customHeight="1" x14ac:dyDescent="0.25">
      <c r="G132" s="62"/>
      <c r="H132" s="409"/>
      <c r="J132" s="376"/>
      <c r="L132" s="162">
        <v>2018</v>
      </c>
      <c r="M132" s="162">
        <v>2019</v>
      </c>
      <c r="N132" s="162">
        <v>2020</v>
      </c>
      <c r="O132" s="162">
        <v>2021</v>
      </c>
      <c r="P132" s="162">
        <v>2022</v>
      </c>
      <c r="Q132" s="162">
        <v>2023</v>
      </c>
      <c r="R132" s="162">
        <v>2024</v>
      </c>
      <c r="S132" s="162">
        <v>2025</v>
      </c>
      <c r="T132" s="162">
        <v>2026</v>
      </c>
      <c r="U132" s="162">
        <v>2027</v>
      </c>
      <c r="V132" s="162">
        <v>2028</v>
      </c>
      <c r="W132" s="162">
        <v>2029</v>
      </c>
      <c r="X132" s="162">
        <v>2030</v>
      </c>
      <c r="Y132" s="162">
        <v>2031</v>
      </c>
      <c r="Z132" s="162">
        <v>2032</v>
      </c>
      <c r="AA132" s="162">
        <v>2033</v>
      </c>
      <c r="AB132" s="162">
        <v>2034</v>
      </c>
      <c r="AC132" s="162">
        <v>2035</v>
      </c>
      <c r="AD132" s="162">
        <v>2036</v>
      </c>
      <c r="AE132" s="162">
        <v>2037</v>
      </c>
      <c r="AF132" s="162">
        <v>2038</v>
      </c>
      <c r="AG132" s="162">
        <v>2039</v>
      </c>
      <c r="AH132" s="162">
        <v>2040</v>
      </c>
      <c r="AI132" s="162">
        <v>2041</v>
      </c>
      <c r="AJ132" s="162">
        <v>2042</v>
      </c>
      <c r="AK132" s="162">
        <v>2043</v>
      </c>
      <c r="AL132" s="162">
        <v>2044</v>
      </c>
      <c r="AM132" s="162">
        <v>2045</v>
      </c>
      <c r="AN132" s="162">
        <v>2046</v>
      </c>
      <c r="AO132" s="162">
        <v>2047</v>
      </c>
      <c r="AP132" s="162">
        <v>2048</v>
      </c>
      <c r="AQ132" s="162">
        <v>2049</v>
      </c>
      <c r="AR132" s="162">
        <v>2050</v>
      </c>
    </row>
    <row r="133" spans="1:95" ht="14.25" customHeight="1" x14ac:dyDescent="0.25">
      <c r="G133" s="62"/>
      <c r="H133" s="409"/>
      <c r="J133" s="441" t="s">
        <v>59</v>
      </c>
      <c r="K133" s="164" t="s">
        <v>116</v>
      </c>
      <c r="L133" s="178">
        <f t="shared" ref="L133:AR140" si="5">L150+L167</f>
        <v>1692.8301122303596</v>
      </c>
      <c r="M133" s="178">
        <f t="shared" si="5"/>
        <v>1486.8814397733649</v>
      </c>
      <c r="N133" s="178">
        <f t="shared" si="5"/>
        <v>1417.8686543578369</v>
      </c>
      <c r="O133" s="178">
        <f t="shared" si="5"/>
        <v>1348.8558689423094</v>
      </c>
      <c r="P133" s="178">
        <f t="shared" si="5"/>
        <v>1279.8430835267816</v>
      </c>
      <c r="Q133" s="178">
        <f t="shared" si="5"/>
        <v>1210.8302981112538</v>
      </c>
      <c r="R133" s="178">
        <f t="shared" si="5"/>
        <v>1141.817512695726</v>
      </c>
      <c r="S133" s="178">
        <f t="shared" si="5"/>
        <v>1072.8047272801982</v>
      </c>
      <c r="T133" s="178">
        <f t="shared" si="5"/>
        <v>1003.7919418646704</v>
      </c>
      <c r="U133" s="178">
        <f t="shared" si="5"/>
        <v>934.77915644914276</v>
      </c>
      <c r="V133" s="178">
        <f t="shared" si="5"/>
        <v>865.76637103361497</v>
      </c>
      <c r="W133" s="178">
        <f t="shared" si="5"/>
        <v>796.75358561808719</v>
      </c>
      <c r="X133" s="178">
        <f t="shared" si="5"/>
        <v>727.74080020255872</v>
      </c>
      <c r="Y133" s="178">
        <f t="shared" si="5"/>
        <v>718.73563338408826</v>
      </c>
      <c r="Z133" s="178">
        <f t="shared" si="5"/>
        <v>709.7304665656178</v>
      </c>
      <c r="AA133" s="178">
        <f t="shared" si="5"/>
        <v>700.72529974714723</v>
      </c>
      <c r="AB133" s="178">
        <f t="shared" si="5"/>
        <v>691.72013292867678</v>
      </c>
      <c r="AC133" s="178">
        <f t="shared" si="5"/>
        <v>682.71496611020632</v>
      </c>
      <c r="AD133" s="178">
        <f t="shared" si="5"/>
        <v>673.70979929173586</v>
      </c>
      <c r="AE133" s="178">
        <f t="shared" si="5"/>
        <v>664.70463247326541</v>
      </c>
      <c r="AF133" s="178">
        <f t="shared" si="5"/>
        <v>655.69946565479495</v>
      </c>
      <c r="AG133" s="178">
        <f t="shared" si="5"/>
        <v>646.69429883632438</v>
      </c>
      <c r="AH133" s="178">
        <f t="shared" si="5"/>
        <v>637.68913201785392</v>
      </c>
      <c r="AI133" s="178">
        <f t="shared" si="5"/>
        <v>628.68396519938347</v>
      </c>
      <c r="AJ133" s="178">
        <f t="shared" si="5"/>
        <v>619.67879838091301</v>
      </c>
      <c r="AK133" s="178">
        <f t="shared" si="5"/>
        <v>610.67363156244255</v>
      </c>
      <c r="AL133" s="178">
        <f t="shared" si="5"/>
        <v>601.66846474397221</v>
      </c>
      <c r="AM133" s="178">
        <f t="shared" si="5"/>
        <v>592.66329792550152</v>
      </c>
      <c r="AN133" s="178">
        <f t="shared" si="5"/>
        <v>583.65813110703107</v>
      </c>
      <c r="AO133" s="178">
        <f t="shared" si="5"/>
        <v>574.65296428856072</v>
      </c>
      <c r="AP133" s="178">
        <f t="shared" si="5"/>
        <v>565.64779747009027</v>
      </c>
      <c r="AQ133" s="178">
        <f t="shared" si="5"/>
        <v>556.64263065161981</v>
      </c>
      <c r="AR133" s="178">
        <f t="shared" si="5"/>
        <v>547.63746383315015</v>
      </c>
    </row>
    <row r="134" spans="1:95" ht="14.25" customHeight="1" x14ac:dyDescent="0.25">
      <c r="G134" s="62"/>
      <c r="H134" s="409"/>
      <c r="J134" s="442"/>
      <c r="K134" s="52" t="s">
        <v>117</v>
      </c>
      <c r="L134" s="179">
        <f t="shared" si="5"/>
        <v>1692.8301122303596</v>
      </c>
      <c r="M134" s="179">
        <f t="shared" si="5"/>
        <v>1486.8814397733649</v>
      </c>
      <c r="N134" s="179">
        <f t="shared" si="5"/>
        <v>1432.1617298998258</v>
      </c>
      <c r="O134" s="179">
        <f t="shared" si="5"/>
        <v>1377.4420200262871</v>
      </c>
      <c r="P134" s="179">
        <f t="shared" si="5"/>
        <v>1322.7223101527479</v>
      </c>
      <c r="Q134" s="179">
        <f t="shared" si="5"/>
        <v>1268.0026002792092</v>
      </c>
      <c r="R134" s="179">
        <f t="shared" si="5"/>
        <v>1213.2828904056701</v>
      </c>
      <c r="S134" s="179">
        <f t="shared" si="5"/>
        <v>1158.5631805321314</v>
      </c>
      <c r="T134" s="179">
        <f t="shared" si="5"/>
        <v>1103.8434706585924</v>
      </c>
      <c r="U134" s="179">
        <f t="shared" si="5"/>
        <v>1049.1237607850535</v>
      </c>
      <c r="V134" s="179">
        <f t="shared" si="5"/>
        <v>994.40405091151445</v>
      </c>
      <c r="W134" s="179">
        <f t="shared" si="5"/>
        <v>939.68434103797563</v>
      </c>
      <c r="X134" s="179">
        <f t="shared" si="5"/>
        <v>884.96463116443692</v>
      </c>
      <c r="Y134" s="179">
        <f t="shared" si="5"/>
        <v>877.10343961634294</v>
      </c>
      <c r="Z134" s="179">
        <f t="shared" si="5"/>
        <v>869.24224806824895</v>
      </c>
      <c r="AA134" s="179">
        <f t="shared" si="5"/>
        <v>861.38105652015508</v>
      </c>
      <c r="AB134" s="179">
        <f t="shared" si="5"/>
        <v>853.5198649720611</v>
      </c>
      <c r="AC134" s="179">
        <f t="shared" si="5"/>
        <v>845.65867342396723</v>
      </c>
      <c r="AD134" s="179">
        <f t="shared" si="5"/>
        <v>837.79748187587325</v>
      </c>
      <c r="AE134" s="179">
        <f t="shared" si="5"/>
        <v>829.93629032777926</v>
      </c>
      <c r="AF134" s="179">
        <f t="shared" si="5"/>
        <v>822.07509877968539</v>
      </c>
      <c r="AG134" s="179">
        <f t="shared" si="5"/>
        <v>814.21390723159141</v>
      </c>
      <c r="AH134" s="179">
        <f t="shared" si="5"/>
        <v>806.35271568349742</v>
      </c>
      <c r="AI134" s="179">
        <f t="shared" si="5"/>
        <v>798.49152413540355</v>
      </c>
      <c r="AJ134" s="179">
        <f t="shared" si="5"/>
        <v>790.63033258730957</v>
      </c>
      <c r="AK134" s="179">
        <f t="shared" si="5"/>
        <v>782.76914103921558</v>
      </c>
      <c r="AL134" s="179">
        <f t="shared" si="5"/>
        <v>774.90794949112171</v>
      </c>
      <c r="AM134" s="179">
        <f t="shared" si="5"/>
        <v>767.04675794302773</v>
      </c>
      <c r="AN134" s="179">
        <f t="shared" si="5"/>
        <v>759.18556639493374</v>
      </c>
      <c r="AO134" s="179">
        <f t="shared" si="5"/>
        <v>751.32437484683987</v>
      </c>
      <c r="AP134" s="179">
        <f t="shared" si="5"/>
        <v>743.46318329874589</v>
      </c>
      <c r="AQ134" s="179">
        <f t="shared" si="5"/>
        <v>735.60199175065191</v>
      </c>
      <c r="AR134" s="179">
        <f t="shared" si="5"/>
        <v>727.74080020255872</v>
      </c>
    </row>
    <row r="135" spans="1:95" ht="14.25" customHeight="1" thickBot="1" x14ac:dyDescent="0.3">
      <c r="G135" s="62"/>
      <c r="H135" s="409"/>
      <c r="J135" s="442"/>
      <c r="K135" s="167" t="s">
        <v>118</v>
      </c>
      <c r="L135" s="180">
        <f t="shared" si="5"/>
        <v>1692.8301122303596</v>
      </c>
      <c r="M135" s="180">
        <f t="shared" si="5"/>
        <v>1486.8814397733649</v>
      </c>
      <c r="N135" s="180">
        <f t="shared" si="5"/>
        <v>1469.3855159072957</v>
      </c>
      <c r="O135" s="180">
        <f t="shared" si="5"/>
        <v>1451.8895920412267</v>
      </c>
      <c r="P135" s="180">
        <f t="shared" si="5"/>
        <v>1434.3936681751575</v>
      </c>
      <c r="Q135" s="180">
        <f t="shared" si="5"/>
        <v>1416.8977443090887</v>
      </c>
      <c r="R135" s="180">
        <f t="shared" si="5"/>
        <v>1399.4018204430195</v>
      </c>
      <c r="S135" s="180">
        <f t="shared" si="5"/>
        <v>1381.9058965769505</v>
      </c>
      <c r="T135" s="180">
        <f t="shared" si="5"/>
        <v>1364.4099727108812</v>
      </c>
      <c r="U135" s="180">
        <f t="shared" si="5"/>
        <v>1346.9140488448124</v>
      </c>
      <c r="V135" s="180">
        <f t="shared" si="5"/>
        <v>1329.4181249787432</v>
      </c>
      <c r="W135" s="180">
        <f t="shared" si="5"/>
        <v>1311.9222011126742</v>
      </c>
      <c r="X135" s="180">
        <f t="shared" si="5"/>
        <v>1294.4262772466038</v>
      </c>
      <c r="Y135" s="180">
        <f t="shared" si="5"/>
        <v>1273.9531949424954</v>
      </c>
      <c r="Z135" s="180">
        <f t="shared" si="5"/>
        <v>1253.480112638387</v>
      </c>
      <c r="AA135" s="180">
        <f t="shared" si="5"/>
        <v>1233.0070303342786</v>
      </c>
      <c r="AB135" s="180">
        <f t="shared" si="5"/>
        <v>1212.53394803017</v>
      </c>
      <c r="AC135" s="180">
        <f t="shared" si="5"/>
        <v>1192.0608657260616</v>
      </c>
      <c r="AD135" s="180">
        <f t="shared" si="5"/>
        <v>1171.5877834219532</v>
      </c>
      <c r="AE135" s="180">
        <f t="shared" si="5"/>
        <v>1151.1147011178448</v>
      </c>
      <c r="AF135" s="180">
        <f t="shared" si="5"/>
        <v>1130.6416188137362</v>
      </c>
      <c r="AG135" s="180">
        <f t="shared" si="5"/>
        <v>1110.1685365096278</v>
      </c>
      <c r="AH135" s="180">
        <f t="shared" si="5"/>
        <v>1089.6954542055194</v>
      </c>
      <c r="AI135" s="180">
        <f t="shared" si="5"/>
        <v>1069.222371901411</v>
      </c>
      <c r="AJ135" s="180">
        <f t="shared" si="5"/>
        <v>1048.7492895973025</v>
      </c>
      <c r="AK135" s="180">
        <f t="shared" si="5"/>
        <v>1028.2762072931944</v>
      </c>
      <c r="AL135" s="180">
        <f t="shared" si="5"/>
        <v>1007.803124989086</v>
      </c>
      <c r="AM135" s="180">
        <f t="shared" si="5"/>
        <v>987.33004268497757</v>
      </c>
      <c r="AN135" s="180">
        <f t="shared" si="5"/>
        <v>966.85696038086928</v>
      </c>
      <c r="AO135" s="180">
        <f t="shared" si="5"/>
        <v>946.38387807676099</v>
      </c>
      <c r="AP135" s="180">
        <f t="shared" si="5"/>
        <v>925.9107957726527</v>
      </c>
      <c r="AQ135" s="180">
        <f t="shared" si="5"/>
        <v>905.43771346854419</v>
      </c>
      <c r="AR135" s="180">
        <f t="shared" si="5"/>
        <v>884.96463116443692</v>
      </c>
    </row>
    <row r="136" spans="1:95" ht="14.25" customHeight="1" thickTop="1" x14ac:dyDescent="0.25">
      <c r="G136" s="62"/>
      <c r="H136" s="409"/>
      <c r="J136" s="442"/>
      <c r="K136" s="164" t="s">
        <v>119</v>
      </c>
      <c r="L136" s="181">
        <f t="shared" si="5"/>
        <v>1692.8301122303596</v>
      </c>
      <c r="M136" s="181">
        <f t="shared" si="5"/>
        <v>1486.8814397733649</v>
      </c>
      <c r="N136" s="181">
        <f t="shared" si="5"/>
        <v>1417.8686543578369</v>
      </c>
      <c r="O136" s="181">
        <f t="shared" si="5"/>
        <v>1348.8558689423094</v>
      </c>
      <c r="P136" s="181">
        <f t="shared" si="5"/>
        <v>1279.8430835267816</v>
      </c>
      <c r="Q136" s="181">
        <f t="shared" si="5"/>
        <v>1210.8302981112538</v>
      </c>
      <c r="R136" s="181">
        <f t="shared" si="5"/>
        <v>1141.817512695726</v>
      </c>
      <c r="S136" s="181">
        <f t="shared" si="5"/>
        <v>1072.8047272801982</v>
      </c>
      <c r="T136" s="181">
        <f t="shared" si="5"/>
        <v>1003.7919418646704</v>
      </c>
      <c r="U136" s="181">
        <f t="shared" si="5"/>
        <v>934.77915644914276</v>
      </c>
      <c r="V136" s="181">
        <f t="shared" si="5"/>
        <v>865.76637103361497</v>
      </c>
      <c r="W136" s="181">
        <f t="shared" si="5"/>
        <v>796.75358561808719</v>
      </c>
      <c r="X136" s="181">
        <f t="shared" si="5"/>
        <v>727.74080020255872</v>
      </c>
      <c r="Y136" s="181">
        <f t="shared" si="5"/>
        <v>718.73563338408826</v>
      </c>
      <c r="Z136" s="181">
        <f t="shared" si="5"/>
        <v>709.7304665656178</v>
      </c>
      <c r="AA136" s="181">
        <f t="shared" si="5"/>
        <v>700.72529974714723</v>
      </c>
      <c r="AB136" s="181">
        <f t="shared" si="5"/>
        <v>691.72013292867678</v>
      </c>
      <c r="AC136" s="181">
        <f t="shared" si="5"/>
        <v>682.71496611020632</v>
      </c>
      <c r="AD136" s="181">
        <f t="shared" si="5"/>
        <v>673.70979929173586</v>
      </c>
      <c r="AE136" s="181">
        <f t="shared" si="5"/>
        <v>664.70463247326541</v>
      </c>
      <c r="AF136" s="181">
        <f t="shared" si="5"/>
        <v>655.69946565479495</v>
      </c>
      <c r="AG136" s="181">
        <f t="shared" si="5"/>
        <v>646.69429883632438</v>
      </c>
      <c r="AH136" s="181">
        <f t="shared" si="5"/>
        <v>637.68913201785392</v>
      </c>
      <c r="AI136" s="181">
        <f t="shared" si="5"/>
        <v>628.68396519938347</v>
      </c>
      <c r="AJ136" s="181">
        <f t="shared" si="5"/>
        <v>619.67879838091301</v>
      </c>
      <c r="AK136" s="181">
        <f t="shared" si="5"/>
        <v>610.67363156244255</v>
      </c>
      <c r="AL136" s="181">
        <f t="shared" si="5"/>
        <v>601.66846474397221</v>
      </c>
      <c r="AM136" s="181">
        <f t="shared" si="5"/>
        <v>592.66329792550152</v>
      </c>
      <c r="AN136" s="181">
        <f t="shared" si="5"/>
        <v>583.65813110703107</v>
      </c>
      <c r="AO136" s="181">
        <f t="shared" si="5"/>
        <v>574.65296428856072</v>
      </c>
      <c r="AP136" s="181">
        <f t="shared" si="5"/>
        <v>565.64779747009027</v>
      </c>
      <c r="AQ136" s="181">
        <f t="shared" si="5"/>
        <v>556.64263065161981</v>
      </c>
      <c r="AR136" s="181">
        <f t="shared" si="5"/>
        <v>547.63746383315015</v>
      </c>
    </row>
    <row r="137" spans="1:95" ht="14.25" customHeight="1" x14ac:dyDescent="0.25">
      <c r="G137" s="62"/>
      <c r="H137" s="409"/>
      <c r="J137" s="442"/>
      <c r="K137" s="52" t="s">
        <v>120</v>
      </c>
      <c r="L137" s="179">
        <f t="shared" si="5"/>
        <v>1692.8301122303596</v>
      </c>
      <c r="M137" s="179">
        <f t="shared" si="5"/>
        <v>1486.8814397733649</v>
      </c>
      <c r="N137" s="179">
        <f t="shared" si="5"/>
        <v>1432.1617298998258</v>
      </c>
      <c r="O137" s="179">
        <f t="shared" si="5"/>
        <v>1377.4420200262871</v>
      </c>
      <c r="P137" s="179">
        <f t="shared" si="5"/>
        <v>1322.7223101527479</v>
      </c>
      <c r="Q137" s="179">
        <f t="shared" si="5"/>
        <v>1268.0026002792092</v>
      </c>
      <c r="R137" s="179">
        <f t="shared" si="5"/>
        <v>1213.2828904056701</v>
      </c>
      <c r="S137" s="179">
        <f t="shared" si="5"/>
        <v>1158.5631805321314</v>
      </c>
      <c r="T137" s="179">
        <f t="shared" si="5"/>
        <v>1103.8434706585924</v>
      </c>
      <c r="U137" s="179">
        <f t="shared" si="5"/>
        <v>1049.1237607850535</v>
      </c>
      <c r="V137" s="179">
        <f t="shared" si="5"/>
        <v>994.40405091151445</v>
      </c>
      <c r="W137" s="179">
        <f t="shared" si="5"/>
        <v>939.68434103797563</v>
      </c>
      <c r="X137" s="179">
        <f t="shared" si="5"/>
        <v>884.96463116443692</v>
      </c>
      <c r="Y137" s="179">
        <f t="shared" si="5"/>
        <v>877.10343961634294</v>
      </c>
      <c r="Z137" s="179">
        <f t="shared" si="5"/>
        <v>869.24224806824895</v>
      </c>
      <c r="AA137" s="179">
        <f t="shared" si="5"/>
        <v>861.38105652015508</v>
      </c>
      <c r="AB137" s="179">
        <f t="shared" si="5"/>
        <v>853.5198649720611</v>
      </c>
      <c r="AC137" s="179">
        <f t="shared" si="5"/>
        <v>845.65867342396723</v>
      </c>
      <c r="AD137" s="179">
        <f t="shared" si="5"/>
        <v>837.79748187587325</v>
      </c>
      <c r="AE137" s="179">
        <f t="shared" si="5"/>
        <v>829.93629032777926</v>
      </c>
      <c r="AF137" s="179">
        <f t="shared" si="5"/>
        <v>822.07509877968539</v>
      </c>
      <c r="AG137" s="179">
        <f t="shared" si="5"/>
        <v>814.21390723159141</v>
      </c>
      <c r="AH137" s="179">
        <f t="shared" si="5"/>
        <v>806.35271568349742</v>
      </c>
      <c r="AI137" s="179">
        <f t="shared" si="5"/>
        <v>798.49152413540355</v>
      </c>
      <c r="AJ137" s="179">
        <f t="shared" si="5"/>
        <v>790.63033258730957</v>
      </c>
      <c r="AK137" s="179">
        <f t="shared" si="5"/>
        <v>782.76914103921558</v>
      </c>
      <c r="AL137" s="179">
        <f t="shared" si="5"/>
        <v>774.90794949112171</v>
      </c>
      <c r="AM137" s="179">
        <f t="shared" si="5"/>
        <v>767.04675794302773</v>
      </c>
      <c r="AN137" s="179">
        <f t="shared" si="5"/>
        <v>759.18556639493374</v>
      </c>
      <c r="AO137" s="179">
        <f t="shared" si="5"/>
        <v>751.32437484683987</v>
      </c>
      <c r="AP137" s="179">
        <f t="shared" si="5"/>
        <v>743.46318329874589</v>
      </c>
      <c r="AQ137" s="179">
        <f t="shared" si="5"/>
        <v>735.60199175065191</v>
      </c>
      <c r="AR137" s="179">
        <f t="shared" si="5"/>
        <v>727.74080020255872</v>
      </c>
    </row>
    <row r="138" spans="1:95" ht="13.5" customHeight="1" thickBot="1" x14ac:dyDescent="0.3">
      <c r="G138" s="62"/>
      <c r="H138" s="409"/>
      <c r="J138" s="442"/>
      <c r="K138" s="167" t="s">
        <v>121</v>
      </c>
      <c r="L138" s="180">
        <f t="shared" si="5"/>
        <v>1692.8301122303596</v>
      </c>
      <c r="M138" s="180">
        <f t="shared" si="5"/>
        <v>1486.8814397733649</v>
      </c>
      <c r="N138" s="180">
        <f t="shared" si="5"/>
        <v>1469.3855159072957</v>
      </c>
      <c r="O138" s="180">
        <f t="shared" si="5"/>
        <v>1451.8895920412267</v>
      </c>
      <c r="P138" s="180">
        <f t="shared" si="5"/>
        <v>1434.3936681751575</v>
      </c>
      <c r="Q138" s="180">
        <f t="shared" si="5"/>
        <v>1416.8977443090887</v>
      </c>
      <c r="R138" s="180">
        <f t="shared" si="5"/>
        <v>1399.4018204430195</v>
      </c>
      <c r="S138" s="180">
        <f t="shared" si="5"/>
        <v>1381.9058965769505</v>
      </c>
      <c r="T138" s="180">
        <f t="shared" si="5"/>
        <v>1364.4099727108812</v>
      </c>
      <c r="U138" s="180">
        <f t="shared" si="5"/>
        <v>1346.9140488448124</v>
      </c>
      <c r="V138" s="180">
        <f t="shared" si="5"/>
        <v>1329.4181249787432</v>
      </c>
      <c r="W138" s="180">
        <f t="shared" si="5"/>
        <v>1311.9222011126742</v>
      </c>
      <c r="X138" s="180">
        <f t="shared" si="5"/>
        <v>1294.4262772466038</v>
      </c>
      <c r="Y138" s="180">
        <f t="shared" si="5"/>
        <v>1273.9531949424954</v>
      </c>
      <c r="Z138" s="180">
        <f t="shared" si="5"/>
        <v>1253.480112638387</v>
      </c>
      <c r="AA138" s="180">
        <f t="shared" si="5"/>
        <v>1233.0070303342786</v>
      </c>
      <c r="AB138" s="180">
        <f t="shared" si="5"/>
        <v>1212.53394803017</v>
      </c>
      <c r="AC138" s="180">
        <f t="shared" si="5"/>
        <v>1192.0608657260616</v>
      </c>
      <c r="AD138" s="180">
        <f t="shared" si="5"/>
        <v>1171.5877834219532</v>
      </c>
      <c r="AE138" s="180">
        <f t="shared" si="5"/>
        <v>1151.1147011178448</v>
      </c>
      <c r="AF138" s="180">
        <f t="shared" si="5"/>
        <v>1130.6416188137362</v>
      </c>
      <c r="AG138" s="180">
        <f t="shared" si="5"/>
        <v>1110.1685365096278</v>
      </c>
      <c r="AH138" s="180">
        <f t="shared" si="5"/>
        <v>1089.6954542055194</v>
      </c>
      <c r="AI138" s="180">
        <f t="shared" si="5"/>
        <v>1069.222371901411</v>
      </c>
      <c r="AJ138" s="180">
        <f t="shared" si="5"/>
        <v>1048.7492895973025</v>
      </c>
      <c r="AK138" s="180">
        <f t="shared" si="5"/>
        <v>1028.2762072931944</v>
      </c>
      <c r="AL138" s="180">
        <f t="shared" si="5"/>
        <v>1007.803124989086</v>
      </c>
      <c r="AM138" s="180">
        <f t="shared" si="5"/>
        <v>987.33004268497757</v>
      </c>
      <c r="AN138" s="180">
        <f t="shared" si="5"/>
        <v>966.85696038086928</v>
      </c>
      <c r="AO138" s="180">
        <f t="shared" si="5"/>
        <v>946.38387807676099</v>
      </c>
      <c r="AP138" s="180">
        <f t="shared" si="5"/>
        <v>925.9107957726527</v>
      </c>
      <c r="AQ138" s="180">
        <f t="shared" si="5"/>
        <v>905.43771346854419</v>
      </c>
      <c r="AR138" s="180">
        <f t="shared" si="5"/>
        <v>884.96463116443692</v>
      </c>
      <c r="AX138" s="175"/>
      <c r="AY138" s="175"/>
    </row>
    <row r="139" spans="1:95" ht="13.5" customHeight="1" thickTop="1" thickBot="1" x14ac:dyDescent="0.3">
      <c r="G139" s="62"/>
      <c r="H139" s="409"/>
      <c r="J139" s="442"/>
      <c r="K139" s="164" t="s">
        <v>122</v>
      </c>
      <c r="L139" s="181">
        <f t="shared" si="5"/>
        <v>1692.8301122303596</v>
      </c>
      <c r="M139" s="181">
        <f t="shared" si="5"/>
        <v>1486.8814397733649</v>
      </c>
      <c r="N139" s="181">
        <f t="shared" si="5"/>
        <v>1417.8686543578369</v>
      </c>
      <c r="O139" s="181">
        <f t="shared" si="5"/>
        <v>1348.8558689423094</v>
      </c>
      <c r="P139" s="181">
        <f t="shared" si="5"/>
        <v>1279.8430835267816</v>
      </c>
      <c r="Q139" s="181">
        <f t="shared" si="5"/>
        <v>1210.8302981112538</v>
      </c>
      <c r="R139" s="181">
        <f t="shared" si="5"/>
        <v>1141.817512695726</v>
      </c>
      <c r="S139" s="181">
        <f t="shared" si="5"/>
        <v>1072.8047272801982</v>
      </c>
      <c r="T139" s="181">
        <f t="shared" si="5"/>
        <v>1003.7919418646704</v>
      </c>
      <c r="U139" s="181">
        <f t="shared" si="5"/>
        <v>934.77915644914276</v>
      </c>
      <c r="V139" s="181">
        <f t="shared" si="5"/>
        <v>865.76637103361497</v>
      </c>
      <c r="W139" s="181">
        <f t="shared" si="5"/>
        <v>796.75358561808719</v>
      </c>
      <c r="X139" s="181">
        <f t="shared" si="5"/>
        <v>727.74080020255872</v>
      </c>
      <c r="Y139" s="181">
        <f t="shared" si="5"/>
        <v>718.73563338408826</v>
      </c>
      <c r="Z139" s="181">
        <f t="shared" si="5"/>
        <v>709.7304665656178</v>
      </c>
      <c r="AA139" s="181">
        <f t="shared" si="5"/>
        <v>700.72529974714723</v>
      </c>
      <c r="AB139" s="181">
        <f t="shared" si="5"/>
        <v>691.72013292867678</v>
      </c>
      <c r="AC139" s="181">
        <f t="shared" si="5"/>
        <v>682.71496611020632</v>
      </c>
      <c r="AD139" s="181">
        <f t="shared" si="5"/>
        <v>673.70979929173586</v>
      </c>
      <c r="AE139" s="181">
        <f t="shared" si="5"/>
        <v>664.70463247326541</v>
      </c>
      <c r="AF139" s="181">
        <f t="shared" si="5"/>
        <v>655.69946565479495</v>
      </c>
      <c r="AG139" s="181">
        <f t="shared" si="5"/>
        <v>646.69429883632438</v>
      </c>
      <c r="AH139" s="181">
        <f t="shared" si="5"/>
        <v>637.68913201785392</v>
      </c>
      <c r="AI139" s="181">
        <f t="shared" si="5"/>
        <v>628.68396519938347</v>
      </c>
      <c r="AJ139" s="181">
        <f t="shared" si="5"/>
        <v>619.67879838091301</v>
      </c>
      <c r="AK139" s="181">
        <f t="shared" si="5"/>
        <v>610.67363156244255</v>
      </c>
      <c r="AL139" s="181">
        <f t="shared" si="5"/>
        <v>601.66846474397221</v>
      </c>
      <c r="AM139" s="181">
        <f t="shared" si="5"/>
        <v>592.66329792550152</v>
      </c>
      <c r="AN139" s="181">
        <f t="shared" si="5"/>
        <v>583.65813110703107</v>
      </c>
      <c r="AO139" s="181">
        <f t="shared" si="5"/>
        <v>574.65296428856072</v>
      </c>
      <c r="AP139" s="181">
        <f t="shared" si="5"/>
        <v>565.64779747009027</v>
      </c>
      <c r="AQ139" s="181">
        <f t="shared" si="5"/>
        <v>556.64263065161981</v>
      </c>
      <c r="AR139" s="181">
        <f t="shared" si="5"/>
        <v>547.63746383315015</v>
      </c>
      <c r="AZ139" s="175"/>
      <c r="BA139" s="175"/>
      <c r="BB139" s="175"/>
      <c r="BC139" s="175"/>
      <c r="BF139" s="175"/>
    </row>
    <row r="140" spans="1:95" s="175" customFormat="1" ht="14.25" customHeight="1" thickTop="1" thickBot="1" x14ac:dyDescent="0.3">
      <c r="A140" s="383"/>
      <c r="B140" s="383"/>
      <c r="C140" s="383"/>
      <c r="D140" s="383"/>
      <c r="E140" s="383"/>
      <c r="F140" s="383"/>
      <c r="G140" s="62"/>
      <c r="H140" s="409"/>
      <c r="I140" s="383"/>
      <c r="J140" s="442"/>
      <c r="K140" s="52" t="s">
        <v>123</v>
      </c>
      <c r="L140" s="179">
        <f>L157+L174</f>
        <v>1692.8301122303596</v>
      </c>
      <c r="M140" s="179">
        <f t="shared" si="5"/>
        <v>1486.8814397733649</v>
      </c>
      <c r="N140" s="179">
        <f t="shared" si="5"/>
        <v>1212.0467652099037</v>
      </c>
      <c r="O140" s="179">
        <f t="shared" si="5"/>
        <v>1114.8584642847379</v>
      </c>
      <c r="P140" s="179">
        <f t="shared" si="5"/>
        <v>1035.0874209611923</v>
      </c>
      <c r="Q140" s="179">
        <f t="shared" si="5"/>
        <v>978.2363996339169</v>
      </c>
      <c r="R140" s="179">
        <f t="shared" si="5"/>
        <v>926.81945108579998</v>
      </c>
      <c r="S140" s="179">
        <f t="shared" si="5"/>
        <v>880.03270448974604</v>
      </c>
      <c r="T140" s="179">
        <f t="shared" si="5"/>
        <v>837.1854831876359</v>
      </c>
      <c r="U140" s="179">
        <f t="shared" si="5"/>
        <v>797.80610433501147</v>
      </c>
      <c r="V140" s="179">
        <f t="shared" si="5"/>
        <v>761.63638808584824</v>
      </c>
      <c r="W140" s="179">
        <f t="shared" si="5"/>
        <v>728.29890970158306</v>
      </c>
      <c r="X140" s="179">
        <f t="shared" si="5"/>
        <v>712.85646863627733</v>
      </c>
      <c r="Y140" s="179">
        <f t="shared" si="5"/>
        <v>698.35309493305101</v>
      </c>
      <c r="Z140" s="179">
        <f t="shared" si="5"/>
        <v>685.72785595398341</v>
      </c>
      <c r="AA140" s="179">
        <f t="shared" si="5"/>
        <v>673.83300270097754</v>
      </c>
      <c r="AB140" s="179">
        <f t="shared" si="5"/>
        <v>662.2511719019983</v>
      </c>
      <c r="AC140" s="179">
        <f t="shared" si="5"/>
        <v>650.35631864899256</v>
      </c>
      <c r="AD140" s="179">
        <f t="shared" si="5"/>
        <v>638.35712457797786</v>
      </c>
      <c r="AE140" s="179">
        <f t="shared" si="5"/>
        <v>627.19265705103385</v>
      </c>
      <c r="AF140" s="179">
        <f t="shared" si="5"/>
        <v>615.81950788807205</v>
      </c>
      <c r="AG140" s="179">
        <f t="shared" si="5"/>
        <v>604.55069954311921</v>
      </c>
      <c r="AH140" s="179">
        <f t="shared" si="5"/>
        <v>593.90793610621938</v>
      </c>
      <c r="AI140" s="179">
        <f t="shared" si="5"/>
        <v>583.89121757737246</v>
      </c>
      <c r="AJ140" s="179">
        <f t="shared" si="5"/>
        <v>573.35279495848124</v>
      </c>
      <c r="AK140" s="179">
        <f t="shared" ref="AK140:AR140" si="6">AK157+AK174</f>
        <v>563.33607642963432</v>
      </c>
      <c r="AL140" s="179">
        <f t="shared" si="6"/>
        <v>553.423698718796</v>
      </c>
      <c r="AM140" s="179">
        <f t="shared" si="6"/>
        <v>543.40698018994908</v>
      </c>
      <c r="AN140" s="179">
        <f t="shared" si="6"/>
        <v>533.28592084309332</v>
      </c>
      <c r="AO140" s="179">
        <f t="shared" si="6"/>
        <v>523.79090640429035</v>
      </c>
      <c r="AP140" s="179">
        <f t="shared" si="6"/>
        <v>514.2958919654875</v>
      </c>
      <c r="AQ140" s="179">
        <f t="shared" si="6"/>
        <v>504.90521834469348</v>
      </c>
      <c r="AR140" s="179">
        <f t="shared" si="6"/>
        <v>495.51454472389946</v>
      </c>
      <c r="AS140" s="383"/>
      <c r="AT140" s="383"/>
      <c r="AU140" s="383"/>
      <c r="AV140" s="383"/>
      <c r="AW140" s="383"/>
      <c r="AX140" s="383"/>
      <c r="AY140" s="383"/>
      <c r="AZ140" s="182"/>
      <c r="BA140" s="182"/>
      <c r="BB140" s="182"/>
      <c r="BC140" s="182"/>
      <c r="BF140" s="182"/>
      <c r="BG140" s="383"/>
      <c r="BH140" s="383"/>
      <c r="BI140" s="383"/>
      <c r="BJ140" s="383"/>
      <c r="BK140" s="383"/>
      <c r="BL140" s="383"/>
      <c r="BM140" s="383"/>
      <c r="BN140" s="383"/>
      <c r="BO140" s="383"/>
      <c r="BP140" s="383"/>
      <c r="BQ140" s="383"/>
      <c r="BR140" s="383"/>
      <c r="BS140" s="383"/>
      <c r="BT140" s="383"/>
      <c r="BU140" s="383"/>
      <c r="BV140" s="383"/>
      <c r="BW140" s="383"/>
      <c r="BX140" s="383"/>
      <c r="BY140" s="383"/>
      <c r="BZ140" s="383"/>
      <c r="CA140" s="383"/>
      <c r="CB140" s="383"/>
      <c r="CC140" s="383"/>
      <c r="CD140" s="383"/>
      <c r="CE140" s="383"/>
      <c r="CF140" s="383"/>
      <c r="CG140" s="383"/>
      <c r="CH140" s="383"/>
      <c r="CI140" s="383"/>
      <c r="CJ140" s="383"/>
      <c r="CK140" s="383"/>
      <c r="CL140" s="383"/>
      <c r="CM140" s="383"/>
      <c r="CN140" s="383"/>
      <c r="CO140" s="383"/>
      <c r="CP140" s="383"/>
      <c r="CQ140" s="383"/>
    </row>
    <row r="141" spans="1:95" s="182" customFormat="1" ht="14.25" customHeight="1" thickTop="1" thickBot="1" x14ac:dyDescent="0.3">
      <c r="A141" s="383"/>
      <c r="B141" s="383"/>
      <c r="C141" s="383"/>
      <c r="D141" s="383"/>
      <c r="E141" s="383"/>
      <c r="F141" s="383"/>
      <c r="G141" s="62"/>
      <c r="H141" s="409"/>
      <c r="I141" s="383"/>
      <c r="J141" s="442"/>
      <c r="K141" s="167" t="s">
        <v>124</v>
      </c>
      <c r="L141" s="183">
        <f t="shared" ref="L141:AR147" si="7">L158+L175</f>
        <v>1692.8301122303596</v>
      </c>
      <c r="M141" s="183">
        <f t="shared" si="7"/>
        <v>1486.8814397733649</v>
      </c>
      <c r="N141" s="183">
        <f t="shared" si="7"/>
        <v>1469.3855159072957</v>
      </c>
      <c r="O141" s="183">
        <f t="shared" si="7"/>
        <v>1451.8895920412267</v>
      </c>
      <c r="P141" s="183">
        <f t="shared" si="7"/>
        <v>1434.3936681751575</v>
      </c>
      <c r="Q141" s="183">
        <f t="shared" si="7"/>
        <v>1416.8977443090887</v>
      </c>
      <c r="R141" s="183">
        <f t="shared" si="7"/>
        <v>1399.4018204430195</v>
      </c>
      <c r="S141" s="183">
        <f t="shared" si="7"/>
        <v>1381.9058965769505</v>
      </c>
      <c r="T141" s="183">
        <f t="shared" si="7"/>
        <v>1364.4099727108812</v>
      </c>
      <c r="U141" s="183">
        <f t="shared" si="7"/>
        <v>1346.9140488448124</v>
      </c>
      <c r="V141" s="183">
        <f t="shared" si="7"/>
        <v>1329.4181249787432</v>
      </c>
      <c r="W141" s="183">
        <f t="shared" si="7"/>
        <v>1311.9222011126742</v>
      </c>
      <c r="X141" s="183">
        <f t="shared" si="7"/>
        <v>1294.4262772466038</v>
      </c>
      <c r="Y141" s="183">
        <f t="shared" si="7"/>
        <v>1273.9531949424954</v>
      </c>
      <c r="Z141" s="183">
        <f t="shared" si="7"/>
        <v>1253.480112638387</v>
      </c>
      <c r="AA141" s="183">
        <f t="shared" si="7"/>
        <v>1233.0070303342786</v>
      </c>
      <c r="AB141" s="183">
        <f t="shared" si="7"/>
        <v>1212.53394803017</v>
      </c>
      <c r="AC141" s="183">
        <f t="shared" si="7"/>
        <v>1192.0608657260616</v>
      </c>
      <c r="AD141" s="183">
        <f t="shared" si="7"/>
        <v>1171.5877834219532</v>
      </c>
      <c r="AE141" s="183">
        <f t="shared" si="7"/>
        <v>1151.1147011178448</v>
      </c>
      <c r="AF141" s="183">
        <f t="shared" si="7"/>
        <v>1130.6416188137362</v>
      </c>
      <c r="AG141" s="183">
        <f t="shared" si="7"/>
        <v>1110.1685365096278</v>
      </c>
      <c r="AH141" s="183">
        <f t="shared" si="7"/>
        <v>1089.6954542055194</v>
      </c>
      <c r="AI141" s="183">
        <f t="shared" si="7"/>
        <v>1069.222371901411</v>
      </c>
      <c r="AJ141" s="183">
        <f t="shared" si="7"/>
        <v>1048.7492895973025</v>
      </c>
      <c r="AK141" s="183">
        <f t="shared" si="7"/>
        <v>1028.2762072931944</v>
      </c>
      <c r="AL141" s="183">
        <f t="shared" si="7"/>
        <v>1007.803124989086</v>
      </c>
      <c r="AM141" s="183">
        <f t="shared" si="7"/>
        <v>987.33004268497757</v>
      </c>
      <c r="AN141" s="183">
        <f t="shared" si="7"/>
        <v>966.85696038086928</v>
      </c>
      <c r="AO141" s="183">
        <f t="shared" si="7"/>
        <v>946.38387807676099</v>
      </c>
      <c r="AP141" s="183">
        <f t="shared" si="7"/>
        <v>925.9107957726527</v>
      </c>
      <c r="AQ141" s="183">
        <f t="shared" si="7"/>
        <v>905.43771346854419</v>
      </c>
      <c r="AR141" s="183">
        <f t="shared" si="7"/>
        <v>884.96463116443692</v>
      </c>
      <c r="AS141" s="383"/>
      <c r="AT141" s="383"/>
      <c r="AU141" s="383"/>
      <c r="AV141" s="383"/>
      <c r="AW141" s="383"/>
      <c r="AX141" s="383"/>
      <c r="AY141" s="383"/>
      <c r="AZ141" s="383"/>
      <c r="BA141" s="383"/>
      <c r="BB141" s="383"/>
      <c r="BC141" s="383"/>
      <c r="BF141" s="383"/>
      <c r="BG141" s="383"/>
      <c r="BH141" s="383"/>
      <c r="BI141" s="383"/>
      <c r="BJ141" s="383"/>
      <c r="BK141" s="175"/>
      <c r="BL141" s="175"/>
      <c r="BM141" s="175"/>
      <c r="BN141" s="383"/>
      <c r="BO141" s="383"/>
      <c r="BP141" s="383"/>
      <c r="BQ141" s="383"/>
      <c r="BR141" s="383"/>
      <c r="BS141" s="383"/>
      <c r="BT141" s="383"/>
      <c r="BU141" s="383"/>
      <c r="BV141" s="383"/>
      <c r="BW141" s="383"/>
      <c r="BX141" s="383"/>
      <c r="BY141" s="383"/>
      <c r="BZ141" s="383"/>
      <c r="CA141" s="383"/>
      <c r="CB141" s="383"/>
      <c r="CC141" s="383"/>
      <c r="CD141" s="383"/>
      <c r="CE141" s="383"/>
      <c r="CF141" s="383"/>
      <c r="CG141" s="383"/>
      <c r="CH141" s="383"/>
      <c r="CI141" s="383"/>
      <c r="CJ141" s="383"/>
      <c r="CK141" s="383"/>
      <c r="CL141" s="383"/>
      <c r="CM141" s="383"/>
      <c r="CN141" s="383"/>
      <c r="CO141" s="383"/>
      <c r="CP141" s="383"/>
      <c r="CQ141" s="383"/>
    </row>
    <row r="142" spans="1:95" ht="13.5" customHeight="1" thickTop="1" thickBot="1" x14ac:dyDescent="0.3">
      <c r="G142" s="62"/>
      <c r="H142" s="409"/>
      <c r="J142" s="442"/>
      <c r="K142" s="164" t="s">
        <v>125</v>
      </c>
      <c r="L142" s="181">
        <f t="shared" si="7"/>
        <v>1692.8301122303596</v>
      </c>
      <c r="M142" s="181">
        <f t="shared" si="7"/>
        <v>1486.8814397733649</v>
      </c>
      <c r="N142" s="181">
        <f t="shared" si="7"/>
        <v>1417.8686543578369</v>
      </c>
      <c r="O142" s="181">
        <f t="shared" si="7"/>
        <v>1348.8558689423094</v>
      </c>
      <c r="P142" s="181">
        <f t="shared" si="7"/>
        <v>1279.8430835267816</v>
      </c>
      <c r="Q142" s="181">
        <f t="shared" si="7"/>
        <v>1210.8302981112538</v>
      </c>
      <c r="R142" s="181">
        <f t="shared" si="7"/>
        <v>1141.817512695726</v>
      </c>
      <c r="S142" s="181">
        <f t="shared" si="7"/>
        <v>1072.8047272801982</v>
      </c>
      <c r="T142" s="181">
        <f t="shared" si="7"/>
        <v>1003.7919418646704</v>
      </c>
      <c r="U142" s="181">
        <f t="shared" si="7"/>
        <v>934.77915644914276</v>
      </c>
      <c r="V142" s="181">
        <f t="shared" si="7"/>
        <v>865.76637103361497</v>
      </c>
      <c r="W142" s="181">
        <f t="shared" si="7"/>
        <v>796.75358561808719</v>
      </c>
      <c r="X142" s="181">
        <f t="shared" si="7"/>
        <v>727.74080020255872</v>
      </c>
      <c r="Y142" s="181">
        <f t="shared" si="7"/>
        <v>718.73563338408826</v>
      </c>
      <c r="Z142" s="181">
        <f t="shared" si="7"/>
        <v>709.7304665656178</v>
      </c>
      <c r="AA142" s="181">
        <f t="shared" si="7"/>
        <v>700.72529974714723</v>
      </c>
      <c r="AB142" s="181">
        <f t="shared" si="7"/>
        <v>691.72013292867678</v>
      </c>
      <c r="AC142" s="181">
        <f t="shared" si="7"/>
        <v>682.71496611020632</v>
      </c>
      <c r="AD142" s="181">
        <f t="shared" si="7"/>
        <v>673.70979929173586</v>
      </c>
      <c r="AE142" s="181">
        <f t="shared" si="7"/>
        <v>664.70463247326541</v>
      </c>
      <c r="AF142" s="181">
        <f t="shared" si="7"/>
        <v>655.69946565479495</v>
      </c>
      <c r="AG142" s="181">
        <f t="shared" si="7"/>
        <v>646.69429883632438</v>
      </c>
      <c r="AH142" s="181">
        <f t="shared" si="7"/>
        <v>637.68913201785392</v>
      </c>
      <c r="AI142" s="181">
        <f t="shared" si="7"/>
        <v>628.68396519938347</v>
      </c>
      <c r="AJ142" s="181">
        <f t="shared" si="7"/>
        <v>619.67879838091301</v>
      </c>
      <c r="AK142" s="181">
        <f t="shared" si="7"/>
        <v>610.67363156244255</v>
      </c>
      <c r="AL142" s="181">
        <f t="shared" si="7"/>
        <v>601.66846474397221</v>
      </c>
      <c r="AM142" s="181">
        <f t="shared" si="7"/>
        <v>592.66329792550152</v>
      </c>
      <c r="AN142" s="181">
        <f t="shared" si="7"/>
        <v>583.65813110703107</v>
      </c>
      <c r="AO142" s="181">
        <f t="shared" si="7"/>
        <v>574.65296428856072</v>
      </c>
      <c r="AP142" s="181">
        <f t="shared" si="7"/>
        <v>565.64779747009027</v>
      </c>
      <c r="AQ142" s="181">
        <f t="shared" si="7"/>
        <v>556.64263065161981</v>
      </c>
      <c r="AR142" s="181">
        <f t="shared" si="7"/>
        <v>547.63746383315015</v>
      </c>
      <c r="AZ142" s="175"/>
      <c r="BA142" s="175"/>
      <c r="BB142" s="175"/>
      <c r="BC142" s="175"/>
      <c r="BF142" s="175"/>
    </row>
    <row r="143" spans="1:95" s="175" customFormat="1" ht="14.25" customHeight="1" thickTop="1" thickBot="1" x14ac:dyDescent="0.3">
      <c r="A143" s="383"/>
      <c r="B143" s="383"/>
      <c r="C143" s="383"/>
      <c r="D143" s="383"/>
      <c r="E143" s="383"/>
      <c r="F143" s="383"/>
      <c r="G143" s="62"/>
      <c r="H143" s="409"/>
      <c r="I143" s="383"/>
      <c r="J143" s="442"/>
      <c r="K143" s="52" t="s">
        <v>126</v>
      </c>
      <c r="L143" s="179">
        <f t="shared" si="7"/>
        <v>1692.8301122303596</v>
      </c>
      <c r="M143" s="179">
        <f t="shared" si="7"/>
        <v>1486.8814397733649</v>
      </c>
      <c r="N143" s="179">
        <f t="shared" si="7"/>
        <v>1212.0467652099037</v>
      </c>
      <c r="O143" s="179">
        <f t="shared" si="7"/>
        <v>1114.8584642847379</v>
      </c>
      <c r="P143" s="179">
        <f t="shared" si="7"/>
        <v>1035.0874209611923</v>
      </c>
      <c r="Q143" s="179">
        <f t="shared" si="7"/>
        <v>978.2363996339169</v>
      </c>
      <c r="R143" s="179">
        <f t="shared" si="7"/>
        <v>926.81945108579998</v>
      </c>
      <c r="S143" s="179">
        <f t="shared" si="7"/>
        <v>880.03270448974604</v>
      </c>
      <c r="T143" s="179">
        <f t="shared" si="7"/>
        <v>837.1854831876359</v>
      </c>
      <c r="U143" s="179">
        <f t="shared" si="7"/>
        <v>797.80610433501147</v>
      </c>
      <c r="V143" s="179">
        <f t="shared" si="7"/>
        <v>761.63638808584824</v>
      </c>
      <c r="W143" s="179">
        <f t="shared" si="7"/>
        <v>728.29890970158306</v>
      </c>
      <c r="X143" s="179">
        <f t="shared" si="7"/>
        <v>712.85646863627733</v>
      </c>
      <c r="Y143" s="179">
        <f t="shared" si="7"/>
        <v>698.35309493305101</v>
      </c>
      <c r="Z143" s="179">
        <f t="shared" si="7"/>
        <v>685.72785595398341</v>
      </c>
      <c r="AA143" s="179">
        <f t="shared" si="7"/>
        <v>673.83300270097754</v>
      </c>
      <c r="AB143" s="179">
        <f t="shared" si="7"/>
        <v>662.2511719019983</v>
      </c>
      <c r="AC143" s="179">
        <f t="shared" si="7"/>
        <v>650.35631864899256</v>
      </c>
      <c r="AD143" s="179">
        <f t="shared" si="7"/>
        <v>638.35712457797786</v>
      </c>
      <c r="AE143" s="179">
        <f t="shared" si="7"/>
        <v>627.19265705103385</v>
      </c>
      <c r="AF143" s="179">
        <f t="shared" si="7"/>
        <v>615.81950788807205</v>
      </c>
      <c r="AG143" s="179">
        <f t="shared" si="7"/>
        <v>604.55069954311921</v>
      </c>
      <c r="AH143" s="179">
        <f t="shared" si="7"/>
        <v>593.90793610621938</v>
      </c>
      <c r="AI143" s="179">
        <f t="shared" si="7"/>
        <v>583.89121757737246</v>
      </c>
      <c r="AJ143" s="179">
        <f t="shared" si="7"/>
        <v>573.35279495848124</v>
      </c>
      <c r="AK143" s="179">
        <f t="shared" si="7"/>
        <v>563.33607642963432</v>
      </c>
      <c r="AL143" s="179">
        <f t="shared" si="7"/>
        <v>553.423698718796</v>
      </c>
      <c r="AM143" s="179">
        <f t="shared" si="7"/>
        <v>543.40698018994908</v>
      </c>
      <c r="AN143" s="179">
        <f t="shared" si="7"/>
        <v>533.28592084309332</v>
      </c>
      <c r="AO143" s="179">
        <f t="shared" si="7"/>
        <v>523.79090640429035</v>
      </c>
      <c r="AP143" s="179">
        <f t="shared" si="7"/>
        <v>514.2958919654875</v>
      </c>
      <c r="AQ143" s="179">
        <f t="shared" si="7"/>
        <v>504.90521834469348</v>
      </c>
      <c r="AR143" s="179">
        <f t="shared" si="7"/>
        <v>495.51454472389946</v>
      </c>
      <c r="AS143" s="383"/>
      <c r="AT143" s="383"/>
      <c r="AU143" s="383"/>
      <c r="AV143" s="383"/>
      <c r="AW143" s="383"/>
      <c r="AX143" s="383"/>
      <c r="AY143" s="383"/>
      <c r="AZ143" s="182"/>
      <c r="BA143" s="182"/>
      <c r="BB143" s="182"/>
      <c r="BC143" s="182"/>
      <c r="BF143" s="182"/>
      <c r="BG143" s="383"/>
      <c r="BH143" s="383"/>
      <c r="BI143" s="383"/>
      <c r="BJ143" s="383"/>
      <c r="BK143" s="383"/>
      <c r="BL143" s="383"/>
      <c r="BM143" s="383"/>
      <c r="BN143" s="383"/>
      <c r="BO143" s="383"/>
      <c r="BP143" s="383"/>
      <c r="BQ143" s="383"/>
      <c r="BR143" s="383"/>
      <c r="BS143" s="383"/>
      <c r="BT143" s="383"/>
      <c r="BU143" s="383"/>
      <c r="BV143" s="383"/>
      <c r="BW143" s="383"/>
      <c r="BX143" s="383"/>
      <c r="BY143" s="383"/>
      <c r="BZ143" s="383"/>
      <c r="CA143" s="383"/>
      <c r="CB143" s="383"/>
      <c r="CC143" s="383"/>
      <c r="CD143" s="383"/>
      <c r="CE143" s="383"/>
      <c r="CF143" s="383"/>
      <c r="CG143" s="383"/>
      <c r="CH143" s="383"/>
      <c r="CI143" s="383"/>
      <c r="CJ143" s="383"/>
      <c r="CK143" s="383"/>
      <c r="CL143" s="383"/>
      <c r="CM143" s="383"/>
      <c r="CN143" s="383"/>
      <c r="CO143" s="383"/>
      <c r="CP143" s="383"/>
      <c r="CQ143" s="383"/>
    </row>
    <row r="144" spans="1:95" s="182" customFormat="1" ht="14.25" customHeight="1" thickTop="1" thickBot="1" x14ac:dyDescent="0.3">
      <c r="A144" s="383"/>
      <c r="B144" s="383"/>
      <c r="C144" s="383"/>
      <c r="D144" s="383"/>
      <c r="E144" s="383"/>
      <c r="F144" s="383"/>
      <c r="G144" s="62"/>
      <c r="H144" s="409"/>
      <c r="I144" s="383"/>
      <c r="J144" s="442"/>
      <c r="K144" s="167" t="s">
        <v>127</v>
      </c>
      <c r="L144" s="183">
        <f t="shared" si="7"/>
        <v>1692.8301122303596</v>
      </c>
      <c r="M144" s="183">
        <f t="shared" si="7"/>
        <v>1486.8814397733649</v>
      </c>
      <c r="N144" s="183">
        <f t="shared" si="7"/>
        <v>1469.3855159072957</v>
      </c>
      <c r="O144" s="183">
        <f t="shared" si="7"/>
        <v>1451.8895920412267</v>
      </c>
      <c r="P144" s="183">
        <f t="shared" si="7"/>
        <v>1434.3936681751575</v>
      </c>
      <c r="Q144" s="183">
        <f t="shared" si="7"/>
        <v>1416.8977443090887</v>
      </c>
      <c r="R144" s="183">
        <f t="shared" si="7"/>
        <v>1399.4018204430195</v>
      </c>
      <c r="S144" s="183">
        <f t="shared" si="7"/>
        <v>1381.9058965769505</v>
      </c>
      <c r="T144" s="183">
        <f t="shared" si="7"/>
        <v>1364.4099727108812</v>
      </c>
      <c r="U144" s="183">
        <f t="shared" si="7"/>
        <v>1346.9140488448124</v>
      </c>
      <c r="V144" s="183">
        <f t="shared" si="7"/>
        <v>1329.4181249787432</v>
      </c>
      <c r="W144" s="183">
        <f t="shared" si="7"/>
        <v>1311.9222011126742</v>
      </c>
      <c r="X144" s="183">
        <f t="shared" si="7"/>
        <v>1294.4262772466038</v>
      </c>
      <c r="Y144" s="183">
        <f t="shared" si="7"/>
        <v>1273.9531949424954</v>
      </c>
      <c r="Z144" s="183">
        <f t="shared" si="7"/>
        <v>1253.480112638387</v>
      </c>
      <c r="AA144" s="183">
        <f t="shared" si="7"/>
        <v>1233.0070303342786</v>
      </c>
      <c r="AB144" s="183">
        <f t="shared" si="7"/>
        <v>1212.53394803017</v>
      </c>
      <c r="AC144" s="183">
        <f t="shared" si="7"/>
        <v>1192.0608657260616</v>
      </c>
      <c r="AD144" s="183">
        <f t="shared" si="7"/>
        <v>1171.5877834219532</v>
      </c>
      <c r="AE144" s="183">
        <f t="shared" si="7"/>
        <v>1151.1147011178448</v>
      </c>
      <c r="AF144" s="183">
        <f t="shared" si="7"/>
        <v>1130.6416188137362</v>
      </c>
      <c r="AG144" s="183">
        <f t="shared" si="7"/>
        <v>1110.1685365096278</v>
      </c>
      <c r="AH144" s="183">
        <f t="shared" si="7"/>
        <v>1089.6954542055194</v>
      </c>
      <c r="AI144" s="183">
        <f t="shared" si="7"/>
        <v>1069.222371901411</v>
      </c>
      <c r="AJ144" s="183">
        <f t="shared" si="7"/>
        <v>1048.7492895973025</v>
      </c>
      <c r="AK144" s="183">
        <f t="shared" si="7"/>
        <v>1028.2762072931944</v>
      </c>
      <c r="AL144" s="183">
        <f t="shared" si="7"/>
        <v>1007.803124989086</v>
      </c>
      <c r="AM144" s="183">
        <f t="shared" si="7"/>
        <v>987.33004268497757</v>
      </c>
      <c r="AN144" s="183">
        <f t="shared" si="7"/>
        <v>966.85696038086928</v>
      </c>
      <c r="AO144" s="183">
        <f t="shared" si="7"/>
        <v>946.38387807676099</v>
      </c>
      <c r="AP144" s="183">
        <f t="shared" si="7"/>
        <v>925.9107957726527</v>
      </c>
      <c r="AQ144" s="183">
        <f t="shared" si="7"/>
        <v>905.43771346854419</v>
      </c>
      <c r="AR144" s="183">
        <f t="shared" si="7"/>
        <v>884.96463116443692</v>
      </c>
      <c r="AS144" s="383"/>
      <c r="AT144" s="383"/>
      <c r="AU144" s="383"/>
      <c r="AV144" s="383"/>
      <c r="AW144" s="383"/>
      <c r="AX144" s="383"/>
      <c r="AY144" s="383"/>
      <c r="AZ144" s="383"/>
      <c r="BA144" s="383"/>
      <c r="BB144" s="383"/>
      <c r="BC144" s="383"/>
      <c r="BF144" s="383"/>
      <c r="BG144" s="383"/>
      <c r="BH144" s="383"/>
      <c r="BI144" s="383"/>
      <c r="BJ144" s="383"/>
      <c r="BK144" s="175"/>
      <c r="BL144" s="175"/>
      <c r="BM144" s="175"/>
      <c r="BN144" s="383"/>
      <c r="BO144" s="383"/>
      <c r="BP144" s="383"/>
      <c r="BQ144" s="383"/>
      <c r="BR144" s="383"/>
      <c r="BS144" s="383"/>
      <c r="BT144" s="383"/>
      <c r="BU144" s="383"/>
      <c r="BV144" s="383"/>
      <c r="BW144" s="383"/>
      <c r="BX144" s="383"/>
      <c r="BY144" s="383"/>
      <c r="BZ144" s="383"/>
      <c r="CA144" s="383"/>
      <c r="CB144" s="383"/>
      <c r="CC144" s="383"/>
      <c r="CD144" s="383"/>
      <c r="CE144" s="383"/>
      <c r="CF144" s="383"/>
      <c r="CG144" s="383"/>
      <c r="CH144" s="383"/>
      <c r="CI144" s="383"/>
      <c r="CJ144" s="383"/>
      <c r="CK144" s="383"/>
      <c r="CL144" s="383"/>
      <c r="CM144" s="383"/>
      <c r="CN144" s="383"/>
      <c r="CO144" s="383"/>
      <c r="CP144" s="383"/>
      <c r="CQ144" s="383"/>
    </row>
    <row r="145" spans="1:95" ht="13.5" customHeight="1" thickTop="1" thickBot="1" x14ac:dyDescent="0.3">
      <c r="G145" s="62"/>
      <c r="H145" s="409"/>
      <c r="J145" s="442"/>
      <c r="K145" s="164" t="s">
        <v>128</v>
      </c>
      <c r="L145" s="181">
        <f t="shared" si="7"/>
        <v>1692.8301122303596</v>
      </c>
      <c r="M145" s="181">
        <f t="shared" si="7"/>
        <v>1486.8814397733649</v>
      </c>
      <c r="N145" s="181">
        <f t="shared" si="7"/>
        <v>1417.8686543578369</v>
      </c>
      <c r="O145" s="181">
        <f t="shared" si="7"/>
        <v>1348.8558689423094</v>
      </c>
      <c r="P145" s="181">
        <f t="shared" si="7"/>
        <v>1279.8430835267816</v>
      </c>
      <c r="Q145" s="181">
        <f t="shared" si="7"/>
        <v>1210.8302981112538</v>
      </c>
      <c r="R145" s="181">
        <f t="shared" si="7"/>
        <v>1141.817512695726</v>
      </c>
      <c r="S145" s="181">
        <f t="shared" si="7"/>
        <v>1072.8047272801982</v>
      </c>
      <c r="T145" s="181">
        <f t="shared" si="7"/>
        <v>1003.7919418646704</v>
      </c>
      <c r="U145" s="181">
        <f t="shared" si="7"/>
        <v>934.77915644914276</v>
      </c>
      <c r="V145" s="181">
        <f t="shared" si="7"/>
        <v>865.76637103361497</v>
      </c>
      <c r="W145" s="181">
        <f t="shared" si="7"/>
        <v>796.75358561808719</v>
      </c>
      <c r="X145" s="181">
        <f t="shared" si="7"/>
        <v>727.74080020255872</v>
      </c>
      <c r="Y145" s="181">
        <f t="shared" si="7"/>
        <v>718.73563338408826</v>
      </c>
      <c r="Z145" s="181">
        <f t="shared" si="7"/>
        <v>709.7304665656178</v>
      </c>
      <c r="AA145" s="181">
        <f t="shared" si="7"/>
        <v>700.72529974714723</v>
      </c>
      <c r="AB145" s="181">
        <f t="shared" si="7"/>
        <v>691.72013292867678</v>
      </c>
      <c r="AC145" s="181">
        <f t="shared" si="7"/>
        <v>682.71496611020632</v>
      </c>
      <c r="AD145" s="181">
        <f t="shared" si="7"/>
        <v>673.70979929173586</v>
      </c>
      <c r="AE145" s="181">
        <f t="shared" si="7"/>
        <v>664.70463247326541</v>
      </c>
      <c r="AF145" s="181">
        <f t="shared" si="7"/>
        <v>655.69946565479495</v>
      </c>
      <c r="AG145" s="181">
        <f t="shared" si="7"/>
        <v>646.69429883632438</v>
      </c>
      <c r="AH145" s="181">
        <f t="shared" si="7"/>
        <v>637.68913201785392</v>
      </c>
      <c r="AI145" s="181">
        <f t="shared" si="7"/>
        <v>628.68396519938347</v>
      </c>
      <c r="AJ145" s="181">
        <f t="shared" si="7"/>
        <v>619.67879838091301</v>
      </c>
      <c r="AK145" s="181">
        <f t="shared" si="7"/>
        <v>610.67363156244255</v>
      </c>
      <c r="AL145" s="181">
        <f t="shared" si="7"/>
        <v>601.66846474397221</v>
      </c>
      <c r="AM145" s="181">
        <f t="shared" si="7"/>
        <v>592.66329792550152</v>
      </c>
      <c r="AN145" s="181">
        <f t="shared" si="7"/>
        <v>583.65813110703107</v>
      </c>
      <c r="AO145" s="181">
        <f t="shared" si="7"/>
        <v>574.65296428856072</v>
      </c>
      <c r="AP145" s="181">
        <f t="shared" si="7"/>
        <v>565.64779747009027</v>
      </c>
      <c r="AQ145" s="181">
        <f t="shared" si="7"/>
        <v>556.64263065161981</v>
      </c>
      <c r="AR145" s="181">
        <f t="shared" si="7"/>
        <v>547.63746383315015</v>
      </c>
      <c r="AZ145" s="175"/>
      <c r="BA145" s="175"/>
      <c r="BB145" s="175"/>
      <c r="BC145" s="175"/>
      <c r="BF145" s="175"/>
    </row>
    <row r="146" spans="1:95" s="175" customFormat="1" ht="14.25" customHeight="1" thickTop="1" thickBot="1" x14ac:dyDescent="0.3">
      <c r="A146" s="383"/>
      <c r="B146" s="383"/>
      <c r="C146" s="383"/>
      <c r="D146" s="383"/>
      <c r="E146" s="383"/>
      <c r="F146" s="383"/>
      <c r="G146" s="62"/>
      <c r="H146" s="409"/>
      <c r="I146" s="383"/>
      <c r="J146" s="442"/>
      <c r="K146" s="52" t="s">
        <v>129</v>
      </c>
      <c r="L146" s="179">
        <f t="shared" si="7"/>
        <v>1692.8301122303596</v>
      </c>
      <c r="M146" s="179">
        <f t="shared" si="7"/>
        <v>1486.8814397733649</v>
      </c>
      <c r="N146" s="179">
        <f t="shared" si="7"/>
        <v>1212.0467652099037</v>
      </c>
      <c r="O146" s="179">
        <f t="shared" si="7"/>
        <v>1114.8584642847379</v>
      </c>
      <c r="P146" s="179">
        <f t="shared" si="7"/>
        <v>1035.0874209611923</v>
      </c>
      <c r="Q146" s="179">
        <f t="shared" si="7"/>
        <v>978.2363996339169</v>
      </c>
      <c r="R146" s="179">
        <f t="shared" si="7"/>
        <v>926.81945108579998</v>
      </c>
      <c r="S146" s="179">
        <f t="shared" si="7"/>
        <v>880.03270448974604</v>
      </c>
      <c r="T146" s="179">
        <f t="shared" si="7"/>
        <v>837.1854831876359</v>
      </c>
      <c r="U146" s="179">
        <f t="shared" si="7"/>
        <v>797.80610433501147</v>
      </c>
      <c r="V146" s="179">
        <f t="shared" si="7"/>
        <v>761.63638808584824</v>
      </c>
      <c r="W146" s="179">
        <f t="shared" si="7"/>
        <v>728.29890970158306</v>
      </c>
      <c r="X146" s="179">
        <f t="shared" si="7"/>
        <v>712.85646863627733</v>
      </c>
      <c r="Y146" s="179">
        <f t="shared" si="7"/>
        <v>698.35309493305101</v>
      </c>
      <c r="Z146" s="179">
        <f t="shared" si="7"/>
        <v>685.72785595398341</v>
      </c>
      <c r="AA146" s="179">
        <f t="shared" si="7"/>
        <v>673.83300270097754</v>
      </c>
      <c r="AB146" s="179">
        <f t="shared" si="7"/>
        <v>662.2511719019983</v>
      </c>
      <c r="AC146" s="179">
        <f t="shared" si="7"/>
        <v>650.35631864899256</v>
      </c>
      <c r="AD146" s="179">
        <f t="shared" si="7"/>
        <v>638.35712457797786</v>
      </c>
      <c r="AE146" s="179">
        <f t="shared" si="7"/>
        <v>627.19265705103385</v>
      </c>
      <c r="AF146" s="179">
        <f t="shared" si="7"/>
        <v>615.81950788807205</v>
      </c>
      <c r="AG146" s="179">
        <f t="shared" si="7"/>
        <v>604.55069954311921</v>
      </c>
      <c r="AH146" s="179">
        <f t="shared" si="7"/>
        <v>593.90793610621938</v>
      </c>
      <c r="AI146" s="179">
        <f t="shared" si="7"/>
        <v>583.89121757737246</v>
      </c>
      <c r="AJ146" s="179">
        <f t="shared" si="7"/>
        <v>573.35279495848124</v>
      </c>
      <c r="AK146" s="179">
        <f t="shared" si="7"/>
        <v>563.33607642963432</v>
      </c>
      <c r="AL146" s="179">
        <f t="shared" si="7"/>
        <v>553.423698718796</v>
      </c>
      <c r="AM146" s="179">
        <f t="shared" si="7"/>
        <v>543.40698018994908</v>
      </c>
      <c r="AN146" s="179">
        <f t="shared" si="7"/>
        <v>533.28592084309332</v>
      </c>
      <c r="AO146" s="179">
        <f t="shared" si="7"/>
        <v>523.79090640429035</v>
      </c>
      <c r="AP146" s="179">
        <f t="shared" si="7"/>
        <v>514.2958919654875</v>
      </c>
      <c r="AQ146" s="179">
        <f t="shared" si="7"/>
        <v>504.90521834469348</v>
      </c>
      <c r="AR146" s="179">
        <f t="shared" si="7"/>
        <v>495.51454472389946</v>
      </c>
      <c r="AS146" s="383"/>
      <c r="AT146" s="383"/>
      <c r="AU146" s="383"/>
      <c r="AV146" s="383"/>
      <c r="AW146" s="383"/>
      <c r="AX146" s="383"/>
      <c r="AY146" s="383"/>
      <c r="AZ146" s="182"/>
      <c r="BA146" s="182"/>
      <c r="BB146" s="182"/>
      <c r="BC146" s="182"/>
      <c r="BF146" s="182"/>
      <c r="BG146" s="383"/>
      <c r="BH146" s="383"/>
      <c r="BI146" s="383"/>
      <c r="BJ146" s="383"/>
      <c r="BK146" s="383"/>
      <c r="BL146" s="383"/>
      <c r="BM146" s="383"/>
      <c r="BN146" s="383"/>
      <c r="BO146" s="383"/>
      <c r="BP146" s="383"/>
      <c r="BQ146" s="383"/>
      <c r="BR146" s="383"/>
      <c r="BS146" s="383"/>
      <c r="BT146" s="383"/>
      <c r="BU146" s="383"/>
      <c r="BV146" s="383"/>
      <c r="BW146" s="383"/>
      <c r="BX146" s="383"/>
      <c r="BY146" s="383"/>
      <c r="BZ146" s="383"/>
      <c r="CA146" s="383"/>
      <c r="CB146" s="383"/>
      <c r="CC146" s="383"/>
      <c r="CD146" s="383"/>
      <c r="CE146" s="383"/>
      <c r="CF146" s="383"/>
      <c r="CG146" s="383"/>
      <c r="CH146" s="383"/>
      <c r="CI146" s="383"/>
      <c r="CJ146" s="383"/>
      <c r="CK146" s="383"/>
      <c r="CL146" s="383"/>
      <c r="CM146" s="383"/>
      <c r="CN146" s="383"/>
      <c r="CO146" s="383"/>
      <c r="CP146" s="383"/>
      <c r="CQ146" s="383"/>
    </row>
    <row r="147" spans="1:95" s="182" customFormat="1" ht="14.25" customHeight="1" thickTop="1" thickBot="1" x14ac:dyDescent="0.3">
      <c r="A147" s="383"/>
      <c r="B147" s="383"/>
      <c r="C147" s="383"/>
      <c r="D147" s="383"/>
      <c r="E147" s="383"/>
      <c r="F147" s="383"/>
      <c r="G147" s="62"/>
      <c r="H147" s="409"/>
      <c r="I147" s="383"/>
      <c r="J147" s="449"/>
      <c r="K147" s="167" t="s">
        <v>130</v>
      </c>
      <c r="L147" s="183">
        <f t="shared" si="7"/>
        <v>1692.8301122303596</v>
      </c>
      <c r="M147" s="183">
        <f t="shared" si="7"/>
        <v>1486.8814397733649</v>
      </c>
      <c r="N147" s="183">
        <f t="shared" si="7"/>
        <v>1469.3855159072957</v>
      </c>
      <c r="O147" s="183">
        <f t="shared" si="7"/>
        <v>1451.8895920412267</v>
      </c>
      <c r="P147" s="183">
        <f t="shared" si="7"/>
        <v>1434.3936681751575</v>
      </c>
      <c r="Q147" s="183">
        <f t="shared" si="7"/>
        <v>1416.8977443090887</v>
      </c>
      <c r="R147" s="183">
        <f t="shared" si="7"/>
        <v>1399.4018204430195</v>
      </c>
      <c r="S147" s="183">
        <f t="shared" si="7"/>
        <v>1381.9058965769505</v>
      </c>
      <c r="T147" s="183">
        <f t="shared" si="7"/>
        <v>1364.4099727108812</v>
      </c>
      <c r="U147" s="183">
        <f t="shared" si="7"/>
        <v>1346.9140488448124</v>
      </c>
      <c r="V147" s="183">
        <f t="shared" si="7"/>
        <v>1329.4181249787432</v>
      </c>
      <c r="W147" s="183">
        <f t="shared" si="7"/>
        <v>1311.9222011126742</v>
      </c>
      <c r="X147" s="183">
        <f t="shared" si="7"/>
        <v>1294.4262772466038</v>
      </c>
      <c r="Y147" s="183">
        <f t="shared" si="7"/>
        <v>1273.9531949424954</v>
      </c>
      <c r="Z147" s="183">
        <f t="shared" si="7"/>
        <v>1253.480112638387</v>
      </c>
      <c r="AA147" s="183">
        <f t="shared" si="7"/>
        <v>1233.0070303342786</v>
      </c>
      <c r="AB147" s="183">
        <f t="shared" si="7"/>
        <v>1212.53394803017</v>
      </c>
      <c r="AC147" s="183">
        <f t="shared" si="7"/>
        <v>1192.0608657260616</v>
      </c>
      <c r="AD147" s="183">
        <f t="shared" si="7"/>
        <v>1171.5877834219532</v>
      </c>
      <c r="AE147" s="183">
        <f t="shared" si="7"/>
        <v>1151.1147011178448</v>
      </c>
      <c r="AF147" s="183">
        <f t="shared" si="7"/>
        <v>1130.6416188137362</v>
      </c>
      <c r="AG147" s="183">
        <f t="shared" si="7"/>
        <v>1110.1685365096278</v>
      </c>
      <c r="AH147" s="183">
        <f t="shared" si="7"/>
        <v>1089.6954542055194</v>
      </c>
      <c r="AI147" s="183">
        <f t="shared" si="7"/>
        <v>1069.222371901411</v>
      </c>
      <c r="AJ147" s="183">
        <f t="shared" si="7"/>
        <v>1048.7492895973025</v>
      </c>
      <c r="AK147" s="183">
        <f t="shared" si="7"/>
        <v>1028.2762072931944</v>
      </c>
      <c r="AL147" s="183">
        <f t="shared" si="7"/>
        <v>1007.803124989086</v>
      </c>
      <c r="AM147" s="183">
        <f t="shared" si="7"/>
        <v>987.33004268497757</v>
      </c>
      <c r="AN147" s="183">
        <f t="shared" si="7"/>
        <v>966.85696038086928</v>
      </c>
      <c r="AO147" s="183">
        <f t="shared" si="7"/>
        <v>946.38387807676099</v>
      </c>
      <c r="AP147" s="183">
        <f t="shared" si="7"/>
        <v>925.9107957726527</v>
      </c>
      <c r="AQ147" s="183">
        <f t="shared" si="7"/>
        <v>905.43771346854419</v>
      </c>
      <c r="AR147" s="183">
        <f t="shared" si="7"/>
        <v>884.96463116443692</v>
      </c>
      <c r="AS147" s="383"/>
      <c r="AT147" s="383"/>
      <c r="AU147" s="383"/>
      <c r="AV147" s="383"/>
      <c r="AW147" s="383"/>
      <c r="AX147" s="383"/>
      <c r="AY147" s="383"/>
      <c r="AZ147" s="383"/>
      <c r="BA147" s="383"/>
      <c r="BB147" s="383"/>
      <c r="BC147" s="383"/>
      <c r="BF147" s="383"/>
      <c r="BG147" s="383"/>
      <c r="BH147" s="383"/>
      <c r="BI147" s="383"/>
      <c r="BJ147" s="383"/>
      <c r="BK147" s="175"/>
      <c r="BL147" s="175"/>
      <c r="BM147" s="175"/>
      <c r="BN147" s="383"/>
      <c r="BO147" s="383"/>
      <c r="BP147" s="383"/>
      <c r="BQ147" s="383"/>
      <c r="BR147" s="383"/>
      <c r="BS147" s="383"/>
      <c r="BT147" s="383"/>
      <c r="BU147" s="383"/>
      <c r="BV147" s="383"/>
      <c r="BW147" s="383"/>
      <c r="BX147" s="383"/>
      <c r="BY147" s="383"/>
      <c r="BZ147" s="383"/>
      <c r="CA147" s="383"/>
      <c r="CB147" s="383"/>
      <c r="CC147" s="383"/>
      <c r="CD147" s="383"/>
      <c r="CE147" s="383"/>
      <c r="CF147" s="383"/>
      <c r="CG147" s="383"/>
      <c r="CH147" s="383"/>
      <c r="CI147" s="383"/>
      <c r="CJ147" s="383"/>
      <c r="CK147" s="383"/>
      <c r="CL147" s="383"/>
      <c r="CM147" s="383"/>
      <c r="CN147" s="383"/>
      <c r="CO147" s="383"/>
      <c r="CP147" s="383"/>
      <c r="CQ147" s="383"/>
    </row>
    <row r="148" spans="1:95" ht="14.25" customHeight="1" thickTop="1" thickBot="1" x14ac:dyDescent="0.3">
      <c r="G148" s="62"/>
      <c r="H148" s="409"/>
      <c r="J148" s="169"/>
      <c r="K148" s="52"/>
      <c r="L148" s="177"/>
      <c r="M148" s="177"/>
      <c r="N148" s="177"/>
      <c r="O148" s="177"/>
      <c r="P148" s="177"/>
      <c r="Q148" s="177"/>
      <c r="R148" s="177"/>
      <c r="S148" s="177"/>
      <c r="T148" s="177"/>
      <c r="U148" s="177"/>
      <c r="V148" s="177"/>
      <c r="W148" s="177"/>
      <c r="X148" s="177"/>
      <c r="Y148" s="177"/>
      <c r="Z148" s="177"/>
      <c r="AA148" s="177"/>
      <c r="AB148" s="177"/>
      <c r="AC148" s="177"/>
      <c r="AD148" s="177"/>
      <c r="AE148" s="177"/>
      <c r="AF148" s="177"/>
      <c r="AG148" s="177"/>
      <c r="AH148" s="177"/>
      <c r="AI148" s="177"/>
      <c r="AJ148" s="177"/>
      <c r="AK148" s="177"/>
      <c r="AL148" s="177"/>
      <c r="AM148" s="177"/>
      <c r="AN148" s="177"/>
      <c r="AO148" s="177"/>
      <c r="AP148" s="177"/>
      <c r="AQ148" s="177"/>
      <c r="AR148" s="177"/>
    </row>
    <row r="149" spans="1:95" ht="14.25" customHeight="1" thickTop="1" thickBot="1" x14ac:dyDescent="0.3">
      <c r="G149" s="62"/>
      <c r="H149" s="409"/>
      <c r="L149" s="162">
        <v>2018</v>
      </c>
      <c r="M149" s="162">
        <v>2019</v>
      </c>
      <c r="N149" s="162">
        <v>2020</v>
      </c>
      <c r="O149" s="162">
        <v>2021</v>
      </c>
      <c r="P149" s="162">
        <v>2022</v>
      </c>
      <c r="Q149" s="162">
        <v>2023</v>
      </c>
      <c r="R149" s="162">
        <v>2024</v>
      </c>
      <c r="S149" s="162">
        <v>2025</v>
      </c>
      <c r="T149" s="162">
        <v>2026</v>
      </c>
      <c r="U149" s="162">
        <v>2027</v>
      </c>
      <c r="V149" s="162">
        <v>2028</v>
      </c>
      <c r="W149" s="162">
        <v>2029</v>
      </c>
      <c r="X149" s="162">
        <v>2030</v>
      </c>
      <c r="Y149" s="162">
        <v>2031</v>
      </c>
      <c r="Z149" s="162">
        <v>2032</v>
      </c>
      <c r="AA149" s="162">
        <v>2033</v>
      </c>
      <c r="AB149" s="162">
        <v>2034</v>
      </c>
      <c r="AC149" s="162">
        <v>2035</v>
      </c>
      <c r="AD149" s="162">
        <v>2036</v>
      </c>
      <c r="AE149" s="162">
        <v>2037</v>
      </c>
      <c r="AF149" s="162">
        <v>2038</v>
      </c>
      <c r="AG149" s="162">
        <v>2039</v>
      </c>
      <c r="AH149" s="162">
        <v>2040</v>
      </c>
      <c r="AI149" s="162">
        <v>2041</v>
      </c>
      <c r="AJ149" s="162">
        <v>2042</v>
      </c>
      <c r="AK149" s="162">
        <v>2043</v>
      </c>
      <c r="AL149" s="162">
        <v>2044</v>
      </c>
      <c r="AM149" s="162">
        <v>2045</v>
      </c>
      <c r="AN149" s="162">
        <v>2046</v>
      </c>
      <c r="AO149" s="162">
        <v>2047</v>
      </c>
      <c r="AP149" s="162">
        <v>2048</v>
      </c>
      <c r="AQ149" s="162">
        <v>2049</v>
      </c>
      <c r="AR149" s="162">
        <v>2050</v>
      </c>
      <c r="BG149" s="175"/>
      <c r="BH149" s="175"/>
      <c r="BI149" s="175"/>
      <c r="BJ149" s="175"/>
      <c r="BK149" s="182"/>
      <c r="BL149" s="182"/>
      <c r="BM149" s="182"/>
      <c r="BN149" s="175"/>
      <c r="BO149" s="175"/>
      <c r="BP149" s="175"/>
      <c r="BQ149" s="175"/>
      <c r="BR149" s="175"/>
      <c r="BS149" s="175"/>
      <c r="BT149" s="175"/>
      <c r="BU149" s="175"/>
      <c r="BV149" s="175"/>
      <c r="BW149" s="175"/>
      <c r="BX149" s="175"/>
      <c r="BY149" s="175"/>
      <c r="BZ149" s="175"/>
      <c r="CA149" s="175"/>
      <c r="CB149" s="175"/>
      <c r="CC149" s="175"/>
    </row>
    <row r="150" spans="1:95" ht="14.25" customHeight="1" thickTop="1" x14ac:dyDescent="0.25">
      <c r="G150" s="62"/>
      <c r="H150" s="409"/>
      <c r="J150" s="441" t="s">
        <v>64</v>
      </c>
      <c r="K150" s="164" t="s">
        <v>116</v>
      </c>
      <c r="L150" s="184">
        <f t="shared" ref="L150:AR157" si="8" xml:space="preserve"> ($S$48-1)*(L167+L269)</f>
        <v>126.9482010778105</v>
      </c>
      <c r="M150" s="184">
        <f t="shared" si="8"/>
        <v>111.5037608508275</v>
      </c>
      <c r="N150" s="184">
        <f t="shared" si="8"/>
        <v>106.32837503002163</v>
      </c>
      <c r="O150" s="184">
        <f t="shared" si="8"/>
        <v>101.15298920921578</v>
      </c>
      <c r="P150" s="184">
        <f t="shared" si="8"/>
        <v>95.977603388409904</v>
      </c>
      <c r="Q150" s="184">
        <f t="shared" si="8"/>
        <v>90.802217567604046</v>
      </c>
      <c r="R150" s="184">
        <f t="shared" si="8"/>
        <v>85.626831746798175</v>
      </c>
      <c r="S150" s="184">
        <f t="shared" si="8"/>
        <v>80.451445925992303</v>
      </c>
      <c r="T150" s="184">
        <f t="shared" si="8"/>
        <v>75.276060105186446</v>
      </c>
      <c r="U150" s="184">
        <f t="shared" si="8"/>
        <v>70.100674284380574</v>
      </c>
      <c r="V150" s="184">
        <f t="shared" si="8"/>
        <v>64.925288463574702</v>
      </c>
      <c r="W150" s="184">
        <f t="shared" si="8"/>
        <v>59.749902642768845</v>
      </c>
      <c r="X150" s="184">
        <f t="shared" si="8"/>
        <v>54.574516821962924</v>
      </c>
      <c r="Y150" s="184">
        <f t="shared" si="8"/>
        <v>53.899204089898966</v>
      </c>
      <c r="Z150" s="184">
        <f t="shared" si="8"/>
        <v>53.223891357835015</v>
      </c>
      <c r="AA150" s="184">
        <f t="shared" si="8"/>
        <v>52.54857862577105</v>
      </c>
      <c r="AB150" s="184">
        <f t="shared" si="8"/>
        <v>51.873265893707099</v>
      </c>
      <c r="AC150" s="184">
        <f t="shared" si="8"/>
        <v>51.197953161643142</v>
      </c>
      <c r="AD150" s="184">
        <f t="shared" si="8"/>
        <v>50.522640429579191</v>
      </c>
      <c r="AE150" s="184">
        <f t="shared" si="8"/>
        <v>49.847327697515233</v>
      </c>
      <c r="AF150" s="184">
        <f t="shared" si="8"/>
        <v>49.172014965451282</v>
      </c>
      <c r="AG150" s="184">
        <f t="shared" si="8"/>
        <v>48.496702233387317</v>
      </c>
      <c r="AH150" s="184">
        <f t="shared" si="8"/>
        <v>47.821389501323367</v>
      </c>
      <c r="AI150" s="184">
        <f t="shared" si="8"/>
        <v>47.146076769259409</v>
      </c>
      <c r="AJ150" s="184">
        <f t="shared" si="8"/>
        <v>46.470764037195458</v>
      </c>
      <c r="AK150" s="184">
        <f t="shared" si="8"/>
        <v>45.7954513051315</v>
      </c>
      <c r="AL150" s="184">
        <f t="shared" si="8"/>
        <v>45.12013857306755</v>
      </c>
      <c r="AM150" s="184">
        <f t="shared" si="8"/>
        <v>44.444825841003585</v>
      </c>
      <c r="AN150" s="184">
        <f t="shared" si="8"/>
        <v>43.769513108939627</v>
      </c>
      <c r="AO150" s="184">
        <f t="shared" si="8"/>
        <v>43.094200376875676</v>
      </c>
      <c r="AP150" s="184">
        <f t="shared" si="8"/>
        <v>42.418887644811726</v>
      </c>
      <c r="AQ150" s="184">
        <f t="shared" si="8"/>
        <v>41.743574912747768</v>
      </c>
      <c r="AR150" s="184">
        <f t="shared" si="8"/>
        <v>41.068262180683874</v>
      </c>
      <c r="BG150" s="182"/>
      <c r="BH150" s="182"/>
      <c r="BI150" s="182"/>
      <c r="BJ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</row>
    <row r="151" spans="1:95" ht="14.25" customHeight="1" x14ac:dyDescent="0.25">
      <c r="G151" s="62"/>
      <c r="H151" s="409"/>
      <c r="J151" s="442"/>
      <c r="K151" s="52" t="s">
        <v>117</v>
      </c>
      <c r="L151" s="185">
        <f t="shared" si="8"/>
        <v>126.9482010778105</v>
      </c>
      <c r="M151" s="185">
        <f t="shared" si="8"/>
        <v>111.5037608508275</v>
      </c>
      <c r="N151" s="185">
        <f t="shared" si="8"/>
        <v>107.40023700531111</v>
      </c>
      <c r="O151" s="185">
        <f t="shared" si="8"/>
        <v>103.29671315979472</v>
      </c>
      <c r="P151" s="185">
        <f t="shared" si="8"/>
        <v>99.193189314278328</v>
      </c>
      <c r="Q151" s="185">
        <f t="shared" si="8"/>
        <v>95.089665468761936</v>
      </c>
      <c r="R151" s="185">
        <f t="shared" si="8"/>
        <v>90.986141623245544</v>
      </c>
      <c r="S151" s="185">
        <f t="shared" si="8"/>
        <v>86.882617777729152</v>
      </c>
      <c r="T151" s="185">
        <f t="shared" si="8"/>
        <v>82.77909393221276</v>
      </c>
      <c r="U151" s="185">
        <f t="shared" si="8"/>
        <v>78.675570086696354</v>
      </c>
      <c r="V151" s="185">
        <f t="shared" si="8"/>
        <v>74.572046241179962</v>
      </c>
      <c r="W151" s="185">
        <f t="shared" si="8"/>
        <v>70.46852239566357</v>
      </c>
      <c r="X151" s="185">
        <f t="shared" si="8"/>
        <v>66.364998550147206</v>
      </c>
      <c r="Y151" s="185">
        <f t="shared" si="8"/>
        <v>65.775474463737979</v>
      </c>
      <c r="Z151" s="185">
        <f t="shared" si="8"/>
        <v>65.185950377328766</v>
      </c>
      <c r="AA151" s="185">
        <f t="shared" si="8"/>
        <v>64.596426290919553</v>
      </c>
      <c r="AB151" s="185">
        <f t="shared" si="8"/>
        <v>64.00690220451034</v>
      </c>
      <c r="AC151" s="185">
        <f t="shared" si="8"/>
        <v>63.417378118101119</v>
      </c>
      <c r="AD151" s="185">
        <f t="shared" si="8"/>
        <v>62.827854031691899</v>
      </c>
      <c r="AE151" s="185">
        <f t="shared" si="8"/>
        <v>62.238329945282686</v>
      </c>
      <c r="AF151" s="185">
        <f t="shared" si="8"/>
        <v>61.648805858873466</v>
      </c>
      <c r="AG151" s="185">
        <f t="shared" si="8"/>
        <v>61.059281772464253</v>
      </c>
      <c r="AH151" s="185">
        <f t="shared" si="8"/>
        <v>60.469757686055033</v>
      </c>
      <c r="AI151" s="185">
        <f t="shared" si="8"/>
        <v>59.88023359964582</v>
      </c>
      <c r="AJ151" s="185">
        <f t="shared" si="8"/>
        <v>59.2907095132366</v>
      </c>
      <c r="AK151" s="185">
        <f t="shared" si="8"/>
        <v>58.701185426827386</v>
      </c>
      <c r="AL151" s="185">
        <f t="shared" si="8"/>
        <v>58.111661340418166</v>
      </c>
      <c r="AM151" s="185">
        <f t="shared" si="8"/>
        <v>57.522137254008953</v>
      </c>
      <c r="AN151" s="185">
        <f t="shared" si="8"/>
        <v>56.932613167599733</v>
      </c>
      <c r="AO151" s="185">
        <f t="shared" si="8"/>
        <v>56.34308908119052</v>
      </c>
      <c r="AP151" s="185">
        <f t="shared" si="8"/>
        <v>55.7535649947813</v>
      </c>
      <c r="AQ151" s="185">
        <f t="shared" si="8"/>
        <v>55.164040908372087</v>
      </c>
      <c r="AR151" s="185">
        <f t="shared" si="8"/>
        <v>54.574516821962924</v>
      </c>
    </row>
    <row r="152" spans="1:95" ht="14.25" customHeight="1" thickBot="1" x14ac:dyDescent="0.3">
      <c r="G152" s="62"/>
      <c r="H152" s="409"/>
      <c r="J152" s="442"/>
      <c r="K152" s="167" t="s">
        <v>118</v>
      </c>
      <c r="L152" s="186">
        <f t="shared" si="8"/>
        <v>126.9482010778105</v>
      </c>
      <c r="M152" s="186">
        <f t="shared" si="8"/>
        <v>111.5037608508275</v>
      </c>
      <c r="N152" s="186">
        <f t="shared" si="8"/>
        <v>110.19171184783248</v>
      </c>
      <c r="O152" s="186">
        <f t="shared" si="8"/>
        <v>108.87966284483745</v>
      </c>
      <c r="P152" s="186">
        <f t="shared" si="8"/>
        <v>107.56761384184243</v>
      </c>
      <c r="Q152" s="186">
        <f t="shared" si="8"/>
        <v>106.25556483884741</v>
      </c>
      <c r="R152" s="186">
        <f t="shared" si="8"/>
        <v>104.94351583585238</v>
      </c>
      <c r="S152" s="186">
        <f t="shared" si="8"/>
        <v>103.63146683285736</v>
      </c>
      <c r="T152" s="186">
        <f t="shared" si="8"/>
        <v>102.31941782986233</v>
      </c>
      <c r="U152" s="186">
        <f t="shared" si="8"/>
        <v>101.00736882686731</v>
      </c>
      <c r="V152" s="186">
        <f t="shared" si="8"/>
        <v>99.695319823872282</v>
      </c>
      <c r="W152" s="186">
        <f t="shared" si="8"/>
        <v>98.383270820877257</v>
      </c>
      <c r="X152" s="186">
        <f t="shared" si="8"/>
        <v>97.071221817882133</v>
      </c>
      <c r="Y152" s="186">
        <f t="shared" si="8"/>
        <v>95.535910654495382</v>
      </c>
      <c r="Z152" s="186">
        <f t="shared" si="8"/>
        <v>94.00059949110863</v>
      </c>
      <c r="AA152" s="186">
        <f t="shared" si="8"/>
        <v>92.465288327721879</v>
      </c>
      <c r="AB152" s="186">
        <f t="shared" si="8"/>
        <v>90.929977164335128</v>
      </c>
      <c r="AC152" s="186">
        <f t="shared" si="8"/>
        <v>89.394666000948376</v>
      </c>
      <c r="AD152" s="186">
        <f t="shared" si="8"/>
        <v>87.859354837561611</v>
      </c>
      <c r="AE152" s="186">
        <f t="shared" si="8"/>
        <v>86.32404367417486</v>
      </c>
      <c r="AF152" s="186">
        <f t="shared" si="8"/>
        <v>84.788732510788094</v>
      </c>
      <c r="AG152" s="186">
        <f t="shared" si="8"/>
        <v>83.253421347401343</v>
      </c>
      <c r="AH152" s="186">
        <f t="shared" si="8"/>
        <v>81.718110184014591</v>
      </c>
      <c r="AI152" s="186">
        <f t="shared" si="8"/>
        <v>80.18279902062784</v>
      </c>
      <c r="AJ152" s="186">
        <f t="shared" si="8"/>
        <v>78.647487857241103</v>
      </c>
      <c r="AK152" s="186">
        <f t="shared" si="8"/>
        <v>77.112176693854352</v>
      </c>
      <c r="AL152" s="186">
        <f t="shared" si="8"/>
        <v>75.576865530467614</v>
      </c>
      <c r="AM152" s="186">
        <f t="shared" si="8"/>
        <v>74.041554367080863</v>
      </c>
      <c r="AN152" s="186">
        <f t="shared" si="8"/>
        <v>72.506243203694112</v>
      </c>
      <c r="AO152" s="186">
        <f t="shared" si="8"/>
        <v>70.970932040307375</v>
      </c>
      <c r="AP152" s="186">
        <f t="shared" si="8"/>
        <v>69.435620876920623</v>
      </c>
      <c r="AQ152" s="186">
        <f t="shared" si="8"/>
        <v>67.900309713533872</v>
      </c>
      <c r="AR152" s="186">
        <f t="shared" si="8"/>
        <v>66.364998550147206</v>
      </c>
    </row>
    <row r="153" spans="1:95" ht="14.25" customHeight="1" thickTop="1" thickBot="1" x14ac:dyDescent="0.3">
      <c r="G153" s="62"/>
      <c r="H153" s="409"/>
      <c r="J153" s="442"/>
      <c r="K153" s="164" t="s">
        <v>119</v>
      </c>
      <c r="L153" s="187">
        <f t="shared" si="8"/>
        <v>126.9482010778105</v>
      </c>
      <c r="M153" s="187">
        <f t="shared" si="8"/>
        <v>111.5037608508275</v>
      </c>
      <c r="N153" s="187">
        <f t="shared" si="8"/>
        <v>106.32837503002163</v>
      </c>
      <c r="O153" s="187">
        <f t="shared" si="8"/>
        <v>101.15298920921578</v>
      </c>
      <c r="P153" s="187">
        <f t="shared" si="8"/>
        <v>95.977603388409904</v>
      </c>
      <c r="Q153" s="187">
        <f t="shared" si="8"/>
        <v>90.802217567604046</v>
      </c>
      <c r="R153" s="187">
        <f t="shared" si="8"/>
        <v>85.626831746798175</v>
      </c>
      <c r="S153" s="187">
        <f t="shared" si="8"/>
        <v>80.451445925992303</v>
      </c>
      <c r="T153" s="187">
        <f t="shared" si="8"/>
        <v>75.276060105186446</v>
      </c>
      <c r="U153" s="187">
        <f t="shared" si="8"/>
        <v>70.100674284380574</v>
      </c>
      <c r="V153" s="187">
        <f t="shared" si="8"/>
        <v>64.925288463574702</v>
      </c>
      <c r="W153" s="187">
        <f t="shared" si="8"/>
        <v>59.749902642768845</v>
      </c>
      <c r="X153" s="187">
        <f t="shared" si="8"/>
        <v>54.574516821962924</v>
      </c>
      <c r="Y153" s="187">
        <f t="shared" si="8"/>
        <v>53.899204089898966</v>
      </c>
      <c r="Z153" s="187">
        <f t="shared" si="8"/>
        <v>53.223891357835015</v>
      </c>
      <c r="AA153" s="187">
        <f t="shared" si="8"/>
        <v>52.54857862577105</v>
      </c>
      <c r="AB153" s="187">
        <f t="shared" si="8"/>
        <v>51.873265893707099</v>
      </c>
      <c r="AC153" s="187">
        <f t="shared" si="8"/>
        <v>51.197953161643142</v>
      </c>
      <c r="AD153" s="187">
        <f t="shared" si="8"/>
        <v>50.522640429579191</v>
      </c>
      <c r="AE153" s="187">
        <f t="shared" si="8"/>
        <v>49.847327697515233</v>
      </c>
      <c r="AF153" s="187">
        <f t="shared" si="8"/>
        <v>49.172014965451282</v>
      </c>
      <c r="AG153" s="187">
        <f t="shared" si="8"/>
        <v>48.496702233387317</v>
      </c>
      <c r="AH153" s="187">
        <f t="shared" si="8"/>
        <v>47.821389501323367</v>
      </c>
      <c r="AI153" s="187">
        <f t="shared" si="8"/>
        <v>47.146076769259409</v>
      </c>
      <c r="AJ153" s="187">
        <f t="shared" si="8"/>
        <v>46.470764037195458</v>
      </c>
      <c r="AK153" s="187">
        <f t="shared" si="8"/>
        <v>45.7954513051315</v>
      </c>
      <c r="AL153" s="187">
        <f t="shared" si="8"/>
        <v>45.12013857306755</v>
      </c>
      <c r="AM153" s="187">
        <f t="shared" si="8"/>
        <v>44.444825841003585</v>
      </c>
      <c r="AN153" s="187">
        <f t="shared" si="8"/>
        <v>43.769513108939627</v>
      </c>
      <c r="AO153" s="187">
        <f t="shared" si="8"/>
        <v>43.094200376875676</v>
      </c>
      <c r="AP153" s="187">
        <f t="shared" si="8"/>
        <v>42.418887644811726</v>
      </c>
      <c r="AQ153" s="187">
        <f t="shared" si="8"/>
        <v>41.743574912747768</v>
      </c>
      <c r="AR153" s="187">
        <f t="shared" si="8"/>
        <v>41.068262180683874</v>
      </c>
      <c r="CD153" s="175"/>
      <c r="CE153" s="175"/>
      <c r="CF153" s="175"/>
      <c r="CG153" s="175"/>
      <c r="CH153" s="175"/>
      <c r="CI153" s="175"/>
      <c r="CJ153" s="175"/>
      <c r="CK153" s="175"/>
      <c r="CL153" s="175"/>
      <c r="CM153" s="175"/>
      <c r="CN153" s="175"/>
      <c r="CO153" s="175"/>
      <c r="CP153" s="175"/>
      <c r="CQ153" s="175"/>
    </row>
    <row r="154" spans="1:95" ht="14.25" customHeight="1" thickTop="1" x14ac:dyDescent="0.25">
      <c r="G154" s="62"/>
      <c r="H154" s="409"/>
      <c r="J154" s="442"/>
      <c r="K154" s="52" t="s">
        <v>120</v>
      </c>
      <c r="L154" s="185">
        <f t="shared" si="8"/>
        <v>126.9482010778105</v>
      </c>
      <c r="M154" s="185">
        <f t="shared" si="8"/>
        <v>111.5037608508275</v>
      </c>
      <c r="N154" s="185">
        <f t="shared" si="8"/>
        <v>107.40023700531111</v>
      </c>
      <c r="O154" s="185">
        <f t="shared" si="8"/>
        <v>103.29671315979472</v>
      </c>
      <c r="P154" s="185">
        <f t="shared" si="8"/>
        <v>99.193189314278328</v>
      </c>
      <c r="Q154" s="185">
        <f t="shared" si="8"/>
        <v>95.089665468761936</v>
      </c>
      <c r="R154" s="185">
        <f t="shared" si="8"/>
        <v>90.986141623245544</v>
      </c>
      <c r="S154" s="185">
        <f t="shared" si="8"/>
        <v>86.882617777729152</v>
      </c>
      <c r="T154" s="185">
        <f t="shared" si="8"/>
        <v>82.77909393221276</v>
      </c>
      <c r="U154" s="185">
        <f t="shared" si="8"/>
        <v>78.675570086696354</v>
      </c>
      <c r="V154" s="185">
        <f t="shared" si="8"/>
        <v>74.572046241179962</v>
      </c>
      <c r="W154" s="185">
        <f t="shared" si="8"/>
        <v>70.46852239566357</v>
      </c>
      <c r="X154" s="185">
        <f t="shared" si="8"/>
        <v>66.364998550147206</v>
      </c>
      <c r="Y154" s="185">
        <f t="shared" si="8"/>
        <v>65.775474463737979</v>
      </c>
      <c r="Z154" s="185">
        <f t="shared" si="8"/>
        <v>65.185950377328766</v>
      </c>
      <c r="AA154" s="185">
        <f t="shared" si="8"/>
        <v>64.596426290919553</v>
      </c>
      <c r="AB154" s="185">
        <f t="shared" si="8"/>
        <v>64.00690220451034</v>
      </c>
      <c r="AC154" s="185">
        <f t="shared" si="8"/>
        <v>63.417378118101119</v>
      </c>
      <c r="AD154" s="185">
        <f t="shared" si="8"/>
        <v>62.827854031691899</v>
      </c>
      <c r="AE154" s="185">
        <f t="shared" si="8"/>
        <v>62.238329945282686</v>
      </c>
      <c r="AF154" s="185">
        <f t="shared" si="8"/>
        <v>61.648805858873466</v>
      </c>
      <c r="AG154" s="185">
        <f t="shared" si="8"/>
        <v>61.059281772464253</v>
      </c>
      <c r="AH154" s="185">
        <f t="shared" si="8"/>
        <v>60.469757686055033</v>
      </c>
      <c r="AI154" s="185">
        <f t="shared" si="8"/>
        <v>59.88023359964582</v>
      </c>
      <c r="AJ154" s="185">
        <f t="shared" si="8"/>
        <v>59.2907095132366</v>
      </c>
      <c r="AK154" s="185">
        <f t="shared" si="8"/>
        <v>58.701185426827386</v>
      </c>
      <c r="AL154" s="185">
        <f t="shared" si="8"/>
        <v>58.111661340418166</v>
      </c>
      <c r="AM154" s="185">
        <f t="shared" si="8"/>
        <v>57.522137254008953</v>
      </c>
      <c r="AN154" s="185">
        <f t="shared" si="8"/>
        <v>56.932613167599733</v>
      </c>
      <c r="AO154" s="185">
        <f t="shared" si="8"/>
        <v>56.34308908119052</v>
      </c>
      <c r="AP154" s="185">
        <f t="shared" si="8"/>
        <v>55.7535649947813</v>
      </c>
      <c r="AQ154" s="185">
        <f t="shared" si="8"/>
        <v>55.164040908372087</v>
      </c>
      <c r="AR154" s="185">
        <f t="shared" si="8"/>
        <v>54.574516821962924</v>
      </c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</row>
    <row r="155" spans="1:95" ht="14.25" customHeight="1" thickBot="1" x14ac:dyDescent="0.3">
      <c r="G155" s="62"/>
      <c r="H155" s="409"/>
      <c r="J155" s="442"/>
      <c r="K155" s="167" t="s">
        <v>121</v>
      </c>
      <c r="L155" s="186">
        <f t="shared" si="8"/>
        <v>126.9482010778105</v>
      </c>
      <c r="M155" s="186">
        <f t="shared" si="8"/>
        <v>111.5037608508275</v>
      </c>
      <c r="N155" s="186">
        <f t="shared" si="8"/>
        <v>110.19171184783248</v>
      </c>
      <c r="O155" s="186">
        <f t="shared" si="8"/>
        <v>108.87966284483745</v>
      </c>
      <c r="P155" s="186">
        <f t="shared" si="8"/>
        <v>107.56761384184243</v>
      </c>
      <c r="Q155" s="186">
        <f t="shared" si="8"/>
        <v>106.25556483884741</v>
      </c>
      <c r="R155" s="186">
        <f t="shared" si="8"/>
        <v>104.94351583585238</v>
      </c>
      <c r="S155" s="186">
        <f t="shared" si="8"/>
        <v>103.63146683285736</v>
      </c>
      <c r="T155" s="186">
        <f t="shared" si="8"/>
        <v>102.31941782986233</v>
      </c>
      <c r="U155" s="186">
        <f t="shared" si="8"/>
        <v>101.00736882686731</v>
      </c>
      <c r="V155" s="186">
        <f t="shared" si="8"/>
        <v>99.695319823872282</v>
      </c>
      <c r="W155" s="186">
        <f t="shared" si="8"/>
        <v>98.383270820877257</v>
      </c>
      <c r="X155" s="186">
        <f t="shared" si="8"/>
        <v>97.071221817882133</v>
      </c>
      <c r="Y155" s="186">
        <f t="shared" si="8"/>
        <v>95.535910654495382</v>
      </c>
      <c r="Z155" s="186">
        <f t="shared" si="8"/>
        <v>94.00059949110863</v>
      </c>
      <c r="AA155" s="186">
        <f t="shared" si="8"/>
        <v>92.465288327721879</v>
      </c>
      <c r="AB155" s="186">
        <f t="shared" si="8"/>
        <v>90.929977164335128</v>
      </c>
      <c r="AC155" s="186">
        <f t="shared" si="8"/>
        <v>89.394666000948376</v>
      </c>
      <c r="AD155" s="186">
        <f t="shared" si="8"/>
        <v>87.859354837561611</v>
      </c>
      <c r="AE155" s="186">
        <f t="shared" si="8"/>
        <v>86.32404367417486</v>
      </c>
      <c r="AF155" s="186">
        <f t="shared" si="8"/>
        <v>84.788732510788094</v>
      </c>
      <c r="AG155" s="186">
        <f t="shared" si="8"/>
        <v>83.253421347401343</v>
      </c>
      <c r="AH155" s="186">
        <f t="shared" si="8"/>
        <v>81.718110184014591</v>
      </c>
      <c r="AI155" s="186">
        <f t="shared" si="8"/>
        <v>80.18279902062784</v>
      </c>
      <c r="AJ155" s="186">
        <f t="shared" si="8"/>
        <v>78.647487857241103</v>
      </c>
      <c r="AK155" s="186">
        <f t="shared" si="8"/>
        <v>77.112176693854352</v>
      </c>
      <c r="AL155" s="186">
        <f t="shared" si="8"/>
        <v>75.576865530467614</v>
      </c>
      <c r="AM155" s="186">
        <f t="shared" si="8"/>
        <v>74.041554367080863</v>
      </c>
      <c r="AN155" s="186">
        <f t="shared" si="8"/>
        <v>72.506243203694112</v>
      </c>
      <c r="AO155" s="186">
        <f t="shared" si="8"/>
        <v>70.970932040307375</v>
      </c>
      <c r="AP155" s="186">
        <f t="shared" si="8"/>
        <v>69.435620876920623</v>
      </c>
      <c r="AQ155" s="186">
        <f t="shared" si="8"/>
        <v>67.900309713533872</v>
      </c>
      <c r="AR155" s="186">
        <f t="shared" si="8"/>
        <v>66.364998550147206</v>
      </c>
    </row>
    <row r="156" spans="1:95" ht="13.5" customHeight="1" thickTop="1" thickBot="1" x14ac:dyDescent="0.3">
      <c r="G156" s="62"/>
      <c r="H156" s="409"/>
      <c r="J156" s="442"/>
      <c r="K156" s="164" t="s">
        <v>122</v>
      </c>
      <c r="L156" s="187">
        <f t="shared" si="8"/>
        <v>126.9482010778105</v>
      </c>
      <c r="M156" s="187">
        <f t="shared" si="8"/>
        <v>111.5037608508275</v>
      </c>
      <c r="N156" s="187">
        <f t="shared" si="8"/>
        <v>106.32837503002163</v>
      </c>
      <c r="O156" s="187">
        <f t="shared" si="8"/>
        <v>101.15298920921578</v>
      </c>
      <c r="P156" s="187">
        <f t="shared" si="8"/>
        <v>95.977603388409904</v>
      </c>
      <c r="Q156" s="187">
        <f t="shared" si="8"/>
        <v>90.802217567604046</v>
      </c>
      <c r="R156" s="187">
        <f t="shared" si="8"/>
        <v>85.626831746798175</v>
      </c>
      <c r="S156" s="187">
        <f t="shared" si="8"/>
        <v>80.451445925992303</v>
      </c>
      <c r="T156" s="187">
        <f t="shared" si="8"/>
        <v>75.276060105186446</v>
      </c>
      <c r="U156" s="187">
        <f t="shared" si="8"/>
        <v>70.100674284380574</v>
      </c>
      <c r="V156" s="187">
        <f t="shared" si="8"/>
        <v>64.925288463574702</v>
      </c>
      <c r="W156" s="187">
        <f t="shared" si="8"/>
        <v>59.749902642768845</v>
      </c>
      <c r="X156" s="187">
        <f t="shared" si="8"/>
        <v>54.574516821962924</v>
      </c>
      <c r="Y156" s="187">
        <f t="shared" si="8"/>
        <v>53.899204089898966</v>
      </c>
      <c r="Z156" s="187">
        <f t="shared" si="8"/>
        <v>53.223891357835015</v>
      </c>
      <c r="AA156" s="187">
        <f t="shared" si="8"/>
        <v>52.54857862577105</v>
      </c>
      <c r="AB156" s="187">
        <f t="shared" si="8"/>
        <v>51.873265893707099</v>
      </c>
      <c r="AC156" s="187">
        <f t="shared" si="8"/>
        <v>51.197953161643142</v>
      </c>
      <c r="AD156" s="187">
        <f t="shared" si="8"/>
        <v>50.522640429579191</v>
      </c>
      <c r="AE156" s="187">
        <f t="shared" si="8"/>
        <v>49.847327697515233</v>
      </c>
      <c r="AF156" s="187">
        <f t="shared" si="8"/>
        <v>49.172014965451282</v>
      </c>
      <c r="AG156" s="187">
        <f t="shared" si="8"/>
        <v>48.496702233387317</v>
      </c>
      <c r="AH156" s="187">
        <f t="shared" si="8"/>
        <v>47.821389501323367</v>
      </c>
      <c r="AI156" s="187">
        <f t="shared" si="8"/>
        <v>47.146076769259409</v>
      </c>
      <c r="AJ156" s="187">
        <f t="shared" si="8"/>
        <v>46.470764037195458</v>
      </c>
      <c r="AK156" s="187">
        <f t="shared" si="8"/>
        <v>45.7954513051315</v>
      </c>
      <c r="AL156" s="187">
        <f t="shared" si="8"/>
        <v>45.12013857306755</v>
      </c>
      <c r="AM156" s="187">
        <f t="shared" si="8"/>
        <v>44.444825841003585</v>
      </c>
      <c r="AN156" s="187">
        <f t="shared" si="8"/>
        <v>43.769513108939627</v>
      </c>
      <c r="AO156" s="187">
        <f t="shared" si="8"/>
        <v>43.094200376875676</v>
      </c>
      <c r="AP156" s="187">
        <f t="shared" si="8"/>
        <v>42.418887644811726</v>
      </c>
      <c r="AQ156" s="187">
        <f t="shared" si="8"/>
        <v>41.743574912747768</v>
      </c>
      <c r="AR156" s="187">
        <f t="shared" si="8"/>
        <v>41.068262180683874</v>
      </c>
      <c r="AZ156" s="175"/>
      <c r="BA156" s="175"/>
      <c r="BB156" s="175"/>
      <c r="BC156" s="175"/>
      <c r="BF156" s="175"/>
    </row>
    <row r="157" spans="1:95" s="175" customFormat="1" ht="14.25" customHeight="1" thickTop="1" thickBot="1" x14ac:dyDescent="0.3">
      <c r="A157" s="383"/>
      <c r="B157" s="383"/>
      <c r="C157" s="383"/>
      <c r="D157" s="383"/>
      <c r="E157" s="383"/>
      <c r="F157" s="383"/>
      <c r="G157" s="62"/>
      <c r="H157" s="409"/>
      <c r="I157" s="383"/>
      <c r="J157" s="442"/>
      <c r="K157" s="52" t="s">
        <v>123</v>
      </c>
      <c r="L157" s="185">
        <f t="shared" si="8"/>
        <v>126.9482010778105</v>
      </c>
      <c r="M157" s="185">
        <f t="shared" si="8"/>
        <v>111.5037608508275</v>
      </c>
      <c r="N157" s="185">
        <f t="shared" si="8"/>
        <v>90.893442498403786</v>
      </c>
      <c r="O157" s="185">
        <f t="shared" si="8"/>
        <v>83.605126985157668</v>
      </c>
      <c r="P157" s="185">
        <f t="shared" si="8"/>
        <v>77.622961158321189</v>
      </c>
      <c r="Q157" s="185">
        <f t="shared" si="8"/>
        <v>73.359606652283361</v>
      </c>
      <c r="R157" s="185">
        <f t="shared" si="8"/>
        <v>69.503762479890966</v>
      </c>
      <c r="S157" s="185">
        <f t="shared" si="8"/>
        <v>65.995145004492372</v>
      </c>
      <c r="T157" s="185">
        <f t="shared" si="8"/>
        <v>62.78195921213949</v>
      </c>
      <c r="U157" s="185">
        <f t="shared" si="8"/>
        <v>59.828832806374109</v>
      </c>
      <c r="V157" s="185">
        <f t="shared" si="8"/>
        <v>57.116404442681763</v>
      </c>
      <c r="W157" s="185">
        <f t="shared" si="8"/>
        <v>54.616370399822678</v>
      </c>
      <c r="X157" s="185">
        <f t="shared" si="8"/>
        <v>53.45831555466885</v>
      </c>
      <c r="Y157" s="185">
        <f t="shared" si="8"/>
        <v>52.370682963612211</v>
      </c>
      <c r="Z157" s="185">
        <f t="shared" si="8"/>
        <v>51.423894880749955</v>
      </c>
      <c r="AA157" s="185">
        <f t="shared" si="8"/>
        <v>50.53187966218551</v>
      </c>
      <c r="AB157" s="185">
        <f t="shared" si="8"/>
        <v>49.663338528320139</v>
      </c>
      <c r="AC157" s="185">
        <f t="shared" si="8"/>
        <v>48.771323309755701</v>
      </c>
      <c r="AD157" s="185">
        <f t="shared" si="8"/>
        <v>47.87148339629158</v>
      </c>
      <c r="AE157" s="185">
        <f t="shared" si="8"/>
        <v>47.034241042024952</v>
      </c>
      <c r="AF157" s="185">
        <f t="shared" si="8"/>
        <v>46.181349297958945</v>
      </c>
      <c r="AG157" s="185">
        <f t="shared" si="8"/>
        <v>45.336282248792642</v>
      </c>
      <c r="AH157" s="185">
        <f t="shared" si="8"/>
        <v>44.53816336902446</v>
      </c>
      <c r="AI157" s="185">
        <f t="shared" si="8"/>
        <v>43.786992658654412</v>
      </c>
      <c r="AJ157" s="185">
        <f t="shared" ref="AJ157:AR157" si="9" xml:space="preserve"> ($S$48-1)*(AJ174+AJ276)</f>
        <v>42.996698473785905</v>
      </c>
      <c r="AK157" s="185">
        <f t="shared" si="9"/>
        <v>42.245527763415858</v>
      </c>
      <c r="AL157" s="185">
        <f t="shared" si="9"/>
        <v>41.502181747945485</v>
      </c>
      <c r="AM157" s="185">
        <f t="shared" si="9"/>
        <v>40.751011037575431</v>
      </c>
      <c r="AN157" s="185">
        <f t="shared" si="9"/>
        <v>39.992015632305694</v>
      </c>
      <c r="AO157" s="185">
        <f t="shared" si="9"/>
        <v>39.279968396434072</v>
      </c>
      <c r="AP157" s="185">
        <f t="shared" si="9"/>
        <v>38.567921160562463</v>
      </c>
      <c r="AQ157" s="185">
        <f t="shared" si="9"/>
        <v>37.863698619590537</v>
      </c>
      <c r="AR157" s="185">
        <f t="shared" si="9"/>
        <v>37.15947607861861</v>
      </c>
      <c r="AS157" s="383"/>
      <c r="AT157" s="383"/>
      <c r="AU157" s="383"/>
      <c r="AV157" s="383"/>
      <c r="AW157" s="383"/>
      <c r="AX157" s="383"/>
      <c r="AY157" s="383"/>
      <c r="AZ157" s="182"/>
      <c r="BA157" s="182"/>
      <c r="BB157" s="182"/>
      <c r="BC157" s="182"/>
      <c r="BF157" s="182"/>
      <c r="BG157" s="383"/>
      <c r="BH157" s="383"/>
      <c r="BI157" s="383"/>
      <c r="BJ157" s="383"/>
      <c r="BK157" s="383"/>
      <c r="BL157" s="383"/>
      <c r="BM157" s="383"/>
      <c r="BN157" s="383"/>
      <c r="BO157" s="383"/>
      <c r="BP157" s="383"/>
      <c r="BQ157" s="383"/>
      <c r="BR157" s="383"/>
      <c r="BS157" s="383"/>
      <c r="BT157" s="383"/>
      <c r="BU157" s="383"/>
      <c r="BV157" s="383"/>
      <c r="BW157" s="383"/>
      <c r="BX157" s="383"/>
      <c r="BY157" s="383"/>
      <c r="BZ157" s="383"/>
      <c r="CA157" s="383"/>
      <c r="CB157" s="383"/>
      <c r="CC157" s="383"/>
      <c r="CD157" s="383"/>
      <c r="CE157" s="383"/>
      <c r="CF157" s="383"/>
      <c r="CG157" s="383"/>
      <c r="CH157" s="383"/>
      <c r="CI157" s="383"/>
      <c r="CJ157" s="383"/>
      <c r="CK157" s="383"/>
      <c r="CL157" s="383"/>
      <c r="CM157" s="383"/>
      <c r="CN157" s="383"/>
      <c r="CO157" s="383"/>
      <c r="CP157" s="383"/>
      <c r="CQ157" s="383"/>
    </row>
    <row r="158" spans="1:95" s="182" customFormat="1" ht="14.25" customHeight="1" thickTop="1" thickBot="1" x14ac:dyDescent="0.3">
      <c r="A158" s="383"/>
      <c r="B158" s="383"/>
      <c r="C158" s="383"/>
      <c r="D158" s="383"/>
      <c r="E158" s="383"/>
      <c r="F158" s="383"/>
      <c r="G158" s="62"/>
      <c r="H158" s="409"/>
      <c r="I158" s="383"/>
      <c r="J158" s="442"/>
      <c r="K158" s="167" t="s">
        <v>124</v>
      </c>
      <c r="L158" s="188">
        <f t="shared" ref="L158:AR164" si="10" xml:space="preserve"> ($S$48-1)*(L175+L277)</f>
        <v>126.9482010778105</v>
      </c>
      <c r="M158" s="188">
        <f t="shared" si="10"/>
        <v>111.5037608508275</v>
      </c>
      <c r="N158" s="188">
        <f t="shared" si="10"/>
        <v>110.19171184783248</v>
      </c>
      <c r="O158" s="188">
        <f t="shared" si="10"/>
        <v>108.87966284483745</v>
      </c>
      <c r="P158" s="188">
        <f t="shared" si="10"/>
        <v>107.56761384184243</v>
      </c>
      <c r="Q158" s="188">
        <f t="shared" si="10"/>
        <v>106.25556483884741</v>
      </c>
      <c r="R158" s="188">
        <f t="shared" si="10"/>
        <v>104.94351583585238</v>
      </c>
      <c r="S158" s="188">
        <f t="shared" si="10"/>
        <v>103.63146683285736</v>
      </c>
      <c r="T158" s="188">
        <f t="shared" si="10"/>
        <v>102.31941782986233</v>
      </c>
      <c r="U158" s="188">
        <f t="shared" si="10"/>
        <v>101.00736882686731</v>
      </c>
      <c r="V158" s="188">
        <f t="shared" si="10"/>
        <v>99.695319823872282</v>
      </c>
      <c r="W158" s="188">
        <f t="shared" si="10"/>
        <v>98.383270820877257</v>
      </c>
      <c r="X158" s="188">
        <f t="shared" si="10"/>
        <v>97.071221817882133</v>
      </c>
      <c r="Y158" s="188">
        <f t="shared" si="10"/>
        <v>95.535910654495382</v>
      </c>
      <c r="Z158" s="188">
        <f t="shared" si="10"/>
        <v>94.00059949110863</v>
      </c>
      <c r="AA158" s="188">
        <f t="shared" si="10"/>
        <v>92.465288327721879</v>
      </c>
      <c r="AB158" s="188">
        <f t="shared" si="10"/>
        <v>90.929977164335128</v>
      </c>
      <c r="AC158" s="188">
        <f t="shared" si="10"/>
        <v>89.394666000948376</v>
      </c>
      <c r="AD158" s="188">
        <f t="shared" si="10"/>
        <v>87.859354837561611</v>
      </c>
      <c r="AE158" s="188">
        <f t="shared" si="10"/>
        <v>86.32404367417486</v>
      </c>
      <c r="AF158" s="188">
        <f t="shared" si="10"/>
        <v>84.788732510788094</v>
      </c>
      <c r="AG158" s="188">
        <f t="shared" si="10"/>
        <v>83.253421347401343</v>
      </c>
      <c r="AH158" s="188">
        <f t="shared" si="10"/>
        <v>81.718110184014591</v>
      </c>
      <c r="AI158" s="188">
        <f t="shared" si="10"/>
        <v>80.18279902062784</v>
      </c>
      <c r="AJ158" s="188">
        <f t="shared" si="10"/>
        <v>78.647487857241103</v>
      </c>
      <c r="AK158" s="188">
        <f t="shared" si="10"/>
        <v>77.112176693854352</v>
      </c>
      <c r="AL158" s="188">
        <f t="shared" si="10"/>
        <v>75.576865530467614</v>
      </c>
      <c r="AM158" s="188">
        <f t="shared" si="10"/>
        <v>74.041554367080863</v>
      </c>
      <c r="AN158" s="188">
        <f t="shared" si="10"/>
        <v>72.506243203694112</v>
      </c>
      <c r="AO158" s="188">
        <f t="shared" si="10"/>
        <v>70.970932040307375</v>
      </c>
      <c r="AP158" s="188">
        <f t="shared" si="10"/>
        <v>69.435620876920623</v>
      </c>
      <c r="AQ158" s="188">
        <f t="shared" si="10"/>
        <v>67.900309713533872</v>
      </c>
      <c r="AR158" s="188">
        <f t="shared" si="10"/>
        <v>66.364998550147206</v>
      </c>
      <c r="AS158" s="383"/>
      <c r="AT158" s="383"/>
      <c r="AU158" s="383"/>
      <c r="AV158" s="383"/>
      <c r="AW158" s="383"/>
      <c r="AX158" s="383"/>
      <c r="AY158" s="383"/>
      <c r="AZ158" s="383"/>
      <c r="BA158" s="383"/>
      <c r="BB158" s="383"/>
      <c r="BC158" s="383"/>
      <c r="BF158" s="383"/>
      <c r="BG158" s="383"/>
      <c r="BH158" s="383"/>
      <c r="BI158" s="383"/>
      <c r="BJ158" s="383"/>
      <c r="BK158" s="175"/>
      <c r="BL158" s="175"/>
      <c r="BM158" s="175"/>
      <c r="BN158" s="383"/>
      <c r="BO158" s="383"/>
      <c r="BP158" s="383"/>
      <c r="BQ158" s="383"/>
      <c r="BR158" s="383"/>
      <c r="BS158" s="383"/>
      <c r="BT158" s="383"/>
      <c r="BU158" s="383"/>
      <c r="BV158" s="383"/>
      <c r="BW158" s="383"/>
      <c r="BX158" s="383"/>
      <c r="BY158" s="383"/>
      <c r="BZ158" s="383"/>
      <c r="CA158" s="383"/>
      <c r="CB158" s="383"/>
      <c r="CC158" s="383"/>
      <c r="CD158" s="383"/>
      <c r="CE158" s="383"/>
      <c r="CF158" s="383"/>
      <c r="CG158" s="383"/>
      <c r="CH158" s="383"/>
      <c r="CI158" s="383"/>
      <c r="CJ158" s="383"/>
      <c r="CK158" s="383"/>
      <c r="CL158" s="383"/>
      <c r="CM158" s="383"/>
      <c r="CN158" s="383"/>
      <c r="CO158" s="383"/>
      <c r="CP158" s="383"/>
      <c r="CQ158" s="383"/>
    </row>
    <row r="159" spans="1:95" ht="13.5" customHeight="1" thickTop="1" thickBot="1" x14ac:dyDescent="0.3">
      <c r="G159" s="62"/>
      <c r="H159" s="409"/>
      <c r="J159" s="442"/>
      <c r="K159" s="164" t="s">
        <v>125</v>
      </c>
      <c r="L159" s="187">
        <f t="shared" si="10"/>
        <v>126.9482010778105</v>
      </c>
      <c r="M159" s="187">
        <f t="shared" si="10"/>
        <v>111.5037608508275</v>
      </c>
      <c r="N159" s="187">
        <f t="shared" si="10"/>
        <v>106.32837503002163</v>
      </c>
      <c r="O159" s="187">
        <f t="shared" si="10"/>
        <v>101.15298920921578</v>
      </c>
      <c r="P159" s="187">
        <f t="shared" si="10"/>
        <v>95.977603388409904</v>
      </c>
      <c r="Q159" s="187">
        <f t="shared" si="10"/>
        <v>90.802217567604046</v>
      </c>
      <c r="R159" s="187">
        <f t="shared" si="10"/>
        <v>85.626831746798175</v>
      </c>
      <c r="S159" s="187">
        <f t="shared" si="10"/>
        <v>80.451445925992303</v>
      </c>
      <c r="T159" s="187">
        <f t="shared" si="10"/>
        <v>75.276060105186446</v>
      </c>
      <c r="U159" s="187">
        <f t="shared" si="10"/>
        <v>70.100674284380574</v>
      </c>
      <c r="V159" s="187">
        <f t="shared" si="10"/>
        <v>64.925288463574702</v>
      </c>
      <c r="W159" s="187">
        <f t="shared" si="10"/>
        <v>59.749902642768845</v>
      </c>
      <c r="X159" s="187">
        <f t="shared" si="10"/>
        <v>54.574516821962924</v>
      </c>
      <c r="Y159" s="187">
        <f t="shared" si="10"/>
        <v>53.899204089898966</v>
      </c>
      <c r="Z159" s="187">
        <f t="shared" si="10"/>
        <v>53.223891357835015</v>
      </c>
      <c r="AA159" s="187">
        <f t="shared" si="10"/>
        <v>52.54857862577105</v>
      </c>
      <c r="AB159" s="187">
        <f t="shared" si="10"/>
        <v>51.873265893707099</v>
      </c>
      <c r="AC159" s="187">
        <f t="shared" si="10"/>
        <v>51.197953161643142</v>
      </c>
      <c r="AD159" s="187">
        <f t="shared" si="10"/>
        <v>50.522640429579191</v>
      </c>
      <c r="AE159" s="187">
        <f t="shared" si="10"/>
        <v>49.847327697515233</v>
      </c>
      <c r="AF159" s="187">
        <f t="shared" si="10"/>
        <v>49.172014965451282</v>
      </c>
      <c r="AG159" s="187">
        <f t="shared" si="10"/>
        <v>48.496702233387317</v>
      </c>
      <c r="AH159" s="187">
        <f t="shared" si="10"/>
        <v>47.821389501323367</v>
      </c>
      <c r="AI159" s="187">
        <f t="shared" si="10"/>
        <v>47.146076769259409</v>
      </c>
      <c r="AJ159" s="187">
        <f t="shared" si="10"/>
        <v>46.470764037195458</v>
      </c>
      <c r="AK159" s="187">
        <f t="shared" si="10"/>
        <v>45.7954513051315</v>
      </c>
      <c r="AL159" s="187">
        <f t="shared" si="10"/>
        <v>45.12013857306755</v>
      </c>
      <c r="AM159" s="187">
        <f t="shared" si="10"/>
        <v>44.444825841003585</v>
      </c>
      <c r="AN159" s="187">
        <f t="shared" si="10"/>
        <v>43.769513108939627</v>
      </c>
      <c r="AO159" s="187">
        <f t="shared" si="10"/>
        <v>43.094200376875676</v>
      </c>
      <c r="AP159" s="187">
        <f t="shared" si="10"/>
        <v>42.418887644811726</v>
      </c>
      <c r="AQ159" s="187">
        <f t="shared" si="10"/>
        <v>41.743574912747768</v>
      </c>
      <c r="AR159" s="187">
        <f t="shared" si="10"/>
        <v>41.068262180683874</v>
      </c>
      <c r="AZ159" s="175"/>
      <c r="BA159" s="175"/>
      <c r="BB159" s="175"/>
      <c r="BC159" s="175"/>
      <c r="BF159" s="175"/>
    </row>
    <row r="160" spans="1:95" s="175" customFormat="1" ht="14.25" customHeight="1" thickTop="1" thickBot="1" x14ac:dyDescent="0.3">
      <c r="A160" s="383"/>
      <c r="B160" s="383"/>
      <c r="C160" s="383"/>
      <c r="D160" s="383"/>
      <c r="E160" s="383"/>
      <c r="F160" s="383"/>
      <c r="G160" s="62"/>
      <c r="H160" s="409"/>
      <c r="I160" s="383"/>
      <c r="J160" s="442"/>
      <c r="K160" s="52" t="s">
        <v>126</v>
      </c>
      <c r="L160" s="185">
        <f t="shared" si="10"/>
        <v>126.9482010778105</v>
      </c>
      <c r="M160" s="185">
        <f t="shared" si="10"/>
        <v>111.5037608508275</v>
      </c>
      <c r="N160" s="185">
        <f t="shared" si="10"/>
        <v>90.893442498403786</v>
      </c>
      <c r="O160" s="185">
        <f t="shared" si="10"/>
        <v>83.605126985157668</v>
      </c>
      <c r="P160" s="185">
        <f t="shared" si="10"/>
        <v>77.622961158321189</v>
      </c>
      <c r="Q160" s="185">
        <f t="shared" si="10"/>
        <v>73.359606652283361</v>
      </c>
      <c r="R160" s="185">
        <f t="shared" si="10"/>
        <v>69.503762479890966</v>
      </c>
      <c r="S160" s="185">
        <f t="shared" si="10"/>
        <v>65.995145004492372</v>
      </c>
      <c r="T160" s="185">
        <f t="shared" si="10"/>
        <v>62.78195921213949</v>
      </c>
      <c r="U160" s="185">
        <f t="shared" si="10"/>
        <v>59.828832806374109</v>
      </c>
      <c r="V160" s="185">
        <f t="shared" si="10"/>
        <v>57.116404442681763</v>
      </c>
      <c r="W160" s="185">
        <f t="shared" si="10"/>
        <v>54.616370399822678</v>
      </c>
      <c r="X160" s="185">
        <f t="shared" si="10"/>
        <v>53.45831555466885</v>
      </c>
      <c r="Y160" s="185">
        <f t="shared" si="10"/>
        <v>52.370682963612211</v>
      </c>
      <c r="Z160" s="185">
        <f t="shared" si="10"/>
        <v>51.423894880749955</v>
      </c>
      <c r="AA160" s="185">
        <f t="shared" si="10"/>
        <v>50.53187966218551</v>
      </c>
      <c r="AB160" s="185">
        <f t="shared" si="10"/>
        <v>49.663338528320139</v>
      </c>
      <c r="AC160" s="185">
        <f t="shared" si="10"/>
        <v>48.771323309755701</v>
      </c>
      <c r="AD160" s="185">
        <f t="shared" si="10"/>
        <v>47.87148339629158</v>
      </c>
      <c r="AE160" s="185">
        <f t="shared" si="10"/>
        <v>47.034241042024952</v>
      </c>
      <c r="AF160" s="185">
        <f t="shared" si="10"/>
        <v>46.181349297958945</v>
      </c>
      <c r="AG160" s="185">
        <f t="shared" si="10"/>
        <v>45.336282248792642</v>
      </c>
      <c r="AH160" s="185">
        <f t="shared" si="10"/>
        <v>44.53816336902446</v>
      </c>
      <c r="AI160" s="185">
        <f t="shared" si="10"/>
        <v>43.786992658654412</v>
      </c>
      <c r="AJ160" s="185">
        <f t="shared" si="10"/>
        <v>42.996698473785905</v>
      </c>
      <c r="AK160" s="185">
        <f t="shared" si="10"/>
        <v>42.245527763415858</v>
      </c>
      <c r="AL160" s="185">
        <f t="shared" si="10"/>
        <v>41.502181747945485</v>
      </c>
      <c r="AM160" s="185">
        <f t="shared" si="10"/>
        <v>40.751011037575431</v>
      </c>
      <c r="AN160" s="185">
        <f t="shared" si="10"/>
        <v>39.992015632305694</v>
      </c>
      <c r="AO160" s="185">
        <f t="shared" si="10"/>
        <v>39.279968396434072</v>
      </c>
      <c r="AP160" s="185">
        <f t="shared" si="10"/>
        <v>38.567921160562463</v>
      </c>
      <c r="AQ160" s="185">
        <f t="shared" si="10"/>
        <v>37.863698619590537</v>
      </c>
      <c r="AR160" s="185">
        <f t="shared" si="10"/>
        <v>37.15947607861861</v>
      </c>
      <c r="AS160" s="383"/>
      <c r="AT160" s="383"/>
      <c r="AU160" s="383"/>
      <c r="AV160" s="383"/>
      <c r="AW160" s="383"/>
      <c r="AX160" s="383"/>
      <c r="AY160" s="383"/>
      <c r="AZ160" s="182"/>
      <c r="BA160" s="182"/>
      <c r="BB160" s="182"/>
      <c r="BC160" s="182"/>
      <c r="BF160" s="182"/>
      <c r="BG160" s="383"/>
      <c r="BH160" s="383"/>
      <c r="BI160" s="383"/>
      <c r="BJ160" s="383"/>
      <c r="BK160" s="383"/>
      <c r="BL160" s="383"/>
      <c r="BM160" s="383"/>
      <c r="BN160" s="383"/>
      <c r="BO160" s="383"/>
      <c r="BP160" s="383"/>
      <c r="BQ160" s="383"/>
      <c r="BR160" s="383"/>
      <c r="BS160" s="383"/>
      <c r="BT160" s="383"/>
      <c r="BU160" s="383"/>
      <c r="BV160" s="383"/>
      <c r="BW160" s="383"/>
      <c r="BX160" s="383"/>
      <c r="BY160" s="383"/>
      <c r="BZ160" s="383"/>
      <c r="CA160" s="383"/>
      <c r="CB160" s="383"/>
      <c r="CC160" s="383"/>
      <c r="CD160" s="383"/>
      <c r="CE160" s="383"/>
      <c r="CF160" s="383"/>
      <c r="CG160" s="383"/>
      <c r="CH160" s="383"/>
      <c r="CI160" s="383"/>
      <c r="CJ160" s="383"/>
      <c r="CK160" s="383"/>
      <c r="CL160" s="383"/>
      <c r="CM160" s="383"/>
      <c r="CN160" s="383"/>
      <c r="CO160" s="383"/>
      <c r="CP160" s="383"/>
      <c r="CQ160" s="383"/>
    </row>
    <row r="161" spans="1:95" s="182" customFormat="1" ht="14.25" customHeight="1" thickTop="1" thickBot="1" x14ac:dyDescent="0.3">
      <c r="A161" s="383"/>
      <c r="B161" s="383"/>
      <c r="C161" s="383"/>
      <c r="D161" s="383"/>
      <c r="E161" s="383"/>
      <c r="F161" s="383"/>
      <c r="G161" s="62"/>
      <c r="H161" s="409"/>
      <c r="I161" s="383"/>
      <c r="J161" s="442"/>
      <c r="K161" s="167" t="s">
        <v>127</v>
      </c>
      <c r="L161" s="188">
        <f t="shared" si="10"/>
        <v>126.9482010778105</v>
      </c>
      <c r="M161" s="188">
        <f t="shared" si="10"/>
        <v>111.5037608508275</v>
      </c>
      <c r="N161" s="188">
        <f t="shared" si="10"/>
        <v>110.19171184783248</v>
      </c>
      <c r="O161" s="188">
        <f t="shared" si="10"/>
        <v>108.87966284483745</v>
      </c>
      <c r="P161" s="188">
        <f t="shared" si="10"/>
        <v>107.56761384184243</v>
      </c>
      <c r="Q161" s="188">
        <f t="shared" si="10"/>
        <v>106.25556483884741</v>
      </c>
      <c r="R161" s="188">
        <f t="shared" si="10"/>
        <v>104.94351583585238</v>
      </c>
      <c r="S161" s="188">
        <f t="shared" si="10"/>
        <v>103.63146683285736</v>
      </c>
      <c r="T161" s="188">
        <f t="shared" si="10"/>
        <v>102.31941782986233</v>
      </c>
      <c r="U161" s="188">
        <f t="shared" si="10"/>
        <v>101.00736882686731</v>
      </c>
      <c r="V161" s="188">
        <f t="shared" si="10"/>
        <v>99.695319823872282</v>
      </c>
      <c r="W161" s="188">
        <f t="shared" si="10"/>
        <v>98.383270820877257</v>
      </c>
      <c r="X161" s="188">
        <f t="shared" si="10"/>
        <v>97.071221817882133</v>
      </c>
      <c r="Y161" s="188">
        <f t="shared" si="10"/>
        <v>95.535910654495382</v>
      </c>
      <c r="Z161" s="188">
        <f t="shared" si="10"/>
        <v>94.00059949110863</v>
      </c>
      <c r="AA161" s="188">
        <f t="shared" si="10"/>
        <v>92.465288327721879</v>
      </c>
      <c r="AB161" s="188">
        <f t="shared" si="10"/>
        <v>90.929977164335128</v>
      </c>
      <c r="AC161" s="188">
        <f t="shared" si="10"/>
        <v>89.394666000948376</v>
      </c>
      <c r="AD161" s="188">
        <f t="shared" si="10"/>
        <v>87.859354837561611</v>
      </c>
      <c r="AE161" s="188">
        <f t="shared" si="10"/>
        <v>86.32404367417486</v>
      </c>
      <c r="AF161" s="188">
        <f t="shared" si="10"/>
        <v>84.788732510788094</v>
      </c>
      <c r="AG161" s="188">
        <f t="shared" si="10"/>
        <v>83.253421347401343</v>
      </c>
      <c r="AH161" s="188">
        <f t="shared" si="10"/>
        <v>81.718110184014591</v>
      </c>
      <c r="AI161" s="188">
        <f t="shared" si="10"/>
        <v>80.18279902062784</v>
      </c>
      <c r="AJ161" s="188">
        <f t="shared" si="10"/>
        <v>78.647487857241103</v>
      </c>
      <c r="AK161" s="188">
        <f t="shared" si="10"/>
        <v>77.112176693854352</v>
      </c>
      <c r="AL161" s="188">
        <f t="shared" si="10"/>
        <v>75.576865530467614</v>
      </c>
      <c r="AM161" s="188">
        <f t="shared" si="10"/>
        <v>74.041554367080863</v>
      </c>
      <c r="AN161" s="188">
        <f t="shared" si="10"/>
        <v>72.506243203694112</v>
      </c>
      <c r="AO161" s="188">
        <f t="shared" si="10"/>
        <v>70.970932040307375</v>
      </c>
      <c r="AP161" s="188">
        <f t="shared" si="10"/>
        <v>69.435620876920623</v>
      </c>
      <c r="AQ161" s="188">
        <f t="shared" si="10"/>
        <v>67.900309713533872</v>
      </c>
      <c r="AR161" s="188">
        <f t="shared" si="10"/>
        <v>66.364998550147206</v>
      </c>
      <c r="AS161" s="383"/>
      <c r="AT161" s="383"/>
      <c r="AU161" s="383"/>
      <c r="AV161" s="383"/>
      <c r="AW161" s="383"/>
      <c r="AX161" s="383"/>
      <c r="AY161" s="383"/>
      <c r="AZ161" s="383"/>
      <c r="BA161" s="383"/>
      <c r="BB161" s="383"/>
      <c r="BC161" s="383"/>
      <c r="BF161" s="383"/>
      <c r="BG161" s="383"/>
      <c r="BH161" s="383"/>
      <c r="BI161" s="383"/>
      <c r="BJ161" s="383"/>
      <c r="BK161" s="175"/>
      <c r="BL161" s="175"/>
      <c r="BM161" s="175"/>
      <c r="BN161" s="383"/>
      <c r="BO161" s="383"/>
      <c r="BP161" s="383"/>
      <c r="BQ161" s="383"/>
      <c r="BR161" s="383"/>
      <c r="BS161" s="383"/>
      <c r="BT161" s="383"/>
      <c r="BU161" s="383"/>
      <c r="BV161" s="383"/>
      <c r="BW161" s="383"/>
      <c r="BX161" s="383"/>
      <c r="BY161" s="383"/>
      <c r="BZ161" s="383"/>
      <c r="CA161" s="383"/>
      <c r="CB161" s="383"/>
      <c r="CC161" s="383"/>
      <c r="CD161" s="383"/>
      <c r="CE161" s="383"/>
      <c r="CF161" s="383"/>
      <c r="CG161" s="383"/>
      <c r="CH161" s="383"/>
      <c r="CI161" s="383"/>
      <c r="CJ161" s="383"/>
      <c r="CK161" s="383"/>
      <c r="CL161" s="383"/>
      <c r="CM161" s="383"/>
      <c r="CN161" s="383"/>
      <c r="CO161" s="383"/>
      <c r="CP161" s="383"/>
      <c r="CQ161" s="383"/>
    </row>
    <row r="162" spans="1:95" ht="14.25" customHeight="1" thickTop="1" x14ac:dyDescent="0.25">
      <c r="G162" s="62"/>
      <c r="H162" s="409"/>
      <c r="J162" s="442"/>
      <c r="K162" s="164" t="s">
        <v>128</v>
      </c>
      <c r="L162" s="187">
        <f t="shared" si="10"/>
        <v>126.9482010778105</v>
      </c>
      <c r="M162" s="187">
        <f t="shared" si="10"/>
        <v>111.5037608508275</v>
      </c>
      <c r="N162" s="187">
        <f t="shared" si="10"/>
        <v>106.32837503002163</v>
      </c>
      <c r="O162" s="187">
        <f t="shared" si="10"/>
        <v>101.15298920921578</v>
      </c>
      <c r="P162" s="187">
        <f t="shared" si="10"/>
        <v>95.977603388409904</v>
      </c>
      <c r="Q162" s="187">
        <f t="shared" si="10"/>
        <v>90.802217567604046</v>
      </c>
      <c r="R162" s="187">
        <f t="shared" si="10"/>
        <v>85.626831746798175</v>
      </c>
      <c r="S162" s="187">
        <f t="shared" si="10"/>
        <v>80.451445925992303</v>
      </c>
      <c r="T162" s="187">
        <f t="shared" si="10"/>
        <v>75.276060105186446</v>
      </c>
      <c r="U162" s="187">
        <f t="shared" si="10"/>
        <v>70.100674284380574</v>
      </c>
      <c r="V162" s="187">
        <f t="shared" si="10"/>
        <v>64.925288463574702</v>
      </c>
      <c r="W162" s="187">
        <f t="shared" si="10"/>
        <v>59.749902642768845</v>
      </c>
      <c r="X162" s="187">
        <f t="shared" si="10"/>
        <v>54.574516821962924</v>
      </c>
      <c r="Y162" s="187">
        <f t="shared" si="10"/>
        <v>53.899204089898966</v>
      </c>
      <c r="Z162" s="187">
        <f t="shared" si="10"/>
        <v>53.223891357835015</v>
      </c>
      <c r="AA162" s="187">
        <f t="shared" si="10"/>
        <v>52.54857862577105</v>
      </c>
      <c r="AB162" s="187">
        <f t="shared" si="10"/>
        <v>51.873265893707099</v>
      </c>
      <c r="AC162" s="187">
        <f t="shared" si="10"/>
        <v>51.197953161643142</v>
      </c>
      <c r="AD162" s="187">
        <f t="shared" si="10"/>
        <v>50.522640429579191</v>
      </c>
      <c r="AE162" s="187">
        <f t="shared" si="10"/>
        <v>49.847327697515233</v>
      </c>
      <c r="AF162" s="187">
        <f t="shared" si="10"/>
        <v>49.172014965451282</v>
      </c>
      <c r="AG162" s="187">
        <f t="shared" si="10"/>
        <v>48.496702233387317</v>
      </c>
      <c r="AH162" s="187">
        <f t="shared" si="10"/>
        <v>47.821389501323367</v>
      </c>
      <c r="AI162" s="187">
        <f t="shared" si="10"/>
        <v>47.146076769259409</v>
      </c>
      <c r="AJ162" s="187">
        <f t="shared" si="10"/>
        <v>46.470764037195458</v>
      </c>
      <c r="AK162" s="187">
        <f t="shared" si="10"/>
        <v>45.7954513051315</v>
      </c>
      <c r="AL162" s="187">
        <f t="shared" si="10"/>
        <v>45.12013857306755</v>
      </c>
      <c r="AM162" s="187">
        <f t="shared" si="10"/>
        <v>44.444825841003585</v>
      </c>
      <c r="AN162" s="187">
        <f t="shared" si="10"/>
        <v>43.769513108939627</v>
      </c>
      <c r="AO162" s="187">
        <f t="shared" si="10"/>
        <v>43.094200376875676</v>
      </c>
      <c r="AP162" s="187">
        <f t="shared" si="10"/>
        <v>42.418887644811726</v>
      </c>
      <c r="AQ162" s="187">
        <f t="shared" si="10"/>
        <v>41.743574912747768</v>
      </c>
      <c r="AR162" s="187">
        <f t="shared" si="10"/>
        <v>41.068262180683874</v>
      </c>
    </row>
    <row r="163" spans="1:95" ht="14.25" customHeight="1" x14ac:dyDescent="0.25">
      <c r="G163" s="62"/>
      <c r="H163" s="409"/>
      <c r="J163" s="442"/>
      <c r="K163" s="52" t="s">
        <v>129</v>
      </c>
      <c r="L163" s="185">
        <f t="shared" si="10"/>
        <v>126.9482010778105</v>
      </c>
      <c r="M163" s="185">
        <f t="shared" si="10"/>
        <v>111.5037608508275</v>
      </c>
      <c r="N163" s="185">
        <f t="shared" si="10"/>
        <v>90.893442498403786</v>
      </c>
      <c r="O163" s="185">
        <f t="shared" si="10"/>
        <v>83.605126985157668</v>
      </c>
      <c r="P163" s="185">
        <f t="shared" si="10"/>
        <v>77.622961158321189</v>
      </c>
      <c r="Q163" s="185">
        <f t="shared" si="10"/>
        <v>73.359606652283361</v>
      </c>
      <c r="R163" s="185">
        <f t="shared" si="10"/>
        <v>69.503762479890966</v>
      </c>
      <c r="S163" s="185">
        <f t="shared" si="10"/>
        <v>65.995145004492372</v>
      </c>
      <c r="T163" s="185">
        <f t="shared" si="10"/>
        <v>62.78195921213949</v>
      </c>
      <c r="U163" s="185">
        <f t="shared" si="10"/>
        <v>59.828832806374109</v>
      </c>
      <c r="V163" s="185">
        <f t="shared" si="10"/>
        <v>57.116404442681763</v>
      </c>
      <c r="W163" s="185">
        <f t="shared" si="10"/>
        <v>54.616370399822678</v>
      </c>
      <c r="X163" s="185">
        <f t="shared" si="10"/>
        <v>53.45831555466885</v>
      </c>
      <c r="Y163" s="185">
        <f t="shared" si="10"/>
        <v>52.370682963612211</v>
      </c>
      <c r="Z163" s="185">
        <f t="shared" si="10"/>
        <v>51.423894880749955</v>
      </c>
      <c r="AA163" s="185">
        <f t="shared" si="10"/>
        <v>50.53187966218551</v>
      </c>
      <c r="AB163" s="185">
        <f t="shared" si="10"/>
        <v>49.663338528320139</v>
      </c>
      <c r="AC163" s="185">
        <f t="shared" si="10"/>
        <v>48.771323309755701</v>
      </c>
      <c r="AD163" s="185">
        <f t="shared" si="10"/>
        <v>47.87148339629158</v>
      </c>
      <c r="AE163" s="185">
        <f t="shared" si="10"/>
        <v>47.034241042024952</v>
      </c>
      <c r="AF163" s="185">
        <f t="shared" si="10"/>
        <v>46.181349297958945</v>
      </c>
      <c r="AG163" s="185">
        <f t="shared" si="10"/>
        <v>45.336282248792642</v>
      </c>
      <c r="AH163" s="185">
        <f t="shared" si="10"/>
        <v>44.53816336902446</v>
      </c>
      <c r="AI163" s="185">
        <f t="shared" si="10"/>
        <v>43.786992658654412</v>
      </c>
      <c r="AJ163" s="185">
        <f t="shared" si="10"/>
        <v>42.996698473785905</v>
      </c>
      <c r="AK163" s="185">
        <f t="shared" si="10"/>
        <v>42.245527763415858</v>
      </c>
      <c r="AL163" s="185">
        <f t="shared" si="10"/>
        <v>41.502181747945485</v>
      </c>
      <c r="AM163" s="185">
        <f t="shared" si="10"/>
        <v>40.751011037575431</v>
      </c>
      <c r="AN163" s="185">
        <f t="shared" si="10"/>
        <v>39.992015632305694</v>
      </c>
      <c r="AO163" s="185">
        <f t="shared" si="10"/>
        <v>39.279968396434072</v>
      </c>
      <c r="AP163" s="185">
        <f t="shared" si="10"/>
        <v>38.567921160562463</v>
      </c>
      <c r="AQ163" s="185">
        <f t="shared" si="10"/>
        <v>37.863698619590537</v>
      </c>
      <c r="AR163" s="185">
        <f t="shared" si="10"/>
        <v>37.15947607861861</v>
      </c>
    </row>
    <row r="164" spans="1:95" ht="14.25" customHeight="1" x14ac:dyDescent="0.25">
      <c r="G164" s="62"/>
      <c r="H164" s="409"/>
      <c r="J164" s="449"/>
      <c r="K164" s="167" t="s">
        <v>130</v>
      </c>
      <c r="L164" s="188">
        <f t="shared" si="10"/>
        <v>126.9482010778105</v>
      </c>
      <c r="M164" s="188">
        <f t="shared" si="10"/>
        <v>111.5037608508275</v>
      </c>
      <c r="N164" s="188">
        <f t="shared" si="10"/>
        <v>110.19171184783248</v>
      </c>
      <c r="O164" s="188">
        <f t="shared" si="10"/>
        <v>108.87966284483745</v>
      </c>
      <c r="P164" s="188">
        <f t="shared" si="10"/>
        <v>107.56761384184243</v>
      </c>
      <c r="Q164" s="188">
        <f t="shared" si="10"/>
        <v>106.25556483884741</v>
      </c>
      <c r="R164" s="188">
        <f t="shared" si="10"/>
        <v>104.94351583585238</v>
      </c>
      <c r="S164" s="188">
        <f t="shared" si="10"/>
        <v>103.63146683285736</v>
      </c>
      <c r="T164" s="188">
        <f t="shared" si="10"/>
        <v>102.31941782986233</v>
      </c>
      <c r="U164" s="188">
        <f t="shared" si="10"/>
        <v>101.00736882686731</v>
      </c>
      <c r="V164" s="188">
        <f t="shared" si="10"/>
        <v>99.695319823872282</v>
      </c>
      <c r="W164" s="188">
        <f t="shared" si="10"/>
        <v>98.383270820877257</v>
      </c>
      <c r="X164" s="188">
        <f t="shared" si="10"/>
        <v>97.071221817882133</v>
      </c>
      <c r="Y164" s="188">
        <f t="shared" si="10"/>
        <v>95.535910654495382</v>
      </c>
      <c r="Z164" s="188">
        <f t="shared" si="10"/>
        <v>94.00059949110863</v>
      </c>
      <c r="AA164" s="188">
        <f t="shared" si="10"/>
        <v>92.465288327721879</v>
      </c>
      <c r="AB164" s="188">
        <f t="shared" si="10"/>
        <v>90.929977164335128</v>
      </c>
      <c r="AC164" s="188">
        <f t="shared" si="10"/>
        <v>89.394666000948376</v>
      </c>
      <c r="AD164" s="188">
        <f t="shared" si="10"/>
        <v>87.859354837561611</v>
      </c>
      <c r="AE164" s="188">
        <f t="shared" si="10"/>
        <v>86.32404367417486</v>
      </c>
      <c r="AF164" s="188">
        <f t="shared" si="10"/>
        <v>84.788732510788094</v>
      </c>
      <c r="AG164" s="188">
        <f t="shared" si="10"/>
        <v>83.253421347401343</v>
      </c>
      <c r="AH164" s="188">
        <f t="shared" si="10"/>
        <v>81.718110184014591</v>
      </c>
      <c r="AI164" s="188">
        <f t="shared" si="10"/>
        <v>80.18279902062784</v>
      </c>
      <c r="AJ164" s="188">
        <f t="shared" si="10"/>
        <v>78.647487857241103</v>
      </c>
      <c r="AK164" s="188">
        <f t="shared" si="10"/>
        <v>77.112176693854352</v>
      </c>
      <c r="AL164" s="188">
        <f t="shared" si="10"/>
        <v>75.576865530467614</v>
      </c>
      <c r="AM164" s="188">
        <f t="shared" si="10"/>
        <v>74.041554367080863</v>
      </c>
      <c r="AN164" s="188">
        <f t="shared" si="10"/>
        <v>72.506243203694112</v>
      </c>
      <c r="AO164" s="188">
        <f t="shared" si="10"/>
        <v>70.970932040307375</v>
      </c>
      <c r="AP164" s="188">
        <f t="shared" si="10"/>
        <v>69.435620876920623</v>
      </c>
      <c r="AQ164" s="188">
        <f t="shared" si="10"/>
        <v>67.900309713533872</v>
      </c>
      <c r="AR164" s="188">
        <f t="shared" si="10"/>
        <v>66.364998550147206</v>
      </c>
    </row>
    <row r="165" spans="1:95" ht="14.25" customHeight="1" x14ac:dyDescent="0.25">
      <c r="G165" s="62"/>
      <c r="H165" s="409"/>
      <c r="J165" s="169"/>
      <c r="K165" s="52"/>
    </row>
    <row r="166" spans="1:95" ht="14.25" customHeight="1" x14ac:dyDescent="0.25">
      <c r="G166" s="62"/>
      <c r="H166" s="409"/>
      <c r="L166" s="162">
        <v>2018</v>
      </c>
      <c r="M166" s="162">
        <v>2019</v>
      </c>
      <c r="N166" s="162">
        <v>2020</v>
      </c>
      <c r="O166" s="162">
        <v>2021</v>
      </c>
      <c r="P166" s="162">
        <v>2022</v>
      </c>
      <c r="Q166" s="162">
        <v>2023</v>
      </c>
      <c r="R166" s="162">
        <v>2024</v>
      </c>
      <c r="S166" s="162">
        <v>2025</v>
      </c>
      <c r="T166" s="162">
        <v>2026</v>
      </c>
      <c r="U166" s="162">
        <v>2027</v>
      </c>
      <c r="V166" s="162">
        <v>2028</v>
      </c>
      <c r="W166" s="162">
        <v>2029</v>
      </c>
      <c r="X166" s="162">
        <v>2030</v>
      </c>
      <c r="Y166" s="162">
        <v>2031</v>
      </c>
      <c r="Z166" s="162">
        <v>2032</v>
      </c>
      <c r="AA166" s="162">
        <v>2033</v>
      </c>
      <c r="AB166" s="162">
        <v>2034</v>
      </c>
      <c r="AC166" s="162">
        <v>2035</v>
      </c>
      <c r="AD166" s="162">
        <v>2036</v>
      </c>
      <c r="AE166" s="162">
        <v>2037</v>
      </c>
      <c r="AF166" s="162">
        <v>2038</v>
      </c>
      <c r="AG166" s="162">
        <v>2039</v>
      </c>
      <c r="AH166" s="162">
        <v>2040</v>
      </c>
      <c r="AI166" s="162">
        <v>2041</v>
      </c>
      <c r="AJ166" s="162">
        <v>2042</v>
      </c>
      <c r="AK166" s="162">
        <v>2043</v>
      </c>
      <c r="AL166" s="162">
        <v>2044</v>
      </c>
      <c r="AM166" s="162">
        <v>2045</v>
      </c>
      <c r="AN166" s="162">
        <v>2046</v>
      </c>
      <c r="AO166" s="162">
        <v>2047</v>
      </c>
      <c r="AP166" s="162">
        <v>2048</v>
      </c>
      <c r="AQ166" s="162">
        <v>2049</v>
      </c>
      <c r="AR166" s="162">
        <v>2050</v>
      </c>
    </row>
    <row r="167" spans="1:95" ht="14.25" customHeight="1" x14ac:dyDescent="0.25">
      <c r="G167" s="62"/>
      <c r="H167" s="409"/>
      <c r="J167" s="441" t="s">
        <v>70</v>
      </c>
      <c r="K167" s="164" t="s">
        <v>116</v>
      </c>
      <c r="L167" s="189">
        <v>1565.881911152549</v>
      </c>
      <c r="M167" s="189">
        <v>1375.3776789225374</v>
      </c>
      <c r="N167" s="189">
        <v>1311.5402793278154</v>
      </c>
      <c r="O167" s="189">
        <v>1247.7028797330936</v>
      </c>
      <c r="P167" s="189">
        <v>1183.8654801383716</v>
      </c>
      <c r="Q167" s="189">
        <v>1120.0280805436498</v>
      </c>
      <c r="R167" s="189">
        <v>1056.1906809489278</v>
      </c>
      <c r="S167" s="189">
        <v>992.35328135420593</v>
      </c>
      <c r="T167" s="189">
        <v>928.51588175948405</v>
      </c>
      <c r="U167" s="189">
        <v>864.67848216476216</v>
      </c>
      <c r="V167" s="189">
        <v>800.84108257004027</v>
      </c>
      <c r="W167" s="189">
        <v>737.00368297531838</v>
      </c>
      <c r="X167" s="189">
        <v>673.16628338059581</v>
      </c>
      <c r="Y167" s="189">
        <v>664.83642929418932</v>
      </c>
      <c r="Z167" s="189">
        <v>656.50657520778282</v>
      </c>
      <c r="AA167" s="189">
        <v>648.1767211213762</v>
      </c>
      <c r="AB167" s="189">
        <v>639.8468670349697</v>
      </c>
      <c r="AC167" s="189">
        <v>631.51701294856321</v>
      </c>
      <c r="AD167" s="189">
        <v>623.18715886215671</v>
      </c>
      <c r="AE167" s="189">
        <v>614.85730477575021</v>
      </c>
      <c r="AF167" s="189">
        <v>606.52745068934371</v>
      </c>
      <c r="AG167" s="189">
        <v>598.1975966029371</v>
      </c>
      <c r="AH167" s="189">
        <v>589.8677425165306</v>
      </c>
      <c r="AI167" s="189">
        <v>581.5378884301241</v>
      </c>
      <c r="AJ167" s="189">
        <v>573.2080343437176</v>
      </c>
      <c r="AK167" s="189">
        <v>564.8781802573111</v>
      </c>
      <c r="AL167" s="189">
        <v>556.5483261709046</v>
      </c>
      <c r="AM167" s="189">
        <v>548.21847208449799</v>
      </c>
      <c r="AN167" s="189">
        <v>539.88861799809149</v>
      </c>
      <c r="AO167" s="189">
        <v>531.55876391168499</v>
      </c>
      <c r="AP167" s="189">
        <v>523.22890982527849</v>
      </c>
      <c r="AQ167" s="189">
        <v>514.89905573887199</v>
      </c>
      <c r="AR167" s="189">
        <v>506.56920165246623</v>
      </c>
    </row>
    <row r="168" spans="1:95" ht="14.25" customHeight="1" x14ac:dyDescent="0.3">
      <c r="G168" s="62"/>
      <c r="H168" s="409"/>
      <c r="J168" s="442"/>
      <c r="K168" s="52" t="s">
        <v>117</v>
      </c>
      <c r="L168" s="190">
        <v>1565.881911152549</v>
      </c>
      <c r="M168" s="190">
        <v>1375.3776789225374</v>
      </c>
      <c r="N168" s="190">
        <v>1324.7614928945147</v>
      </c>
      <c r="O168" s="190">
        <v>1274.1453068664923</v>
      </c>
      <c r="P168" s="190">
        <v>1223.5291208384697</v>
      </c>
      <c r="Q168" s="190">
        <v>1172.9129348104473</v>
      </c>
      <c r="R168" s="190">
        <v>1122.2967487824246</v>
      </c>
      <c r="S168" s="190">
        <v>1071.6805627544022</v>
      </c>
      <c r="T168" s="190">
        <v>1021.0643767263796</v>
      </c>
      <c r="U168" s="190">
        <v>970.44819069835705</v>
      </c>
      <c r="V168" s="190">
        <v>919.83200467033453</v>
      </c>
      <c r="W168" s="190">
        <v>869.215818642312</v>
      </c>
      <c r="X168" s="190">
        <v>818.5996326142897</v>
      </c>
      <c r="Y168" s="190">
        <v>811.32796515260497</v>
      </c>
      <c r="Z168" s="190">
        <v>804.05629769092025</v>
      </c>
      <c r="AA168" s="190">
        <v>796.78463022923552</v>
      </c>
      <c r="AB168" s="190">
        <v>789.51296276755079</v>
      </c>
      <c r="AC168" s="190">
        <v>782.24129530586606</v>
      </c>
      <c r="AD168" s="190">
        <v>774.96962784418133</v>
      </c>
      <c r="AE168" s="190">
        <v>767.6979603824966</v>
      </c>
      <c r="AF168" s="190">
        <v>760.42629292081187</v>
      </c>
      <c r="AG168" s="190">
        <v>753.15462545912715</v>
      </c>
      <c r="AH168" s="190">
        <v>745.88295799744242</v>
      </c>
      <c r="AI168" s="190">
        <v>738.61129053575769</v>
      </c>
      <c r="AJ168" s="190">
        <v>731.33962307407296</v>
      </c>
      <c r="AK168" s="190">
        <v>724.06795561238823</v>
      </c>
      <c r="AL168" s="190">
        <v>716.7962881507035</v>
      </c>
      <c r="AM168" s="190">
        <v>709.52462068901878</v>
      </c>
      <c r="AN168" s="190">
        <v>702.25295322733405</v>
      </c>
      <c r="AO168" s="190">
        <v>694.98128576564932</v>
      </c>
      <c r="AP168" s="190">
        <v>687.70961830396459</v>
      </c>
      <c r="AQ168" s="190">
        <v>680.43795084227986</v>
      </c>
      <c r="AR168" s="190">
        <v>673.16628338059581</v>
      </c>
      <c r="AS168"/>
      <c r="AT168"/>
      <c r="AU168"/>
    </row>
    <row r="169" spans="1:95" ht="14.25" customHeight="1" thickBot="1" x14ac:dyDescent="0.3">
      <c r="G169" s="62"/>
      <c r="H169" s="409"/>
      <c r="J169" s="442"/>
      <c r="K169" s="167" t="s">
        <v>118</v>
      </c>
      <c r="L169" s="191">
        <v>1565.881911152549</v>
      </c>
      <c r="M169" s="191">
        <v>1375.3776789225374</v>
      </c>
      <c r="N169" s="191">
        <v>1359.1938040594632</v>
      </c>
      <c r="O169" s="191">
        <v>1343.0099291963893</v>
      </c>
      <c r="P169" s="191">
        <v>1326.8260543333151</v>
      </c>
      <c r="Q169" s="191">
        <v>1310.6421794702412</v>
      </c>
      <c r="R169" s="191">
        <v>1294.4583046071671</v>
      </c>
      <c r="S169" s="191">
        <v>1278.2744297440931</v>
      </c>
      <c r="T169" s="191">
        <v>1262.090554881019</v>
      </c>
      <c r="U169" s="191">
        <v>1245.9066800179451</v>
      </c>
      <c r="V169" s="191">
        <v>1229.7228051548709</v>
      </c>
      <c r="W169" s="191">
        <v>1213.538930291797</v>
      </c>
      <c r="X169" s="191">
        <v>1197.3550554287217</v>
      </c>
      <c r="Y169" s="191">
        <v>1178.417284288</v>
      </c>
      <c r="Z169" s="191">
        <v>1159.4795131472783</v>
      </c>
      <c r="AA169" s="191">
        <v>1140.5417420065567</v>
      </c>
      <c r="AB169" s="191">
        <v>1121.603970865835</v>
      </c>
      <c r="AC169" s="191">
        <v>1102.6661997251133</v>
      </c>
      <c r="AD169" s="191">
        <v>1083.7284285843916</v>
      </c>
      <c r="AE169" s="191">
        <v>1064.7906574436699</v>
      </c>
      <c r="AF169" s="191">
        <v>1045.852886302948</v>
      </c>
      <c r="AG169" s="191">
        <v>1026.9151151622264</v>
      </c>
      <c r="AH169" s="191">
        <v>1007.9773440215048</v>
      </c>
      <c r="AI169" s="191">
        <v>989.03957288078311</v>
      </c>
      <c r="AJ169" s="191">
        <v>970.10180174006155</v>
      </c>
      <c r="AK169" s="191">
        <v>951.16403059933998</v>
      </c>
      <c r="AL169" s="191">
        <v>932.22625945861842</v>
      </c>
      <c r="AM169" s="191">
        <v>913.28848831789674</v>
      </c>
      <c r="AN169" s="191">
        <v>894.35071717717517</v>
      </c>
      <c r="AO169" s="191">
        <v>875.4129460364536</v>
      </c>
      <c r="AP169" s="191">
        <v>856.47517489573204</v>
      </c>
      <c r="AQ169" s="191">
        <v>837.53740375501036</v>
      </c>
      <c r="AR169" s="191">
        <v>818.5996326142897</v>
      </c>
    </row>
    <row r="170" spans="1:95" ht="14.25" customHeight="1" thickTop="1" x14ac:dyDescent="0.25">
      <c r="G170" s="62"/>
      <c r="H170" s="409"/>
      <c r="J170" s="442"/>
      <c r="K170" s="164" t="s">
        <v>119</v>
      </c>
      <c r="L170" s="189">
        <f>L167</f>
        <v>1565.881911152549</v>
      </c>
      <c r="M170" s="189">
        <f t="shared" ref="M170:AR170" si="11">M167</f>
        <v>1375.3776789225374</v>
      </c>
      <c r="N170" s="189">
        <f t="shared" si="11"/>
        <v>1311.5402793278154</v>
      </c>
      <c r="O170" s="189">
        <f t="shared" si="11"/>
        <v>1247.7028797330936</v>
      </c>
      <c r="P170" s="189">
        <f t="shared" si="11"/>
        <v>1183.8654801383716</v>
      </c>
      <c r="Q170" s="189">
        <f t="shared" si="11"/>
        <v>1120.0280805436498</v>
      </c>
      <c r="R170" s="189">
        <f t="shared" si="11"/>
        <v>1056.1906809489278</v>
      </c>
      <c r="S170" s="189">
        <f t="shared" si="11"/>
        <v>992.35328135420593</v>
      </c>
      <c r="T170" s="189">
        <f t="shared" si="11"/>
        <v>928.51588175948405</v>
      </c>
      <c r="U170" s="189">
        <f t="shared" si="11"/>
        <v>864.67848216476216</v>
      </c>
      <c r="V170" s="189">
        <f t="shared" si="11"/>
        <v>800.84108257004027</v>
      </c>
      <c r="W170" s="189">
        <f t="shared" si="11"/>
        <v>737.00368297531838</v>
      </c>
      <c r="X170" s="189">
        <f t="shared" si="11"/>
        <v>673.16628338059581</v>
      </c>
      <c r="Y170" s="189">
        <f t="shared" si="11"/>
        <v>664.83642929418932</v>
      </c>
      <c r="Z170" s="189">
        <f t="shared" si="11"/>
        <v>656.50657520778282</v>
      </c>
      <c r="AA170" s="189">
        <f t="shared" si="11"/>
        <v>648.1767211213762</v>
      </c>
      <c r="AB170" s="189">
        <f t="shared" si="11"/>
        <v>639.8468670349697</v>
      </c>
      <c r="AC170" s="189">
        <f t="shared" si="11"/>
        <v>631.51701294856321</v>
      </c>
      <c r="AD170" s="189">
        <f t="shared" si="11"/>
        <v>623.18715886215671</v>
      </c>
      <c r="AE170" s="189">
        <f t="shared" si="11"/>
        <v>614.85730477575021</v>
      </c>
      <c r="AF170" s="189">
        <f t="shared" si="11"/>
        <v>606.52745068934371</v>
      </c>
      <c r="AG170" s="189">
        <f t="shared" si="11"/>
        <v>598.1975966029371</v>
      </c>
      <c r="AH170" s="189">
        <f t="shared" si="11"/>
        <v>589.8677425165306</v>
      </c>
      <c r="AI170" s="189">
        <f t="shared" si="11"/>
        <v>581.5378884301241</v>
      </c>
      <c r="AJ170" s="189">
        <f t="shared" si="11"/>
        <v>573.2080343437176</v>
      </c>
      <c r="AK170" s="189">
        <f t="shared" si="11"/>
        <v>564.8781802573111</v>
      </c>
      <c r="AL170" s="189">
        <f t="shared" si="11"/>
        <v>556.5483261709046</v>
      </c>
      <c r="AM170" s="189">
        <f t="shared" si="11"/>
        <v>548.21847208449799</v>
      </c>
      <c r="AN170" s="189">
        <f t="shared" si="11"/>
        <v>539.88861799809149</v>
      </c>
      <c r="AO170" s="189">
        <f t="shared" si="11"/>
        <v>531.55876391168499</v>
      </c>
      <c r="AP170" s="189">
        <f t="shared" si="11"/>
        <v>523.22890982527849</v>
      </c>
      <c r="AQ170" s="189">
        <f t="shared" si="11"/>
        <v>514.89905573887199</v>
      </c>
      <c r="AR170" s="189">
        <f t="shared" si="11"/>
        <v>506.56920165246623</v>
      </c>
    </row>
    <row r="171" spans="1:95" ht="14.25" customHeight="1" x14ac:dyDescent="0.3">
      <c r="G171" s="62"/>
      <c r="H171" s="409"/>
      <c r="J171" s="442"/>
      <c r="K171" s="52" t="s">
        <v>120</v>
      </c>
      <c r="L171" s="190">
        <f t="shared" ref="L171:AR179" si="12">L168</f>
        <v>1565.881911152549</v>
      </c>
      <c r="M171" s="190">
        <f t="shared" si="12"/>
        <v>1375.3776789225374</v>
      </c>
      <c r="N171" s="190">
        <f t="shared" si="12"/>
        <v>1324.7614928945147</v>
      </c>
      <c r="O171" s="190">
        <f t="shared" si="12"/>
        <v>1274.1453068664923</v>
      </c>
      <c r="P171" s="190">
        <f t="shared" si="12"/>
        <v>1223.5291208384697</v>
      </c>
      <c r="Q171" s="190">
        <f t="shared" si="12"/>
        <v>1172.9129348104473</v>
      </c>
      <c r="R171" s="190">
        <f t="shared" si="12"/>
        <v>1122.2967487824246</v>
      </c>
      <c r="S171" s="190">
        <f t="shared" si="12"/>
        <v>1071.6805627544022</v>
      </c>
      <c r="T171" s="190">
        <f t="shared" si="12"/>
        <v>1021.0643767263796</v>
      </c>
      <c r="U171" s="190">
        <f t="shared" si="12"/>
        <v>970.44819069835705</v>
      </c>
      <c r="V171" s="190">
        <f t="shared" si="12"/>
        <v>919.83200467033453</v>
      </c>
      <c r="W171" s="190">
        <f t="shared" si="12"/>
        <v>869.215818642312</v>
      </c>
      <c r="X171" s="190">
        <f t="shared" si="12"/>
        <v>818.5996326142897</v>
      </c>
      <c r="Y171" s="190">
        <f t="shared" si="12"/>
        <v>811.32796515260497</v>
      </c>
      <c r="Z171" s="190">
        <f t="shared" si="12"/>
        <v>804.05629769092025</v>
      </c>
      <c r="AA171" s="190">
        <f t="shared" si="12"/>
        <v>796.78463022923552</v>
      </c>
      <c r="AB171" s="190">
        <f t="shared" si="12"/>
        <v>789.51296276755079</v>
      </c>
      <c r="AC171" s="190">
        <f t="shared" si="12"/>
        <v>782.24129530586606</v>
      </c>
      <c r="AD171" s="190">
        <f t="shared" si="12"/>
        <v>774.96962784418133</v>
      </c>
      <c r="AE171" s="190">
        <f t="shared" si="12"/>
        <v>767.6979603824966</v>
      </c>
      <c r="AF171" s="190">
        <f t="shared" si="12"/>
        <v>760.42629292081187</v>
      </c>
      <c r="AG171" s="190">
        <f t="shared" si="12"/>
        <v>753.15462545912715</v>
      </c>
      <c r="AH171" s="190">
        <f t="shared" si="12"/>
        <v>745.88295799744242</v>
      </c>
      <c r="AI171" s="190">
        <f t="shared" si="12"/>
        <v>738.61129053575769</v>
      </c>
      <c r="AJ171" s="190">
        <f t="shared" si="12"/>
        <v>731.33962307407296</v>
      </c>
      <c r="AK171" s="190">
        <f t="shared" si="12"/>
        <v>724.06795561238823</v>
      </c>
      <c r="AL171" s="190">
        <f t="shared" si="12"/>
        <v>716.7962881507035</v>
      </c>
      <c r="AM171" s="190">
        <f t="shared" si="12"/>
        <v>709.52462068901878</v>
      </c>
      <c r="AN171" s="190">
        <f t="shared" si="12"/>
        <v>702.25295322733405</v>
      </c>
      <c r="AO171" s="190">
        <f t="shared" si="12"/>
        <v>694.98128576564932</v>
      </c>
      <c r="AP171" s="190">
        <f t="shared" si="12"/>
        <v>687.70961830396459</v>
      </c>
      <c r="AQ171" s="190">
        <f t="shared" si="12"/>
        <v>680.43795084227986</v>
      </c>
      <c r="AR171" s="190">
        <f t="shared" si="12"/>
        <v>673.16628338059581</v>
      </c>
      <c r="AV171"/>
      <c r="AW171"/>
    </row>
    <row r="172" spans="1:95" ht="14.25" customHeight="1" thickBot="1" x14ac:dyDescent="0.3">
      <c r="G172" s="62"/>
      <c r="H172" s="409"/>
      <c r="J172" s="442"/>
      <c r="K172" s="167" t="s">
        <v>121</v>
      </c>
      <c r="L172" s="191">
        <f t="shared" si="12"/>
        <v>1565.881911152549</v>
      </c>
      <c r="M172" s="191">
        <f t="shared" si="12"/>
        <v>1375.3776789225374</v>
      </c>
      <c r="N172" s="191">
        <f t="shared" si="12"/>
        <v>1359.1938040594632</v>
      </c>
      <c r="O172" s="191">
        <f t="shared" si="12"/>
        <v>1343.0099291963893</v>
      </c>
      <c r="P172" s="191">
        <f t="shared" si="12"/>
        <v>1326.8260543333151</v>
      </c>
      <c r="Q172" s="191">
        <f t="shared" si="12"/>
        <v>1310.6421794702412</v>
      </c>
      <c r="R172" s="191">
        <f t="shared" si="12"/>
        <v>1294.4583046071671</v>
      </c>
      <c r="S172" s="191">
        <f t="shared" si="12"/>
        <v>1278.2744297440931</v>
      </c>
      <c r="T172" s="191">
        <f t="shared" si="12"/>
        <v>1262.090554881019</v>
      </c>
      <c r="U172" s="191">
        <f t="shared" si="12"/>
        <v>1245.9066800179451</v>
      </c>
      <c r="V172" s="191">
        <f t="shared" si="12"/>
        <v>1229.7228051548709</v>
      </c>
      <c r="W172" s="191">
        <f t="shared" si="12"/>
        <v>1213.538930291797</v>
      </c>
      <c r="X172" s="191">
        <f t="shared" si="12"/>
        <v>1197.3550554287217</v>
      </c>
      <c r="Y172" s="191">
        <f t="shared" si="12"/>
        <v>1178.417284288</v>
      </c>
      <c r="Z172" s="191">
        <f t="shared" si="12"/>
        <v>1159.4795131472783</v>
      </c>
      <c r="AA172" s="191">
        <f t="shared" si="12"/>
        <v>1140.5417420065567</v>
      </c>
      <c r="AB172" s="191">
        <f t="shared" si="12"/>
        <v>1121.603970865835</v>
      </c>
      <c r="AC172" s="191">
        <f t="shared" si="12"/>
        <v>1102.6661997251133</v>
      </c>
      <c r="AD172" s="191">
        <f t="shared" si="12"/>
        <v>1083.7284285843916</v>
      </c>
      <c r="AE172" s="191">
        <f t="shared" si="12"/>
        <v>1064.7906574436699</v>
      </c>
      <c r="AF172" s="191">
        <f t="shared" si="12"/>
        <v>1045.852886302948</v>
      </c>
      <c r="AG172" s="191">
        <f t="shared" si="12"/>
        <v>1026.9151151622264</v>
      </c>
      <c r="AH172" s="191">
        <f t="shared" si="12"/>
        <v>1007.9773440215048</v>
      </c>
      <c r="AI172" s="191">
        <f t="shared" si="12"/>
        <v>989.03957288078311</v>
      </c>
      <c r="AJ172" s="191">
        <f t="shared" si="12"/>
        <v>970.10180174006155</v>
      </c>
      <c r="AK172" s="191">
        <f t="shared" si="12"/>
        <v>951.16403059933998</v>
      </c>
      <c r="AL172" s="191">
        <f t="shared" si="12"/>
        <v>932.22625945861842</v>
      </c>
      <c r="AM172" s="191">
        <f t="shared" si="12"/>
        <v>913.28848831789674</v>
      </c>
      <c r="AN172" s="191">
        <f t="shared" si="12"/>
        <v>894.35071717717517</v>
      </c>
      <c r="AO172" s="191">
        <f t="shared" si="12"/>
        <v>875.4129460364536</v>
      </c>
      <c r="AP172" s="191">
        <f t="shared" si="12"/>
        <v>856.47517489573204</v>
      </c>
      <c r="AQ172" s="191">
        <f t="shared" si="12"/>
        <v>837.53740375501036</v>
      </c>
      <c r="AR172" s="191">
        <f t="shared" si="12"/>
        <v>818.5996326142897</v>
      </c>
    </row>
    <row r="173" spans="1:95" ht="13.5" customHeight="1" thickTop="1" thickBot="1" x14ac:dyDescent="0.3">
      <c r="G173" s="62"/>
      <c r="H173" s="409"/>
      <c r="J173" s="442"/>
      <c r="K173" s="164" t="s">
        <v>122</v>
      </c>
      <c r="L173" s="189">
        <f t="shared" si="12"/>
        <v>1565.881911152549</v>
      </c>
      <c r="M173" s="189">
        <f t="shared" si="12"/>
        <v>1375.3776789225374</v>
      </c>
      <c r="N173" s="189">
        <f t="shared" si="12"/>
        <v>1311.5402793278154</v>
      </c>
      <c r="O173" s="189">
        <f t="shared" si="12"/>
        <v>1247.7028797330936</v>
      </c>
      <c r="P173" s="189">
        <f t="shared" si="12"/>
        <v>1183.8654801383716</v>
      </c>
      <c r="Q173" s="189">
        <f t="shared" si="12"/>
        <v>1120.0280805436498</v>
      </c>
      <c r="R173" s="189">
        <f t="shared" si="12"/>
        <v>1056.1906809489278</v>
      </c>
      <c r="S173" s="189">
        <f t="shared" si="12"/>
        <v>992.35328135420593</v>
      </c>
      <c r="T173" s="189">
        <f t="shared" si="12"/>
        <v>928.51588175948405</v>
      </c>
      <c r="U173" s="189">
        <f t="shared" si="12"/>
        <v>864.67848216476216</v>
      </c>
      <c r="V173" s="189">
        <f t="shared" si="12"/>
        <v>800.84108257004027</v>
      </c>
      <c r="W173" s="189">
        <f t="shared" si="12"/>
        <v>737.00368297531838</v>
      </c>
      <c r="X173" s="189">
        <f t="shared" si="12"/>
        <v>673.16628338059581</v>
      </c>
      <c r="Y173" s="189">
        <f t="shared" si="12"/>
        <v>664.83642929418932</v>
      </c>
      <c r="Z173" s="189">
        <f t="shared" si="12"/>
        <v>656.50657520778282</v>
      </c>
      <c r="AA173" s="189">
        <f t="shared" si="12"/>
        <v>648.1767211213762</v>
      </c>
      <c r="AB173" s="189">
        <f t="shared" si="12"/>
        <v>639.8468670349697</v>
      </c>
      <c r="AC173" s="189">
        <f t="shared" si="12"/>
        <v>631.51701294856321</v>
      </c>
      <c r="AD173" s="189">
        <f t="shared" si="12"/>
        <v>623.18715886215671</v>
      </c>
      <c r="AE173" s="189">
        <f t="shared" si="12"/>
        <v>614.85730477575021</v>
      </c>
      <c r="AF173" s="189">
        <f t="shared" si="12"/>
        <v>606.52745068934371</v>
      </c>
      <c r="AG173" s="189">
        <f t="shared" si="12"/>
        <v>598.1975966029371</v>
      </c>
      <c r="AH173" s="189">
        <f t="shared" si="12"/>
        <v>589.8677425165306</v>
      </c>
      <c r="AI173" s="189">
        <f t="shared" si="12"/>
        <v>581.5378884301241</v>
      </c>
      <c r="AJ173" s="189">
        <f t="shared" si="12"/>
        <v>573.2080343437176</v>
      </c>
      <c r="AK173" s="189">
        <f t="shared" si="12"/>
        <v>564.8781802573111</v>
      </c>
      <c r="AL173" s="189">
        <f t="shared" si="12"/>
        <v>556.5483261709046</v>
      </c>
      <c r="AM173" s="189">
        <f t="shared" si="12"/>
        <v>548.21847208449799</v>
      </c>
      <c r="AN173" s="189">
        <f t="shared" si="12"/>
        <v>539.88861799809149</v>
      </c>
      <c r="AO173" s="189">
        <f t="shared" si="12"/>
        <v>531.55876391168499</v>
      </c>
      <c r="AP173" s="189">
        <f t="shared" si="12"/>
        <v>523.22890982527849</v>
      </c>
      <c r="AQ173" s="189">
        <f t="shared" si="12"/>
        <v>514.89905573887199</v>
      </c>
      <c r="AR173" s="189">
        <f t="shared" si="12"/>
        <v>506.56920165246623</v>
      </c>
      <c r="AZ173" s="175"/>
      <c r="BA173" s="175"/>
      <c r="BB173" s="175"/>
      <c r="BC173" s="175"/>
      <c r="BF173" s="175"/>
    </row>
    <row r="174" spans="1:95" s="175" customFormat="1" ht="14.25" customHeight="1" thickTop="1" thickBot="1" x14ac:dyDescent="0.3">
      <c r="A174" s="383"/>
      <c r="B174" s="383"/>
      <c r="C174" s="383"/>
      <c r="D174" s="383"/>
      <c r="E174" s="383"/>
      <c r="F174" s="383"/>
      <c r="G174" s="62"/>
      <c r="H174" s="409"/>
      <c r="I174" s="383"/>
      <c r="J174" s="442"/>
      <c r="K174" s="52" t="s">
        <v>123</v>
      </c>
      <c r="L174" s="190">
        <f t="shared" si="12"/>
        <v>1565.881911152549</v>
      </c>
      <c r="M174" s="190">
        <f t="shared" si="12"/>
        <v>1375.3776789225374</v>
      </c>
      <c r="N174" s="192">
        <v>1121.1533227114999</v>
      </c>
      <c r="O174" s="192">
        <v>1031.2533372995802</v>
      </c>
      <c r="P174" s="192">
        <v>957.46445980287103</v>
      </c>
      <c r="Q174" s="192">
        <v>904.87679298163357</v>
      </c>
      <c r="R174" s="192">
        <v>857.31568860590903</v>
      </c>
      <c r="S174" s="192">
        <v>814.03755948525372</v>
      </c>
      <c r="T174" s="192">
        <v>774.40352397549646</v>
      </c>
      <c r="U174" s="192">
        <v>737.9772715286374</v>
      </c>
      <c r="V174" s="192">
        <v>704.51998364316648</v>
      </c>
      <c r="W174" s="192">
        <v>673.68253930176036</v>
      </c>
      <c r="X174" s="192">
        <v>659.39815308160848</v>
      </c>
      <c r="Y174" s="192">
        <v>645.98241196943877</v>
      </c>
      <c r="Z174" s="192">
        <v>634.30396107323349</v>
      </c>
      <c r="AA174" s="192">
        <v>623.30112303879207</v>
      </c>
      <c r="AB174" s="192">
        <v>612.58783337367811</v>
      </c>
      <c r="AC174" s="192">
        <v>601.5849953392368</v>
      </c>
      <c r="AD174" s="192">
        <v>590.48564118168633</v>
      </c>
      <c r="AE174" s="192">
        <v>580.15841600900887</v>
      </c>
      <c r="AF174" s="192">
        <v>569.63815859011311</v>
      </c>
      <c r="AG174" s="192">
        <v>559.21441729432661</v>
      </c>
      <c r="AH174" s="192">
        <v>549.36977273719492</v>
      </c>
      <c r="AI174" s="192">
        <v>540.10422491871805</v>
      </c>
      <c r="AJ174" s="192">
        <v>530.35609648469529</v>
      </c>
      <c r="AK174" s="192">
        <v>521.09054866621841</v>
      </c>
      <c r="AL174" s="192">
        <v>511.92151697085052</v>
      </c>
      <c r="AM174" s="192">
        <v>502.65596915237364</v>
      </c>
      <c r="AN174" s="192">
        <v>493.29390521078761</v>
      </c>
      <c r="AO174" s="192">
        <v>484.51093800785628</v>
      </c>
      <c r="AP174" s="192">
        <v>475.72797080492506</v>
      </c>
      <c r="AQ174" s="192">
        <v>467.04151972510294</v>
      </c>
      <c r="AR174" s="192">
        <v>458.35506864528082</v>
      </c>
      <c r="AS174" s="383"/>
      <c r="AT174" s="383"/>
      <c r="AU174" s="383"/>
      <c r="AV174" s="383"/>
      <c r="AW174" s="383"/>
      <c r="AX174" s="383"/>
      <c r="AY174" s="383"/>
      <c r="AZ174" s="182"/>
      <c r="BA174" s="182"/>
      <c r="BB174" s="182"/>
      <c r="BC174" s="182"/>
      <c r="BF174" s="182"/>
      <c r="BG174" s="383"/>
      <c r="BH174" s="383"/>
      <c r="BI174" s="383"/>
      <c r="BJ174" s="383"/>
      <c r="BK174" s="383"/>
      <c r="BL174" s="383"/>
      <c r="BM174" s="383"/>
      <c r="BN174" s="383"/>
      <c r="BO174" s="383"/>
      <c r="BP174" s="383"/>
      <c r="BQ174" s="383"/>
      <c r="BR174" s="383"/>
      <c r="BS174" s="383"/>
      <c r="BT174" s="383"/>
      <c r="BU174" s="383"/>
      <c r="BV174" s="383"/>
      <c r="BW174" s="383"/>
      <c r="BX174" s="383"/>
      <c r="BY174" s="383"/>
      <c r="BZ174" s="383"/>
      <c r="CA174" s="383"/>
      <c r="CB174" s="383"/>
      <c r="CC174" s="383"/>
      <c r="CD174" s="383"/>
      <c r="CE174" s="383"/>
      <c r="CF174" s="383"/>
      <c r="CG174" s="383"/>
      <c r="CH174" s="383"/>
      <c r="CI174" s="383"/>
      <c r="CJ174" s="383"/>
      <c r="CK174" s="383"/>
      <c r="CL174" s="383"/>
      <c r="CM174" s="383"/>
      <c r="CN174" s="383"/>
      <c r="CO174" s="383"/>
      <c r="CP174" s="383"/>
      <c r="CQ174" s="383"/>
    </row>
    <row r="175" spans="1:95" s="182" customFormat="1" ht="14.25" customHeight="1" thickTop="1" thickBot="1" x14ac:dyDescent="0.3">
      <c r="A175" s="383"/>
      <c r="B175" s="383"/>
      <c r="C175" s="383"/>
      <c r="D175" s="383"/>
      <c r="E175" s="383"/>
      <c r="F175" s="383"/>
      <c r="G175" s="62"/>
      <c r="H175" s="409"/>
      <c r="I175" s="383"/>
      <c r="J175" s="442"/>
      <c r="K175" s="167" t="s">
        <v>124</v>
      </c>
      <c r="L175" s="191">
        <f t="shared" si="12"/>
        <v>1565.881911152549</v>
      </c>
      <c r="M175" s="191">
        <f t="shared" si="12"/>
        <v>1375.3776789225374</v>
      </c>
      <c r="N175" s="191">
        <f t="shared" si="12"/>
        <v>1359.1938040594632</v>
      </c>
      <c r="O175" s="191">
        <f t="shared" si="12"/>
        <v>1343.0099291963893</v>
      </c>
      <c r="P175" s="191">
        <f t="shared" si="12"/>
        <v>1326.8260543333151</v>
      </c>
      <c r="Q175" s="191">
        <f t="shared" si="12"/>
        <v>1310.6421794702412</v>
      </c>
      <c r="R175" s="191">
        <f t="shared" si="12"/>
        <v>1294.4583046071671</v>
      </c>
      <c r="S175" s="191">
        <f t="shared" si="12"/>
        <v>1278.2744297440931</v>
      </c>
      <c r="T175" s="191">
        <f t="shared" si="12"/>
        <v>1262.090554881019</v>
      </c>
      <c r="U175" s="191">
        <f t="shared" si="12"/>
        <v>1245.9066800179451</v>
      </c>
      <c r="V175" s="191">
        <f t="shared" si="12"/>
        <v>1229.7228051548709</v>
      </c>
      <c r="W175" s="191">
        <f t="shared" si="12"/>
        <v>1213.538930291797</v>
      </c>
      <c r="X175" s="191">
        <f t="shared" si="12"/>
        <v>1197.3550554287217</v>
      </c>
      <c r="Y175" s="191">
        <f t="shared" si="12"/>
        <v>1178.417284288</v>
      </c>
      <c r="Z175" s="191">
        <f t="shared" si="12"/>
        <v>1159.4795131472783</v>
      </c>
      <c r="AA175" s="191">
        <f t="shared" si="12"/>
        <v>1140.5417420065567</v>
      </c>
      <c r="AB175" s="191">
        <f t="shared" si="12"/>
        <v>1121.603970865835</v>
      </c>
      <c r="AC175" s="191">
        <f t="shared" si="12"/>
        <v>1102.6661997251133</v>
      </c>
      <c r="AD175" s="191">
        <f t="shared" si="12"/>
        <v>1083.7284285843916</v>
      </c>
      <c r="AE175" s="191">
        <f t="shared" si="12"/>
        <v>1064.7906574436699</v>
      </c>
      <c r="AF175" s="191">
        <f t="shared" si="12"/>
        <v>1045.852886302948</v>
      </c>
      <c r="AG175" s="191">
        <f t="shared" si="12"/>
        <v>1026.9151151622264</v>
      </c>
      <c r="AH175" s="191">
        <f t="shared" si="12"/>
        <v>1007.9773440215048</v>
      </c>
      <c r="AI175" s="191">
        <f t="shared" si="12"/>
        <v>989.03957288078311</v>
      </c>
      <c r="AJ175" s="191">
        <f t="shared" si="12"/>
        <v>970.10180174006155</v>
      </c>
      <c r="AK175" s="191">
        <f t="shared" si="12"/>
        <v>951.16403059933998</v>
      </c>
      <c r="AL175" s="191">
        <f t="shared" si="12"/>
        <v>932.22625945861842</v>
      </c>
      <c r="AM175" s="191">
        <f t="shared" si="12"/>
        <v>913.28848831789674</v>
      </c>
      <c r="AN175" s="191">
        <f t="shared" si="12"/>
        <v>894.35071717717517</v>
      </c>
      <c r="AO175" s="191">
        <f t="shared" si="12"/>
        <v>875.4129460364536</v>
      </c>
      <c r="AP175" s="191">
        <f t="shared" si="12"/>
        <v>856.47517489573204</v>
      </c>
      <c r="AQ175" s="191">
        <f t="shared" si="12"/>
        <v>837.53740375501036</v>
      </c>
      <c r="AR175" s="191">
        <f t="shared" si="12"/>
        <v>818.5996326142897</v>
      </c>
      <c r="AS175" s="383"/>
      <c r="AT175" s="383"/>
      <c r="AU175" s="383"/>
      <c r="AV175" s="383"/>
      <c r="AW175" s="383"/>
      <c r="AX175" s="383"/>
      <c r="AY175" s="383"/>
      <c r="AZ175" s="383"/>
      <c r="BA175" s="383"/>
      <c r="BB175" s="383"/>
      <c r="BC175" s="383"/>
      <c r="BF175" s="383"/>
      <c r="BG175" s="383"/>
      <c r="BH175" s="383"/>
      <c r="BI175" s="383"/>
      <c r="BJ175" s="383"/>
      <c r="BK175" s="175"/>
      <c r="BL175" s="175"/>
      <c r="BM175" s="175"/>
      <c r="BN175" s="383"/>
      <c r="BO175" s="383"/>
      <c r="BP175" s="383"/>
      <c r="BQ175" s="383"/>
      <c r="BR175" s="383"/>
      <c r="BS175" s="383"/>
      <c r="BT175" s="383"/>
      <c r="BU175" s="383"/>
      <c r="BV175" s="383"/>
      <c r="BW175" s="383"/>
      <c r="BX175" s="383"/>
      <c r="BY175" s="383"/>
      <c r="BZ175" s="383"/>
      <c r="CA175" s="383"/>
      <c r="CB175" s="383"/>
      <c r="CC175" s="383"/>
      <c r="CD175" s="383"/>
      <c r="CE175" s="383"/>
      <c r="CF175" s="383"/>
      <c r="CG175" s="383"/>
      <c r="CH175" s="383"/>
      <c r="CI175" s="383"/>
      <c r="CJ175" s="383"/>
      <c r="CK175" s="383"/>
      <c r="CL175" s="383"/>
      <c r="CM175" s="383"/>
      <c r="CN175" s="383"/>
      <c r="CO175" s="383"/>
      <c r="CP175" s="383"/>
      <c r="CQ175" s="383"/>
    </row>
    <row r="176" spans="1:95" ht="13.5" customHeight="1" thickTop="1" thickBot="1" x14ac:dyDescent="0.3">
      <c r="G176" s="62"/>
      <c r="H176" s="409"/>
      <c r="J176" s="442"/>
      <c r="K176" s="164" t="s">
        <v>125</v>
      </c>
      <c r="L176" s="189">
        <f t="shared" si="12"/>
        <v>1565.881911152549</v>
      </c>
      <c r="M176" s="189">
        <f t="shared" si="12"/>
        <v>1375.3776789225374</v>
      </c>
      <c r="N176" s="189">
        <f t="shared" si="12"/>
        <v>1311.5402793278154</v>
      </c>
      <c r="O176" s="189">
        <f t="shared" si="12"/>
        <v>1247.7028797330936</v>
      </c>
      <c r="P176" s="189">
        <f t="shared" si="12"/>
        <v>1183.8654801383716</v>
      </c>
      <c r="Q176" s="189">
        <f t="shared" si="12"/>
        <v>1120.0280805436498</v>
      </c>
      <c r="R176" s="189">
        <f t="shared" si="12"/>
        <v>1056.1906809489278</v>
      </c>
      <c r="S176" s="189">
        <f t="shared" si="12"/>
        <v>992.35328135420593</v>
      </c>
      <c r="T176" s="189">
        <f t="shared" si="12"/>
        <v>928.51588175948405</v>
      </c>
      <c r="U176" s="189">
        <f t="shared" si="12"/>
        <v>864.67848216476216</v>
      </c>
      <c r="V176" s="189">
        <f t="shared" si="12"/>
        <v>800.84108257004027</v>
      </c>
      <c r="W176" s="189">
        <f t="shared" si="12"/>
        <v>737.00368297531838</v>
      </c>
      <c r="X176" s="189">
        <f t="shared" si="12"/>
        <v>673.16628338059581</v>
      </c>
      <c r="Y176" s="189">
        <f t="shared" si="12"/>
        <v>664.83642929418932</v>
      </c>
      <c r="Z176" s="189">
        <f t="shared" si="12"/>
        <v>656.50657520778282</v>
      </c>
      <c r="AA176" s="189">
        <f t="shared" si="12"/>
        <v>648.1767211213762</v>
      </c>
      <c r="AB176" s="189">
        <f t="shared" si="12"/>
        <v>639.8468670349697</v>
      </c>
      <c r="AC176" s="189">
        <f t="shared" si="12"/>
        <v>631.51701294856321</v>
      </c>
      <c r="AD176" s="189">
        <f t="shared" si="12"/>
        <v>623.18715886215671</v>
      </c>
      <c r="AE176" s="189">
        <f t="shared" si="12"/>
        <v>614.85730477575021</v>
      </c>
      <c r="AF176" s="189">
        <f t="shared" si="12"/>
        <v>606.52745068934371</v>
      </c>
      <c r="AG176" s="189">
        <f t="shared" si="12"/>
        <v>598.1975966029371</v>
      </c>
      <c r="AH176" s="189">
        <f t="shared" si="12"/>
        <v>589.8677425165306</v>
      </c>
      <c r="AI176" s="189">
        <f t="shared" si="12"/>
        <v>581.5378884301241</v>
      </c>
      <c r="AJ176" s="189">
        <f t="shared" si="12"/>
        <v>573.2080343437176</v>
      </c>
      <c r="AK176" s="189">
        <f t="shared" si="12"/>
        <v>564.8781802573111</v>
      </c>
      <c r="AL176" s="189">
        <f t="shared" si="12"/>
        <v>556.5483261709046</v>
      </c>
      <c r="AM176" s="189">
        <f t="shared" si="12"/>
        <v>548.21847208449799</v>
      </c>
      <c r="AN176" s="189">
        <f t="shared" si="12"/>
        <v>539.88861799809149</v>
      </c>
      <c r="AO176" s="189">
        <f t="shared" si="12"/>
        <v>531.55876391168499</v>
      </c>
      <c r="AP176" s="189">
        <f t="shared" si="12"/>
        <v>523.22890982527849</v>
      </c>
      <c r="AQ176" s="189">
        <f t="shared" si="12"/>
        <v>514.89905573887199</v>
      </c>
      <c r="AR176" s="189">
        <f t="shared" si="12"/>
        <v>506.56920165246623</v>
      </c>
      <c r="AZ176" s="175"/>
      <c r="BA176" s="175"/>
      <c r="BB176" s="175"/>
      <c r="BC176" s="175"/>
      <c r="BF176" s="175"/>
    </row>
    <row r="177" spans="1:103" s="175" customFormat="1" ht="14.25" customHeight="1" thickTop="1" thickBot="1" x14ac:dyDescent="0.3">
      <c r="A177" s="383"/>
      <c r="B177" s="383"/>
      <c r="C177" s="383"/>
      <c r="D177" s="383"/>
      <c r="E177" s="383"/>
      <c r="F177" s="383"/>
      <c r="G177" s="62"/>
      <c r="H177" s="409"/>
      <c r="I177" s="383"/>
      <c r="J177" s="442"/>
      <c r="K177" s="52" t="s">
        <v>126</v>
      </c>
      <c r="L177" s="190">
        <f t="shared" si="12"/>
        <v>1565.881911152549</v>
      </c>
      <c r="M177" s="190">
        <f t="shared" si="12"/>
        <v>1375.3776789225374</v>
      </c>
      <c r="N177" s="190">
        <f t="shared" si="12"/>
        <v>1121.1533227114999</v>
      </c>
      <c r="O177" s="190">
        <f t="shared" si="12"/>
        <v>1031.2533372995802</v>
      </c>
      <c r="P177" s="190">
        <f t="shared" si="12"/>
        <v>957.46445980287103</v>
      </c>
      <c r="Q177" s="190">
        <f t="shared" si="12"/>
        <v>904.87679298163357</v>
      </c>
      <c r="R177" s="190">
        <f t="shared" si="12"/>
        <v>857.31568860590903</v>
      </c>
      <c r="S177" s="190">
        <f t="shared" si="12"/>
        <v>814.03755948525372</v>
      </c>
      <c r="T177" s="190">
        <f t="shared" si="12"/>
        <v>774.40352397549646</v>
      </c>
      <c r="U177" s="190">
        <f t="shared" si="12"/>
        <v>737.9772715286374</v>
      </c>
      <c r="V177" s="190">
        <f t="shared" si="12"/>
        <v>704.51998364316648</v>
      </c>
      <c r="W177" s="190">
        <f t="shared" si="12"/>
        <v>673.68253930176036</v>
      </c>
      <c r="X177" s="190">
        <f t="shared" si="12"/>
        <v>659.39815308160848</v>
      </c>
      <c r="Y177" s="190">
        <f t="shared" si="12"/>
        <v>645.98241196943877</v>
      </c>
      <c r="Z177" s="190">
        <f t="shared" si="12"/>
        <v>634.30396107323349</v>
      </c>
      <c r="AA177" s="190">
        <f t="shared" si="12"/>
        <v>623.30112303879207</v>
      </c>
      <c r="AB177" s="190">
        <f t="shared" si="12"/>
        <v>612.58783337367811</v>
      </c>
      <c r="AC177" s="190">
        <f t="shared" si="12"/>
        <v>601.5849953392368</v>
      </c>
      <c r="AD177" s="190">
        <f t="shared" si="12"/>
        <v>590.48564118168633</v>
      </c>
      <c r="AE177" s="190">
        <f t="shared" si="12"/>
        <v>580.15841600900887</v>
      </c>
      <c r="AF177" s="190">
        <f t="shared" si="12"/>
        <v>569.63815859011311</v>
      </c>
      <c r="AG177" s="190">
        <f t="shared" si="12"/>
        <v>559.21441729432661</v>
      </c>
      <c r="AH177" s="190">
        <f t="shared" si="12"/>
        <v>549.36977273719492</v>
      </c>
      <c r="AI177" s="190">
        <f t="shared" si="12"/>
        <v>540.10422491871805</v>
      </c>
      <c r="AJ177" s="190">
        <f t="shared" si="12"/>
        <v>530.35609648469529</v>
      </c>
      <c r="AK177" s="190">
        <f t="shared" si="12"/>
        <v>521.09054866621841</v>
      </c>
      <c r="AL177" s="190">
        <f t="shared" si="12"/>
        <v>511.92151697085052</v>
      </c>
      <c r="AM177" s="190">
        <f t="shared" si="12"/>
        <v>502.65596915237364</v>
      </c>
      <c r="AN177" s="190">
        <f t="shared" si="12"/>
        <v>493.29390521078761</v>
      </c>
      <c r="AO177" s="190">
        <f t="shared" si="12"/>
        <v>484.51093800785628</v>
      </c>
      <c r="AP177" s="190">
        <f t="shared" si="12"/>
        <v>475.72797080492506</v>
      </c>
      <c r="AQ177" s="190">
        <f t="shared" si="12"/>
        <v>467.04151972510294</v>
      </c>
      <c r="AR177" s="190">
        <f t="shared" si="12"/>
        <v>458.35506864528082</v>
      </c>
      <c r="AS177" s="383"/>
      <c r="AT177" s="383"/>
      <c r="AU177" s="383"/>
      <c r="AV177" s="383"/>
      <c r="AW177" s="383"/>
      <c r="AX177" s="383"/>
      <c r="AY177" s="383"/>
      <c r="AZ177" s="182"/>
      <c r="BA177" s="182"/>
      <c r="BB177" s="182"/>
      <c r="BC177" s="182"/>
      <c r="BF177" s="182"/>
      <c r="BG177" s="383"/>
      <c r="BH177" s="383"/>
      <c r="BI177" s="383"/>
      <c r="BJ177" s="383"/>
      <c r="BK177" s="383"/>
      <c r="BL177" s="383"/>
      <c r="BM177" s="383"/>
      <c r="BN177" s="383"/>
      <c r="BO177" s="383"/>
      <c r="BP177" s="383"/>
      <c r="BQ177" s="383"/>
      <c r="BR177" s="383"/>
      <c r="BS177" s="383"/>
      <c r="BT177" s="383"/>
      <c r="BU177" s="383"/>
      <c r="BV177" s="383"/>
      <c r="BW177" s="383"/>
      <c r="BX177" s="383"/>
      <c r="BY177" s="383"/>
      <c r="BZ177" s="383"/>
      <c r="CA177" s="383"/>
      <c r="CB177" s="383"/>
      <c r="CC177" s="383"/>
      <c r="CD177" s="383"/>
      <c r="CE177" s="383"/>
      <c r="CF177" s="383"/>
      <c r="CG177" s="383"/>
      <c r="CH177" s="383"/>
      <c r="CI177" s="383"/>
      <c r="CJ177" s="383"/>
      <c r="CK177" s="383"/>
      <c r="CL177" s="383"/>
      <c r="CM177" s="383"/>
      <c r="CN177" s="383"/>
      <c r="CO177" s="383"/>
      <c r="CP177" s="383"/>
      <c r="CQ177" s="383"/>
    </row>
    <row r="178" spans="1:103" s="182" customFormat="1" ht="14.25" customHeight="1" thickTop="1" thickBot="1" x14ac:dyDescent="0.3">
      <c r="A178" s="383"/>
      <c r="B178" s="383"/>
      <c r="C178" s="383"/>
      <c r="D178" s="383"/>
      <c r="E178" s="383"/>
      <c r="F178" s="383"/>
      <c r="G178" s="62"/>
      <c r="H178" s="409"/>
      <c r="I178" s="383"/>
      <c r="J178" s="442"/>
      <c r="K178" s="167" t="s">
        <v>127</v>
      </c>
      <c r="L178" s="191">
        <f t="shared" si="12"/>
        <v>1565.881911152549</v>
      </c>
      <c r="M178" s="191">
        <f t="shared" si="12"/>
        <v>1375.3776789225374</v>
      </c>
      <c r="N178" s="191">
        <f t="shared" si="12"/>
        <v>1359.1938040594632</v>
      </c>
      <c r="O178" s="191">
        <f t="shared" si="12"/>
        <v>1343.0099291963893</v>
      </c>
      <c r="P178" s="191">
        <f t="shared" si="12"/>
        <v>1326.8260543333151</v>
      </c>
      <c r="Q178" s="191">
        <f t="shared" si="12"/>
        <v>1310.6421794702412</v>
      </c>
      <c r="R178" s="191">
        <f t="shared" si="12"/>
        <v>1294.4583046071671</v>
      </c>
      <c r="S178" s="191">
        <f t="shared" si="12"/>
        <v>1278.2744297440931</v>
      </c>
      <c r="T178" s="191">
        <f t="shared" si="12"/>
        <v>1262.090554881019</v>
      </c>
      <c r="U178" s="191">
        <f t="shared" si="12"/>
        <v>1245.9066800179451</v>
      </c>
      <c r="V178" s="191">
        <f t="shared" si="12"/>
        <v>1229.7228051548709</v>
      </c>
      <c r="W178" s="191">
        <f t="shared" si="12"/>
        <v>1213.538930291797</v>
      </c>
      <c r="X178" s="191">
        <f t="shared" si="12"/>
        <v>1197.3550554287217</v>
      </c>
      <c r="Y178" s="191">
        <f t="shared" si="12"/>
        <v>1178.417284288</v>
      </c>
      <c r="Z178" s="191">
        <f t="shared" si="12"/>
        <v>1159.4795131472783</v>
      </c>
      <c r="AA178" s="191">
        <f t="shared" si="12"/>
        <v>1140.5417420065567</v>
      </c>
      <c r="AB178" s="191">
        <f t="shared" si="12"/>
        <v>1121.603970865835</v>
      </c>
      <c r="AC178" s="191">
        <f t="shared" si="12"/>
        <v>1102.6661997251133</v>
      </c>
      <c r="AD178" s="191">
        <f t="shared" si="12"/>
        <v>1083.7284285843916</v>
      </c>
      <c r="AE178" s="191">
        <f t="shared" si="12"/>
        <v>1064.7906574436699</v>
      </c>
      <c r="AF178" s="191">
        <f t="shared" si="12"/>
        <v>1045.852886302948</v>
      </c>
      <c r="AG178" s="191">
        <f t="shared" si="12"/>
        <v>1026.9151151622264</v>
      </c>
      <c r="AH178" s="191">
        <f t="shared" si="12"/>
        <v>1007.9773440215048</v>
      </c>
      <c r="AI178" s="191">
        <f t="shared" si="12"/>
        <v>989.03957288078311</v>
      </c>
      <c r="AJ178" s="191">
        <f t="shared" si="12"/>
        <v>970.10180174006155</v>
      </c>
      <c r="AK178" s="191">
        <f t="shared" si="12"/>
        <v>951.16403059933998</v>
      </c>
      <c r="AL178" s="191">
        <f t="shared" si="12"/>
        <v>932.22625945861842</v>
      </c>
      <c r="AM178" s="191">
        <f t="shared" si="12"/>
        <v>913.28848831789674</v>
      </c>
      <c r="AN178" s="191">
        <f t="shared" si="12"/>
        <v>894.35071717717517</v>
      </c>
      <c r="AO178" s="191">
        <f t="shared" si="12"/>
        <v>875.4129460364536</v>
      </c>
      <c r="AP178" s="191">
        <f t="shared" si="12"/>
        <v>856.47517489573204</v>
      </c>
      <c r="AQ178" s="191">
        <f t="shared" si="12"/>
        <v>837.53740375501036</v>
      </c>
      <c r="AR178" s="191">
        <f t="shared" si="12"/>
        <v>818.5996326142897</v>
      </c>
      <c r="AS178" s="383"/>
      <c r="AT178" s="383"/>
      <c r="AU178" s="383"/>
      <c r="AV178" s="383"/>
      <c r="AW178" s="383"/>
      <c r="AX178" s="383"/>
      <c r="AY178" s="383"/>
      <c r="AZ178" s="383"/>
      <c r="BA178" s="383"/>
      <c r="BB178" s="383"/>
      <c r="BC178" s="383"/>
      <c r="BF178" s="383"/>
      <c r="BG178" s="383"/>
      <c r="BH178" s="383"/>
      <c r="BI178" s="383"/>
      <c r="BJ178" s="383"/>
      <c r="BK178" s="175"/>
      <c r="BL178" s="175"/>
      <c r="BM178" s="175"/>
      <c r="BN178" s="383"/>
      <c r="BO178" s="383"/>
      <c r="BP178" s="383"/>
      <c r="BQ178" s="383"/>
      <c r="BR178" s="383"/>
      <c r="BS178" s="383"/>
      <c r="BT178" s="383"/>
      <c r="BU178" s="383"/>
      <c r="BV178" s="383"/>
      <c r="BW178" s="383"/>
      <c r="BX178" s="383"/>
      <c r="BY178" s="383"/>
      <c r="BZ178" s="383"/>
      <c r="CA178" s="383"/>
      <c r="CB178" s="383"/>
      <c r="CC178" s="383"/>
      <c r="CD178" s="383"/>
      <c r="CE178" s="383"/>
      <c r="CF178" s="383"/>
      <c r="CG178" s="383"/>
      <c r="CH178" s="383"/>
      <c r="CI178" s="383"/>
      <c r="CJ178" s="383"/>
      <c r="CK178" s="383"/>
      <c r="CL178" s="383"/>
      <c r="CM178" s="383"/>
      <c r="CN178" s="383"/>
      <c r="CO178" s="383"/>
      <c r="CP178" s="383"/>
      <c r="CQ178" s="383"/>
    </row>
    <row r="179" spans="1:103" ht="14.25" customHeight="1" thickTop="1" x14ac:dyDescent="0.3">
      <c r="G179" s="62"/>
      <c r="H179" s="409"/>
      <c r="J179" s="442"/>
      <c r="K179" s="164" t="s">
        <v>128</v>
      </c>
      <c r="L179" s="189">
        <f t="shared" si="12"/>
        <v>1565.881911152549</v>
      </c>
      <c r="M179" s="189">
        <f t="shared" si="12"/>
        <v>1375.3776789225374</v>
      </c>
      <c r="N179" s="189">
        <f t="shared" si="12"/>
        <v>1311.5402793278154</v>
      </c>
      <c r="O179" s="189">
        <f t="shared" si="12"/>
        <v>1247.7028797330936</v>
      </c>
      <c r="P179" s="189">
        <f t="shared" si="12"/>
        <v>1183.8654801383716</v>
      </c>
      <c r="Q179" s="189">
        <f t="shared" si="12"/>
        <v>1120.0280805436498</v>
      </c>
      <c r="R179" s="189">
        <f t="shared" si="12"/>
        <v>1056.1906809489278</v>
      </c>
      <c r="S179" s="189">
        <f t="shared" si="12"/>
        <v>992.35328135420593</v>
      </c>
      <c r="T179" s="189">
        <f t="shared" si="12"/>
        <v>928.51588175948405</v>
      </c>
      <c r="U179" s="189">
        <f t="shared" si="12"/>
        <v>864.67848216476216</v>
      </c>
      <c r="V179" s="189">
        <f t="shared" si="12"/>
        <v>800.84108257004027</v>
      </c>
      <c r="W179" s="189">
        <f t="shared" si="12"/>
        <v>737.00368297531838</v>
      </c>
      <c r="X179" s="189">
        <f t="shared" si="12"/>
        <v>673.16628338059581</v>
      </c>
      <c r="Y179" s="189">
        <f t="shared" si="12"/>
        <v>664.83642929418932</v>
      </c>
      <c r="Z179" s="189">
        <f t="shared" si="12"/>
        <v>656.50657520778282</v>
      </c>
      <c r="AA179" s="189">
        <f t="shared" si="12"/>
        <v>648.1767211213762</v>
      </c>
      <c r="AB179" s="189">
        <f t="shared" si="12"/>
        <v>639.8468670349697</v>
      </c>
      <c r="AC179" s="189">
        <f t="shared" si="12"/>
        <v>631.51701294856321</v>
      </c>
      <c r="AD179" s="189">
        <f t="shared" si="12"/>
        <v>623.18715886215671</v>
      </c>
      <c r="AE179" s="189">
        <f t="shared" si="12"/>
        <v>614.85730477575021</v>
      </c>
      <c r="AF179" s="189">
        <f t="shared" si="12"/>
        <v>606.52745068934371</v>
      </c>
      <c r="AG179" s="189">
        <f t="shared" si="12"/>
        <v>598.1975966029371</v>
      </c>
      <c r="AH179" s="189">
        <f t="shared" ref="AH179:AR179" si="13">AH176</f>
        <v>589.8677425165306</v>
      </c>
      <c r="AI179" s="189">
        <f t="shared" si="13"/>
        <v>581.5378884301241</v>
      </c>
      <c r="AJ179" s="189">
        <f t="shared" si="13"/>
        <v>573.2080343437176</v>
      </c>
      <c r="AK179" s="189">
        <f t="shared" si="13"/>
        <v>564.8781802573111</v>
      </c>
      <c r="AL179" s="189">
        <f t="shared" si="13"/>
        <v>556.5483261709046</v>
      </c>
      <c r="AM179" s="189">
        <f t="shared" si="13"/>
        <v>548.21847208449799</v>
      </c>
      <c r="AN179" s="189">
        <f t="shared" si="13"/>
        <v>539.88861799809149</v>
      </c>
      <c r="AO179" s="189">
        <f t="shared" si="13"/>
        <v>531.55876391168499</v>
      </c>
      <c r="AP179" s="189">
        <f t="shared" si="13"/>
        <v>523.22890982527849</v>
      </c>
      <c r="AQ179" s="189">
        <f t="shared" si="13"/>
        <v>514.89905573887199</v>
      </c>
      <c r="AR179" s="189">
        <f t="shared" si="13"/>
        <v>506.56920165246623</v>
      </c>
      <c r="BK179"/>
      <c r="BL179"/>
      <c r="BM179"/>
    </row>
    <row r="180" spans="1:103" ht="14.25" customHeight="1" x14ac:dyDescent="0.3">
      <c r="G180" s="62"/>
      <c r="H180" s="409"/>
      <c r="J180" s="442"/>
      <c r="K180" s="52" t="s">
        <v>129</v>
      </c>
      <c r="L180" s="190">
        <f t="shared" ref="L180:AR181" si="14">L177</f>
        <v>1565.881911152549</v>
      </c>
      <c r="M180" s="190">
        <f t="shared" si="14"/>
        <v>1375.3776789225374</v>
      </c>
      <c r="N180" s="190">
        <f t="shared" si="14"/>
        <v>1121.1533227114999</v>
      </c>
      <c r="O180" s="190">
        <f t="shared" si="14"/>
        <v>1031.2533372995802</v>
      </c>
      <c r="P180" s="190">
        <f t="shared" si="14"/>
        <v>957.46445980287103</v>
      </c>
      <c r="Q180" s="190">
        <f t="shared" si="14"/>
        <v>904.87679298163357</v>
      </c>
      <c r="R180" s="190">
        <f t="shared" si="14"/>
        <v>857.31568860590903</v>
      </c>
      <c r="S180" s="190">
        <f t="shared" si="14"/>
        <v>814.03755948525372</v>
      </c>
      <c r="T180" s="190">
        <f t="shared" si="14"/>
        <v>774.40352397549646</v>
      </c>
      <c r="U180" s="190">
        <f t="shared" si="14"/>
        <v>737.9772715286374</v>
      </c>
      <c r="V180" s="190">
        <f t="shared" si="14"/>
        <v>704.51998364316648</v>
      </c>
      <c r="W180" s="190">
        <f t="shared" si="14"/>
        <v>673.68253930176036</v>
      </c>
      <c r="X180" s="190">
        <f t="shared" si="14"/>
        <v>659.39815308160848</v>
      </c>
      <c r="Y180" s="190">
        <f t="shared" si="14"/>
        <v>645.98241196943877</v>
      </c>
      <c r="Z180" s="190">
        <f t="shared" si="14"/>
        <v>634.30396107323349</v>
      </c>
      <c r="AA180" s="190">
        <f t="shared" si="14"/>
        <v>623.30112303879207</v>
      </c>
      <c r="AB180" s="190">
        <f t="shared" si="14"/>
        <v>612.58783337367811</v>
      </c>
      <c r="AC180" s="190">
        <f t="shared" si="14"/>
        <v>601.5849953392368</v>
      </c>
      <c r="AD180" s="190">
        <f t="shared" si="14"/>
        <v>590.48564118168633</v>
      </c>
      <c r="AE180" s="190">
        <f t="shared" si="14"/>
        <v>580.15841600900887</v>
      </c>
      <c r="AF180" s="190">
        <f t="shared" si="14"/>
        <v>569.63815859011311</v>
      </c>
      <c r="AG180" s="190">
        <f t="shared" si="14"/>
        <v>559.21441729432661</v>
      </c>
      <c r="AH180" s="190">
        <f t="shared" si="14"/>
        <v>549.36977273719492</v>
      </c>
      <c r="AI180" s="190">
        <f t="shared" si="14"/>
        <v>540.10422491871805</v>
      </c>
      <c r="AJ180" s="190">
        <f t="shared" si="14"/>
        <v>530.35609648469529</v>
      </c>
      <c r="AK180" s="190">
        <f t="shared" si="14"/>
        <v>521.09054866621841</v>
      </c>
      <c r="AL180" s="190">
        <f t="shared" si="14"/>
        <v>511.92151697085052</v>
      </c>
      <c r="AM180" s="190">
        <f t="shared" si="14"/>
        <v>502.65596915237364</v>
      </c>
      <c r="AN180" s="190">
        <f t="shared" si="14"/>
        <v>493.29390521078761</v>
      </c>
      <c r="AO180" s="190">
        <f t="shared" si="14"/>
        <v>484.51093800785628</v>
      </c>
      <c r="AP180" s="190">
        <f t="shared" si="14"/>
        <v>475.72797080492506</v>
      </c>
      <c r="AQ180" s="190">
        <f t="shared" si="14"/>
        <v>467.04151972510294</v>
      </c>
      <c r="AR180" s="190">
        <f t="shared" si="14"/>
        <v>458.35506864528082</v>
      </c>
      <c r="AZ180"/>
      <c r="BA180"/>
      <c r="BB180"/>
      <c r="BC180"/>
      <c r="BF180"/>
      <c r="BG180"/>
      <c r="BH180"/>
      <c r="BI180"/>
      <c r="BJ180"/>
      <c r="BN180"/>
      <c r="BO180"/>
      <c r="BP180"/>
      <c r="BQ180"/>
      <c r="BR180"/>
      <c r="BS180"/>
      <c r="BT180"/>
      <c r="BU180"/>
    </row>
    <row r="181" spans="1:103" ht="14.25" customHeight="1" thickBot="1" x14ac:dyDescent="0.35">
      <c r="G181" s="62"/>
      <c r="H181" s="409"/>
      <c r="J181" s="449"/>
      <c r="K181" s="167" t="s">
        <v>130</v>
      </c>
      <c r="L181" s="191">
        <f t="shared" si="14"/>
        <v>1565.881911152549</v>
      </c>
      <c r="M181" s="191">
        <f t="shared" si="14"/>
        <v>1375.3776789225374</v>
      </c>
      <c r="N181" s="191">
        <f t="shared" si="14"/>
        <v>1359.1938040594632</v>
      </c>
      <c r="O181" s="191">
        <f t="shared" si="14"/>
        <v>1343.0099291963893</v>
      </c>
      <c r="P181" s="191">
        <f t="shared" si="14"/>
        <v>1326.8260543333151</v>
      </c>
      <c r="Q181" s="191">
        <f t="shared" si="14"/>
        <v>1310.6421794702412</v>
      </c>
      <c r="R181" s="191">
        <f t="shared" si="14"/>
        <v>1294.4583046071671</v>
      </c>
      <c r="S181" s="191">
        <f t="shared" si="14"/>
        <v>1278.2744297440931</v>
      </c>
      <c r="T181" s="191">
        <f t="shared" si="14"/>
        <v>1262.090554881019</v>
      </c>
      <c r="U181" s="191">
        <f t="shared" si="14"/>
        <v>1245.9066800179451</v>
      </c>
      <c r="V181" s="191">
        <f t="shared" si="14"/>
        <v>1229.7228051548709</v>
      </c>
      <c r="W181" s="191">
        <f t="shared" si="14"/>
        <v>1213.538930291797</v>
      </c>
      <c r="X181" s="191">
        <f t="shared" si="14"/>
        <v>1197.3550554287217</v>
      </c>
      <c r="Y181" s="191">
        <f t="shared" si="14"/>
        <v>1178.417284288</v>
      </c>
      <c r="Z181" s="191">
        <f t="shared" si="14"/>
        <v>1159.4795131472783</v>
      </c>
      <c r="AA181" s="191">
        <f t="shared" si="14"/>
        <v>1140.5417420065567</v>
      </c>
      <c r="AB181" s="191">
        <f t="shared" si="14"/>
        <v>1121.603970865835</v>
      </c>
      <c r="AC181" s="191">
        <f t="shared" si="14"/>
        <v>1102.6661997251133</v>
      </c>
      <c r="AD181" s="191">
        <f t="shared" si="14"/>
        <v>1083.7284285843916</v>
      </c>
      <c r="AE181" s="191">
        <f t="shared" si="14"/>
        <v>1064.7906574436699</v>
      </c>
      <c r="AF181" s="191">
        <f t="shared" si="14"/>
        <v>1045.852886302948</v>
      </c>
      <c r="AG181" s="191">
        <f t="shared" si="14"/>
        <v>1026.9151151622264</v>
      </c>
      <c r="AH181" s="191">
        <f t="shared" si="14"/>
        <v>1007.9773440215048</v>
      </c>
      <c r="AI181" s="191">
        <f t="shared" si="14"/>
        <v>989.03957288078311</v>
      </c>
      <c r="AJ181" s="191">
        <f t="shared" si="14"/>
        <v>970.10180174006155</v>
      </c>
      <c r="AK181" s="191">
        <f t="shared" si="14"/>
        <v>951.16403059933998</v>
      </c>
      <c r="AL181" s="191">
        <f t="shared" si="14"/>
        <v>932.22625945861842</v>
      </c>
      <c r="AM181" s="191">
        <f t="shared" si="14"/>
        <v>913.28848831789674</v>
      </c>
      <c r="AN181" s="191">
        <f t="shared" si="14"/>
        <v>894.35071717717517</v>
      </c>
      <c r="AO181" s="191">
        <f t="shared" si="14"/>
        <v>875.4129460364536</v>
      </c>
      <c r="AP181" s="191">
        <f t="shared" si="14"/>
        <v>856.47517489573204</v>
      </c>
      <c r="AQ181" s="191">
        <f t="shared" si="14"/>
        <v>837.53740375501036</v>
      </c>
      <c r="AR181" s="191">
        <f t="shared" si="14"/>
        <v>818.5996326142897</v>
      </c>
      <c r="BD181"/>
      <c r="BE181"/>
    </row>
    <row r="182" spans="1:103" ht="14.25" customHeight="1" thickTop="1" x14ac:dyDescent="0.3">
      <c r="G182" s="62"/>
      <c r="H182" s="409"/>
      <c r="J182" s="169"/>
      <c r="K182" s="52"/>
      <c r="L182" s="193"/>
      <c r="BD182"/>
      <c r="BE182"/>
    </row>
    <row r="183" spans="1:103" ht="14.25" customHeight="1" x14ac:dyDescent="0.25">
      <c r="G183" s="62"/>
      <c r="H183" s="409"/>
      <c r="L183" s="162">
        <v>2018</v>
      </c>
      <c r="M183" s="162">
        <v>2019</v>
      </c>
      <c r="N183" s="162">
        <v>2020</v>
      </c>
      <c r="O183" s="162">
        <v>2021</v>
      </c>
      <c r="P183" s="162">
        <v>2022</v>
      </c>
      <c r="Q183" s="162">
        <v>2023</v>
      </c>
      <c r="R183" s="162">
        <v>2024</v>
      </c>
      <c r="S183" s="162">
        <v>2025</v>
      </c>
      <c r="T183" s="162">
        <v>2026</v>
      </c>
      <c r="U183" s="162">
        <v>2027</v>
      </c>
      <c r="V183" s="162">
        <v>2028</v>
      </c>
      <c r="W183" s="162">
        <v>2029</v>
      </c>
      <c r="X183" s="162">
        <v>2030</v>
      </c>
      <c r="Y183" s="162">
        <v>2031</v>
      </c>
      <c r="Z183" s="162">
        <v>2032</v>
      </c>
      <c r="AA183" s="162">
        <v>2033</v>
      </c>
      <c r="AB183" s="162">
        <v>2034</v>
      </c>
      <c r="AC183" s="162">
        <v>2035</v>
      </c>
      <c r="AD183" s="162">
        <v>2036</v>
      </c>
      <c r="AE183" s="162">
        <v>2037</v>
      </c>
      <c r="AF183" s="162">
        <v>2038</v>
      </c>
      <c r="AG183" s="162">
        <v>2039</v>
      </c>
      <c r="AH183" s="162">
        <v>2040</v>
      </c>
      <c r="AI183" s="162">
        <v>2041</v>
      </c>
      <c r="AJ183" s="162">
        <v>2042</v>
      </c>
      <c r="AK183" s="162">
        <v>2043</v>
      </c>
      <c r="AL183" s="162">
        <v>2044</v>
      </c>
      <c r="AM183" s="162">
        <v>2045</v>
      </c>
      <c r="AN183" s="162">
        <v>2046</v>
      </c>
      <c r="AO183" s="162">
        <v>2047</v>
      </c>
      <c r="AP183" s="162">
        <v>2048</v>
      </c>
      <c r="AQ183" s="162">
        <v>2049</v>
      </c>
      <c r="AR183" s="162">
        <v>2050</v>
      </c>
    </row>
    <row r="184" spans="1:103" ht="14.25" customHeight="1" x14ac:dyDescent="0.25">
      <c r="G184" s="62"/>
      <c r="H184" s="409"/>
      <c r="J184" s="441" t="s">
        <v>77</v>
      </c>
      <c r="K184" s="164" t="s">
        <v>116</v>
      </c>
      <c r="L184" s="189">
        <v>18.760000000000002</v>
      </c>
      <c r="M184" s="189">
        <v>16.080000000000002</v>
      </c>
      <c r="N184" s="189">
        <v>15.693644368025145</v>
      </c>
      <c r="O184" s="189">
        <v>14.9297780480883</v>
      </c>
      <c r="P184" s="189">
        <v>14.165911728151457</v>
      </c>
      <c r="Q184" s="189">
        <v>13.402045408214615</v>
      </c>
      <c r="R184" s="189">
        <v>12.63817908827777</v>
      </c>
      <c r="S184" s="189">
        <v>11.874312768340927</v>
      </c>
      <c r="T184" s="189">
        <v>11.110446448404085</v>
      </c>
      <c r="U184" s="189">
        <v>10.34658012846724</v>
      </c>
      <c r="V184" s="189">
        <v>9.5827138085303964</v>
      </c>
      <c r="W184" s="189">
        <v>8.8188474885935548</v>
      </c>
      <c r="X184" s="189">
        <v>8.0549811686567026</v>
      </c>
      <c r="Y184" s="189">
        <v>7.9553077009561122</v>
      </c>
      <c r="Z184" s="189">
        <v>7.8556342332555209</v>
      </c>
      <c r="AA184" s="189">
        <v>7.7559607655549305</v>
      </c>
      <c r="AB184" s="189">
        <v>7.6562872978543393</v>
      </c>
      <c r="AC184" s="189">
        <v>7.556613830153748</v>
      </c>
      <c r="AD184" s="189">
        <v>7.4569403624531576</v>
      </c>
      <c r="AE184" s="189">
        <v>7.3572668947525663</v>
      </c>
      <c r="AF184" s="189">
        <v>7.257593427051976</v>
      </c>
      <c r="AG184" s="189">
        <v>7.1579199593513856</v>
      </c>
      <c r="AH184" s="189">
        <v>7.0582464916507943</v>
      </c>
      <c r="AI184" s="189">
        <v>6.9585730239502039</v>
      </c>
      <c r="AJ184" s="189">
        <v>6.8588995562496127</v>
      </c>
      <c r="AK184" s="189">
        <v>6.7592260885490214</v>
      </c>
      <c r="AL184" s="189">
        <v>6.659552620848431</v>
      </c>
      <c r="AM184" s="189">
        <v>6.5598791531478398</v>
      </c>
      <c r="AN184" s="189">
        <v>6.4602056854472494</v>
      </c>
      <c r="AO184" s="189">
        <v>6.360532217746659</v>
      </c>
      <c r="AP184" s="189">
        <v>6.2608587500460677</v>
      </c>
      <c r="AQ184" s="189">
        <v>6.1611852823454765</v>
      </c>
      <c r="AR184" s="189">
        <v>6.061511814644895</v>
      </c>
    </row>
    <row r="185" spans="1:103" ht="14.25" customHeight="1" x14ac:dyDescent="0.3">
      <c r="G185" s="62"/>
      <c r="H185" s="409"/>
      <c r="J185" s="442"/>
      <c r="K185" s="52" t="s">
        <v>117</v>
      </c>
      <c r="L185" s="190">
        <v>18.760000000000002</v>
      </c>
      <c r="M185" s="190">
        <v>16.080000000000002</v>
      </c>
      <c r="N185" s="190">
        <v>15.851846923524111</v>
      </c>
      <c r="O185" s="190">
        <v>15.246183159086234</v>
      </c>
      <c r="P185" s="190">
        <v>14.640519394648356</v>
      </c>
      <c r="Q185" s="190">
        <v>14.03485563021048</v>
      </c>
      <c r="R185" s="190">
        <v>13.429191865772605</v>
      </c>
      <c r="S185" s="190">
        <v>12.823528101334729</v>
      </c>
      <c r="T185" s="190">
        <v>12.21786433689685</v>
      </c>
      <c r="U185" s="190">
        <v>11.612200572458974</v>
      </c>
      <c r="V185" s="190">
        <v>11.006536808021099</v>
      </c>
      <c r="W185" s="190">
        <v>10.400873043583221</v>
      </c>
      <c r="X185" s="190">
        <v>9.7952092791453467</v>
      </c>
      <c r="Y185" s="190">
        <v>9.7081978736209145</v>
      </c>
      <c r="Z185" s="190">
        <v>9.6211864680964823</v>
      </c>
      <c r="AA185" s="190">
        <v>9.5341750625720483</v>
      </c>
      <c r="AB185" s="190">
        <v>9.4471636570476178</v>
      </c>
      <c r="AC185" s="190">
        <v>9.3601522515231839</v>
      </c>
      <c r="AD185" s="190">
        <v>9.2731408459987517</v>
      </c>
      <c r="AE185" s="190">
        <v>9.1861294404743195</v>
      </c>
      <c r="AF185" s="190">
        <v>9.0991180349498872</v>
      </c>
      <c r="AG185" s="190">
        <v>9.0121066294254533</v>
      </c>
      <c r="AH185" s="190">
        <v>8.9250952239010211</v>
      </c>
      <c r="AI185" s="190">
        <v>8.8380838183765889</v>
      </c>
      <c r="AJ185" s="190">
        <v>8.7510724128521549</v>
      </c>
      <c r="AK185" s="190">
        <v>8.6640610073277227</v>
      </c>
      <c r="AL185" s="190">
        <v>8.5770496018032905</v>
      </c>
      <c r="AM185" s="190">
        <v>8.4900381962788583</v>
      </c>
      <c r="AN185" s="190">
        <v>8.4030267907544243</v>
      </c>
      <c r="AO185" s="190">
        <v>8.3160153852299938</v>
      </c>
      <c r="AP185" s="190">
        <v>8.2290039797055599</v>
      </c>
      <c r="AQ185" s="190">
        <v>8.1419925741811277</v>
      </c>
      <c r="AR185" s="190">
        <v>8.0549811686567026</v>
      </c>
      <c r="AS185"/>
      <c r="AT185"/>
      <c r="AU185"/>
      <c r="AX185"/>
      <c r="AY185"/>
    </row>
    <row r="186" spans="1:103" ht="14.25" customHeight="1" thickBot="1" x14ac:dyDescent="0.3">
      <c r="G186" s="62"/>
      <c r="H186" s="409"/>
      <c r="J186" s="442"/>
      <c r="K186" s="167" t="s">
        <v>118</v>
      </c>
      <c r="L186" s="191">
        <v>18.760000000000002</v>
      </c>
      <c r="M186" s="191">
        <v>16.080000000000002</v>
      </c>
      <c r="N186" s="191">
        <v>16.263857484472211</v>
      </c>
      <c r="O186" s="191">
        <v>16.070204280982438</v>
      </c>
      <c r="P186" s="191">
        <v>15.87655107749266</v>
      </c>
      <c r="Q186" s="191">
        <v>15.682897874002888</v>
      </c>
      <c r="R186" s="191">
        <v>15.489244670513113</v>
      </c>
      <c r="S186" s="191">
        <v>15.295591467023337</v>
      </c>
      <c r="T186" s="191">
        <v>15.101938263533562</v>
      </c>
      <c r="U186" s="191">
        <v>14.908285060043788</v>
      </c>
      <c r="V186" s="191">
        <v>14.714631856554012</v>
      </c>
      <c r="W186" s="191">
        <v>14.520978653064239</v>
      </c>
      <c r="X186" s="191">
        <v>14.327325449574449</v>
      </c>
      <c r="Y186" s="191">
        <v>14.100719641052994</v>
      </c>
      <c r="Z186" s="191">
        <v>13.874113832531537</v>
      </c>
      <c r="AA186" s="191">
        <v>13.647508024010081</v>
      </c>
      <c r="AB186" s="191">
        <v>13.420902215488624</v>
      </c>
      <c r="AC186" s="191">
        <v>13.194296406967167</v>
      </c>
      <c r="AD186" s="191">
        <v>12.967690598445712</v>
      </c>
      <c r="AE186" s="191">
        <v>12.741084789924257</v>
      </c>
      <c r="AF186" s="191">
        <v>12.514478981402799</v>
      </c>
      <c r="AG186" s="191">
        <v>12.287873172881342</v>
      </c>
      <c r="AH186" s="191">
        <v>12.061267364359887</v>
      </c>
      <c r="AI186" s="191">
        <v>11.834661555838432</v>
      </c>
      <c r="AJ186" s="191">
        <v>11.608055747316977</v>
      </c>
      <c r="AK186" s="191">
        <v>11.381449938795523</v>
      </c>
      <c r="AL186" s="191">
        <v>11.154844130274066</v>
      </c>
      <c r="AM186" s="191">
        <v>10.928238321752612</v>
      </c>
      <c r="AN186" s="191">
        <v>10.701632513231157</v>
      </c>
      <c r="AO186" s="191">
        <v>10.475026704709702</v>
      </c>
      <c r="AP186" s="191">
        <v>10.248420896188247</v>
      </c>
      <c r="AQ186" s="191">
        <v>10.021815087666791</v>
      </c>
      <c r="AR186" s="191">
        <v>9.7952092791453467</v>
      </c>
    </row>
    <row r="187" spans="1:103" ht="14.25" customHeight="1" thickTop="1" x14ac:dyDescent="0.25">
      <c r="G187" s="62"/>
      <c r="H187" s="409"/>
      <c r="J187" s="442"/>
      <c r="K187" s="164" t="s">
        <v>119</v>
      </c>
      <c r="L187" s="189">
        <f t="shared" ref="L187:AR194" si="15">L184</f>
        <v>18.760000000000002</v>
      </c>
      <c r="M187" s="189">
        <f t="shared" si="15"/>
        <v>16.080000000000002</v>
      </c>
      <c r="N187" s="189">
        <f t="shared" si="15"/>
        <v>15.693644368025145</v>
      </c>
      <c r="O187" s="189">
        <f t="shared" si="15"/>
        <v>14.9297780480883</v>
      </c>
      <c r="P187" s="189">
        <f t="shared" si="15"/>
        <v>14.165911728151457</v>
      </c>
      <c r="Q187" s="189">
        <f t="shared" si="15"/>
        <v>13.402045408214615</v>
      </c>
      <c r="R187" s="189">
        <f t="shared" si="15"/>
        <v>12.63817908827777</v>
      </c>
      <c r="S187" s="189">
        <f t="shared" si="15"/>
        <v>11.874312768340927</v>
      </c>
      <c r="T187" s="189">
        <f t="shared" si="15"/>
        <v>11.110446448404085</v>
      </c>
      <c r="U187" s="189">
        <f t="shared" si="15"/>
        <v>10.34658012846724</v>
      </c>
      <c r="V187" s="189">
        <f t="shared" si="15"/>
        <v>9.5827138085303964</v>
      </c>
      <c r="W187" s="189">
        <f t="shared" si="15"/>
        <v>8.8188474885935548</v>
      </c>
      <c r="X187" s="189">
        <f t="shared" si="15"/>
        <v>8.0549811686567026</v>
      </c>
      <c r="Y187" s="189">
        <f t="shared" si="15"/>
        <v>7.9553077009561122</v>
      </c>
      <c r="Z187" s="189">
        <f t="shared" si="15"/>
        <v>7.8556342332555209</v>
      </c>
      <c r="AA187" s="189">
        <f t="shared" si="15"/>
        <v>7.7559607655549305</v>
      </c>
      <c r="AB187" s="189">
        <f t="shared" si="15"/>
        <v>7.6562872978543393</v>
      </c>
      <c r="AC187" s="189">
        <f t="shared" si="15"/>
        <v>7.556613830153748</v>
      </c>
      <c r="AD187" s="189">
        <f t="shared" si="15"/>
        <v>7.4569403624531576</v>
      </c>
      <c r="AE187" s="189">
        <f t="shared" si="15"/>
        <v>7.3572668947525663</v>
      </c>
      <c r="AF187" s="189">
        <f t="shared" si="15"/>
        <v>7.257593427051976</v>
      </c>
      <c r="AG187" s="189">
        <f t="shared" si="15"/>
        <v>7.1579199593513856</v>
      </c>
      <c r="AH187" s="189">
        <f t="shared" si="15"/>
        <v>7.0582464916507943</v>
      </c>
      <c r="AI187" s="189">
        <f t="shared" si="15"/>
        <v>6.9585730239502039</v>
      </c>
      <c r="AJ187" s="189">
        <f t="shared" si="15"/>
        <v>6.8588995562496127</v>
      </c>
      <c r="AK187" s="189">
        <f t="shared" si="15"/>
        <v>6.7592260885490214</v>
      </c>
      <c r="AL187" s="189">
        <f t="shared" si="15"/>
        <v>6.659552620848431</v>
      </c>
      <c r="AM187" s="189">
        <f t="shared" si="15"/>
        <v>6.5598791531478398</v>
      </c>
      <c r="AN187" s="189">
        <f t="shared" si="15"/>
        <v>6.4602056854472494</v>
      </c>
      <c r="AO187" s="189">
        <f t="shared" si="15"/>
        <v>6.360532217746659</v>
      </c>
      <c r="AP187" s="189">
        <f t="shared" si="15"/>
        <v>6.2608587500460677</v>
      </c>
      <c r="AQ187" s="189">
        <f t="shared" si="15"/>
        <v>6.1611852823454765</v>
      </c>
      <c r="AR187" s="189">
        <f t="shared" si="15"/>
        <v>6.061511814644895</v>
      </c>
    </row>
    <row r="188" spans="1:103" ht="14.25" customHeight="1" x14ac:dyDescent="0.3">
      <c r="G188" s="62"/>
      <c r="H188" s="409"/>
      <c r="J188" s="442"/>
      <c r="K188" s="52" t="s">
        <v>120</v>
      </c>
      <c r="L188" s="190">
        <f t="shared" si="15"/>
        <v>18.760000000000002</v>
      </c>
      <c r="M188" s="190">
        <f t="shared" si="15"/>
        <v>16.080000000000002</v>
      </c>
      <c r="N188" s="190">
        <f t="shared" si="15"/>
        <v>15.851846923524111</v>
      </c>
      <c r="O188" s="190">
        <f t="shared" si="15"/>
        <v>15.246183159086234</v>
      </c>
      <c r="P188" s="190">
        <f t="shared" si="15"/>
        <v>14.640519394648356</v>
      </c>
      <c r="Q188" s="190">
        <f t="shared" si="15"/>
        <v>14.03485563021048</v>
      </c>
      <c r="R188" s="190">
        <f t="shared" si="15"/>
        <v>13.429191865772605</v>
      </c>
      <c r="S188" s="190">
        <f t="shared" si="15"/>
        <v>12.823528101334729</v>
      </c>
      <c r="T188" s="190">
        <f t="shared" si="15"/>
        <v>12.21786433689685</v>
      </c>
      <c r="U188" s="190">
        <f t="shared" si="15"/>
        <v>11.612200572458974</v>
      </c>
      <c r="V188" s="190">
        <f t="shared" si="15"/>
        <v>11.006536808021099</v>
      </c>
      <c r="W188" s="190">
        <f t="shared" si="15"/>
        <v>10.400873043583221</v>
      </c>
      <c r="X188" s="190">
        <f t="shared" si="15"/>
        <v>9.7952092791453467</v>
      </c>
      <c r="Y188" s="190">
        <f t="shared" si="15"/>
        <v>9.7081978736209145</v>
      </c>
      <c r="Z188" s="190">
        <f t="shared" si="15"/>
        <v>9.6211864680964823</v>
      </c>
      <c r="AA188" s="190">
        <f t="shared" si="15"/>
        <v>9.5341750625720483</v>
      </c>
      <c r="AB188" s="190">
        <f t="shared" si="15"/>
        <v>9.4471636570476178</v>
      </c>
      <c r="AC188" s="190">
        <f t="shared" si="15"/>
        <v>9.3601522515231839</v>
      </c>
      <c r="AD188" s="190">
        <f t="shared" si="15"/>
        <v>9.2731408459987517</v>
      </c>
      <c r="AE188" s="190">
        <f t="shared" si="15"/>
        <v>9.1861294404743195</v>
      </c>
      <c r="AF188" s="190">
        <f t="shared" si="15"/>
        <v>9.0991180349498872</v>
      </c>
      <c r="AG188" s="190">
        <f t="shared" si="15"/>
        <v>9.0121066294254533</v>
      </c>
      <c r="AH188" s="190">
        <f t="shared" si="15"/>
        <v>8.9250952239010211</v>
      </c>
      <c r="AI188" s="190">
        <f t="shared" si="15"/>
        <v>8.8380838183765889</v>
      </c>
      <c r="AJ188" s="190">
        <f t="shared" si="15"/>
        <v>8.7510724128521549</v>
      </c>
      <c r="AK188" s="190">
        <f t="shared" si="15"/>
        <v>8.6640610073277227</v>
      </c>
      <c r="AL188" s="190">
        <f t="shared" si="15"/>
        <v>8.5770496018032905</v>
      </c>
      <c r="AM188" s="190">
        <f t="shared" si="15"/>
        <v>8.4900381962788583</v>
      </c>
      <c r="AN188" s="190">
        <f t="shared" si="15"/>
        <v>8.4030267907544243</v>
      </c>
      <c r="AO188" s="190">
        <f t="shared" si="15"/>
        <v>8.3160153852299938</v>
      </c>
      <c r="AP188" s="190">
        <f t="shared" si="15"/>
        <v>8.2290039797055599</v>
      </c>
      <c r="AQ188" s="190">
        <f t="shared" si="15"/>
        <v>8.1419925741811277</v>
      </c>
      <c r="AR188" s="190">
        <f t="shared" si="15"/>
        <v>8.0549811686567026</v>
      </c>
      <c r="AV188"/>
      <c r="AW188"/>
    </row>
    <row r="189" spans="1:103" ht="14.25" customHeight="1" thickBot="1" x14ac:dyDescent="0.35">
      <c r="G189" s="62"/>
      <c r="H189" s="409"/>
      <c r="J189" s="442"/>
      <c r="K189" s="167" t="s">
        <v>121</v>
      </c>
      <c r="L189" s="191">
        <f t="shared" si="15"/>
        <v>18.760000000000002</v>
      </c>
      <c r="M189" s="191">
        <f t="shared" si="15"/>
        <v>16.080000000000002</v>
      </c>
      <c r="N189" s="191">
        <f t="shared" si="15"/>
        <v>16.263857484472211</v>
      </c>
      <c r="O189" s="191">
        <f t="shared" si="15"/>
        <v>16.070204280982438</v>
      </c>
      <c r="P189" s="191">
        <f t="shared" si="15"/>
        <v>15.87655107749266</v>
      </c>
      <c r="Q189" s="191">
        <f t="shared" si="15"/>
        <v>15.682897874002888</v>
      </c>
      <c r="R189" s="191">
        <f t="shared" si="15"/>
        <v>15.489244670513113</v>
      </c>
      <c r="S189" s="191">
        <f t="shared" si="15"/>
        <v>15.295591467023337</v>
      </c>
      <c r="T189" s="191">
        <f t="shared" si="15"/>
        <v>15.101938263533562</v>
      </c>
      <c r="U189" s="191">
        <f t="shared" si="15"/>
        <v>14.908285060043788</v>
      </c>
      <c r="V189" s="191">
        <f t="shared" si="15"/>
        <v>14.714631856554012</v>
      </c>
      <c r="W189" s="191">
        <f t="shared" si="15"/>
        <v>14.520978653064239</v>
      </c>
      <c r="X189" s="191">
        <f t="shared" si="15"/>
        <v>14.327325449574449</v>
      </c>
      <c r="Y189" s="191">
        <f t="shared" si="15"/>
        <v>14.100719641052994</v>
      </c>
      <c r="Z189" s="191">
        <f t="shared" si="15"/>
        <v>13.874113832531537</v>
      </c>
      <c r="AA189" s="191">
        <f t="shared" si="15"/>
        <v>13.647508024010081</v>
      </c>
      <c r="AB189" s="191">
        <f t="shared" si="15"/>
        <v>13.420902215488624</v>
      </c>
      <c r="AC189" s="191">
        <f t="shared" si="15"/>
        <v>13.194296406967167</v>
      </c>
      <c r="AD189" s="191">
        <f t="shared" si="15"/>
        <v>12.967690598445712</v>
      </c>
      <c r="AE189" s="191">
        <f t="shared" si="15"/>
        <v>12.741084789924257</v>
      </c>
      <c r="AF189" s="191">
        <f t="shared" si="15"/>
        <v>12.514478981402799</v>
      </c>
      <c r="AG189" s="191">
        <f t="shared" si="15"/>
        <v>12.287873172881342</v>
      </c>
      <c r="AH189" s="191">
        <f t="shared" si="15"/>
        <v>12.061267364359887</v>
      </c>
      <c r="AI189" s="191">
        <f t="shared" si="15"/>
        <v>11.834661555838432</v>
      </c>
      <c r="AJ189" s="191">
        <f t="shared" si="15"/>
        <v>11.608055747316977</v>
      </c>
      <c r="AK189" s="191">
        <f t="shared" si="15"/>
        <v>11.381449938795523</v>
      </c>
      <c r="AL189" s="191">
        <f t="shared" si="15"/>
        <v>11.154844130274066</v>
      </c>
      <c r="AM189" s="191">
        <f t="shared" si="15"/>
        <v>10.928238321752612</v>
      </c>
      <c r="AN189" s="191">
        <f t="shared" si="15"/>
        <v>10.701632513231157</v>
      </c>
      <c r="AO189" s="191">
        <f t="shared" si="15"/>
        <v>10.475026704709702</v>
      </c>
      <c r="AP189" s="191">
        <f t="shared" si="15"/>
        <v>10.248420896188247</v>
      </c>
      <c r="AQ189" s="191">
        <f t="shared" si="15"/>
        <v>10.021815087666791</v>
      </c>
      <c r="AR189" s="191">
        <f t="shared" si="15"/>
        <v>9.7952092791453467</v>
      </c>
      <c r="CR189"/>
      <c r="CS189"/>
      <c r="CT189"/>
      <c r="CU189"/>
      <c r="CV189"/>
      <c r="CW189"/>
      <c r="CX189"/>
      <c r="CY189"/>
    </row>
    <row r="190" spans="1:103" ht="14.25" customHeight="1" thickTop="1" x14ac:dyDescent="0.3">
      <c r="G190" s="62"/>
      <c r="H190" s="409"/>
      <c r="J190" s="442"/>
      <c r="K190" s="164" t="s">
        <v>122</v>
      </c>
      <c r="L190" s="189">
        <f t="shared" si="15"/>
        <v>18.760000000000002</v>
      </c>
      <c r="M190" s="189">
        <f t="shared" si="15"/>
        <v>16.080000000000002</v>
      </c>
      <c r="N190" s="189">
        <f t="shared" si="15"/>
        <v>15.693644368025145</v>
      </c>
      <c r="O190" s="189">
        <f t="shared" si="15"/>
        <v>14.9297780480883</v>
      </c>
      <c r="P190" s="189">
        <f t="shared" si="15"/>
        <v>14.165911728151457</v>
      </c>
      <c r="Q190" s="189">
        <f t="shared" si="15"/>
        <v>13.402045408214615</v>
      </c>
      <c r="R190" s="189">
        <f t="shared" si="15"/>
        <v>12.63817908827777</v>
      </c>
      <c r="S190" s="189">
        <f t="shared" si="15"/>
        <v>11.874312768340927</v>
      </c>
      <c r="T190" s="189">
        <f t="shared" si="15"/>
        <v>11.110446448404085</v>
      </c>
      <c r="U190" s="189">
        <f t="shared" si="15"/>
        <v>10.34658012846724</v>
      </c>
      <c r="V190" s="189">
        <f t="shared" si="15"/>
        <v>9.5827138085303964</v>
      </c>
      <c r="W190" s="189">
        <f t="shared" si="15"/>
        <v>8.8188474885935548</v>
      </c>
      <c r="X190" s="189">
        <f t="shared" si="15"/>
        <v>8.0549811686567026</v>
      </c>
      <c r="Y190" s="189">
        <f t="shared" si="15"/>
        <v>7.9553077009561122</v>
      </c>
      <c r="Z190" s="189">
        <f t="shared" si="15"/>
        <v>7.8556342332555209</v>
      </c>
      <c r="AA190" s="189">
        <f t="shared" si="15"/>
        <v>7.7559607655549305</v>
      </c>
      <c r="AB190" s="189">
        <f t="shared" si="15"/>
        <v>7.6562872978543393</v>
      </c>
      <c r="AC190" s="189">
        <f t="shared" si="15"/>
        <v>7.556613830153748</v>
      </c>
      <c r="AD190" s="189">
        <f t="shared" si="15"/>
        <v>7.4569403624531576</v>
      </c>
      <c r="AE190" s="189">
        <f t="shared" si="15"/>
        <v>7.3572668947525663</v>
      </c>
      <c r="AF190" s="189">
        <f t="shared" si="15"/>
        <v>7.257593427051976</v>
      </c>
      <c r="AG190" s="189">
        <f t="shared" si="15"/>
        <v>7.1579199593513856</v>
      </c>
      <c r="AH190" s="189">
        <f t="shared" si="15"/>
        <v>7.0582464916507943</v>
      </c>
      <c r="AI190" s="189">
        <f t="shared" si="15"/>
        <v>6.9585730239502039</v>
      </c>
      <c r="AJ190" s="189">
        <f t="shared" si="15"/>
        <v>6.8588995562496127</v>
      </c>
      <c r="AK190" s="189">
        <f t="shared" si="15"/>
        <v>6.7592260885490214</v>
      </c>
      <c r="AL190" s="189">
        <f t="shared" si="15"/>
        <v>6.659552620848431</v>
      </c>
      <c r="AM190" s="189">
        <f t="shared" si="15"/>
        <v>6.5598791531478398</v>
      </c>
      <c r="AN190" s="189">
        <f t="shared" si="15"/>
        <v>6.4602056854472494</v>
      </c>
      <c r="AO190" s="189">
        <f t="shared" si="15"/>
        <v>6.360532217746659</v>
      </c>
      <c r="AP190" s="189">
        <f t="shared" si="15"/>
        <v>6.2608587500460677</v>
      </c>
      <c r="AQ190" s="189">
        <f t="shared" si="15"/>
        <v>6.1611852823454765</v>
      </c>
      <c r="AR190" s="189">
        <f t="shared" si="15"/>
        <v>6.061511814644895</v>
      </c>
      <c r="BK190"/>
      <c r="BL190"/>
      <c r="BM190"/>
    </row>
    <row r="191" spans="1:103" ht="14.25" customHeight="1" x14ac:dyDescent="0.3">
      <c r="G191" s="62"/>
      <c r="H191" s="409"/>
      <c r="J191" s="442"/>
      <c r="K191" s="52" t="s">
        <v>123</v>
      </c>
      <c r="L191" s="190">
        <f t="shared" si="15"/>
        <v>18.760000000000002</v>
      </c>
      <c r="M191" s="190">
        <f t="shared" si="15"/>
        <v>16.080000000000002</v>
      </c>
      <c r="N191" s="190">
        <f t="shared" si="15"/>
        <v>15.851846923524111</v>
      </c>
      <c r="O191" s="190">
        <f t="shared" si="15"/>
        <v>15.246183159086234</v>
      </c>
      <c r="P191" s="190">
        <f t="shared" si="15"/>
        <v>14.640519394648356</v>
      </c>
      <c r="Q191" s="190">
        <f t="shared" si="15"/>
        <v>14.03485563021048</v>
      </c>
      <c r="R191" s="190">
        <f t="shared" si="15"/>
        <v>13.429191865772605</v>
      </c>
      <c r="S191" s="190">
        <f t="shared" si="15"/>
        <v>12.823528101334729</v>
      </c>
      <c r="T191" s="190">
        <f t="shared" si="15"/>
        <v>12.21786433689685</v>
      </c>
      <c r="U191" s="190">
        <f t="shared" si="15"/>
        <v>11.612200572458974</v>
      </c>
      <c r="V191" s="190">
        <f t="shared" si="15"/>
        <v>11.006536808021099</v>
      </c>
      <c r="W191" s="190">
        <f t="shared" si="15"/>
        <v>10.400873043583221</v>
      </c>
      <c r="X191" s="190">
        <f t="shared" si="15"/>
        <v>9.7952092791453467</v>
      </c>
      <c r="Y191" s="190">
        <f t="shared" si="15"/>
        <v>9.7081978736209145</v>
      </c>
      <c r="Z191" s="190">
        <f t="shared" si="15"/>
        <v>9.6211864680964823</v>
      </c>
      <c r="AA191" s="190">
        <f t="shared" si="15"/>
        <v>9.5341750625720483</v>
      </c>
      <c r="AB191" s="190">
        <f t="shared" si="15"/>
        <v>9.4471636570476178</v>
      </c>
      <c r="AC191" s="190">
        <f t="shared" si="15"/>
        <v>9.3601522515231839</v>
      </c>
      <c r="AD191" s="190">
        <f t="shared" si="15"/>
        <v>9.2731408459987517</v>
      </c>
      <c r="AE191" s="190">
        <f t="shared" si="15"/>
        <v>9.1861294404743195</v>
      </c>
      <c r="AF191" s="190">
        <f t="shared" si="15"/>
        <v>9.0991180349498872</v>
      </c>
      <c r="AG191" s="190">
        <f t="shared" si="15"/>
        <v>9.0121066294254533</v>
      </c>
      <c r="AH191" s="190">
        <f t="shared" si="15"/>
        <v>8.9250952239010211</v>
      </c>
      <c r="AI191" s="190">
        <f t="shared" si="15"/>
        <v>8.8380838183765889</v>
      </c>
      <c r="AJ191" s="190">
        <f t="shared" si="15"/>
        <v>8.7510724128521549</v>
      </c>
      <c r="AK191" s="190">
        <f t="shared" si="15"/>
        <v>8.6640610073277227</v>
      </c>
      <c r="AL191" s="190">
        <f t="shared" si="15"/>
        <v>8.5770496018032905</v>
      </c>
      <c r="AM191" s="190">
        <f t="shared" si="15"/>
        <v>8.4900381962788583</v>
      </c>
      <c r="AN191" s="190">
        <f t="shared" si="15"/>
        <v>8.4030267907544243</v>
      </c>
      <c r="AO191" s="190">
        <f t="shared" si="15"/>
        <v>8.3160153852299938</v>
      </c>
      <c r="AP191" s="190">
        <f t="shared" si="15"/>
        <v>8.2290039797055599</v>
      </c>
      <c r="AQ191" s="190">
        <f t="shared" si="15"/>
        <v>8.1419925741811277</v>
      </c>
      <c r="AR191" s="190">
        <f t="shared" si="15"/>
        <v>8.0549811686567026</v>
      </c>
      <c r="AZ191"/>
      <c r="BA191"/>
      <c r="BB191"/>
      <c r="BC191"/>
      <c r="BF191"/>
      <c r="BG191"/>
      <c r="BH191"/>
      <c r="BI191"/>
      <c r="BJ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</row>
    <row r="192" spans="1:103" ht="14.25" customHeight="1" thickBot="1" x14ac:dyDescent="0.35">
      <c r="G192" s="62"/>
      <c r="H192" s="409"/>
      <c r="J192" s="442"/>
      <c r="K192" s="167" t="s">
        <v>124</v>
      </c>
      <c r="L192" s="191">
        <f t="shared" si="15"/>
        <v>18.760000000000002</v>
      </c>
      <c r="M192" s="191">
        <f t="shared" si="15"/>
        <v>16.080000000000002</v>
      </c>
      <c r="N192" s="191">
        <f t="shared" si="15"/>
        <v>16.263857484472211</v>
      </c>
      <c r="O192" s="191">
        <f t="shared" si="15"/>
        <v>16.070204280982438</v>
      </c>
      <c r="P192" s="191">
        <f t="shared" si="15"/>
        <v>15.87655107749266</v>
      </c>
      <c r="Q192" s="191">
        <f t="shared" si="15"/>
        <v>15.682897874002888</v>
      </c>
      <c r="R192" s="191">
        <f t="shared" si="15"/>
        <v>15.489244670513113</v>
      </c>
      <c r="S192" s="191">
        <f t="shared" si="15"/>
        <v>15.295591467023337</v>
      </c>
      <c r="T192" s="191">
        <f t="shared" si="15"/>
        <v>15.101938263533562</v>
      </c>
      <c r="U192" s="191">
        <f t="shared" si="15"/>
        <v>14.908285060043788</v>
      </c>
      <c r="V192" s="191">
        <f t="shared" si="15"/>
        <v>14.714631856554012</v>
      </c>
      <c r="W192" s="191">
        <f t="shared" si="15"/>
        <v>14.520978653064239</v>
      </c>
      <c r="X192" s="191">
        <f t="shared" si="15"/>
        <v>14.327325449574449</v>
      </c>
      <c r="Y192" s="191">
        <f t="shared" si="15"/>
        <v>14.100719641052994</v>
      </c>
      <c r="Z192" s="191">
        <f t="shared" si="15"/>
        <v>13.874113832531537</v>
      </c>
      <c r="AA192" s="191">
        <f t="shared" si="15"/>
        <v>13.647508024010081</v>
      </c>
      <c r="AB192" s="191">
        <f t="shared" si="15"/>
        <v>13.420902215488624</v>
      </c>
      <c r="AC192" s="191">
        <f t="shared" si="15"/>
        <v>13.194296406967167</v>
      </c>
      <c r="AD192" s="191">
        <f t="shared" si="15"/>
        <v>12.967690598445712</v>
      </c>
      <c r="AE192" s="191">
        <f t="shared" si="15"/>
        <v>12.741084789924257</v>
      </c>
      <c r="AF192" s="191">
        <f t="shared" si="15"/>
        <v>12.514478981402799</v>
      </c>
      <c r="AG192" s="191">
        <f t="shared" si="15"/>
        <v>12.287873172881342</v>
      </c>
      <c r="AH192" s="191">
        <f t="shared" si="15"/>
        <v>12.061267364359887</v>
      </c>
      <c r="AI192" s="191">
        <f t="shared" si="15"/>
        <v>11.834661555838432</v>
      </c>
      <c r="AJ192" s="191">
        <f t="shared" si="15"/>
        <v>11.608055747316977</v>
      </c>
      <c r="AK192" s="191">
        <f t="shared" si="15"/>
        <v>11.381449938795523</v>
      </c>
      <c r="AL192" s="191">
        <f t="shared" si="15"/>
        <v>11.154844130274066</v>
      </c>
      <c r="AM192" s="191">
        <f t="shared" si="15"/>
        <v>10.928238321752612</v>
      </c>
      <c r="AN192" s="191">
        <f t="shared" si="15"/>
        <v>10.701632513231157</v>
      </c>
      <c r="AO192" s="191">
        <f t="shared" si="15"/>
        <v>10.475026704709702</v>
      </c>
      <c r="AP192" s="191">
        <f t="shared" si="15"/>
        <v>10.248420896188247</v>
      </c>
      <c r="AQ192" s="191">
        <f t="shared" si="15"/>
        <v>10.021815087666791</v>
      </c>
      <c r="AR192" s="191">
        <f t="shared" si="15"/>
        <v>9.7952092791453467</v>
      </c>
      <c r="BD192"/>
      <c r="BE192"/>
    </row>
    <row r="193" spans="1:95" ht="14.25" customHeight="1" thickTop="1" x14ac:dyDescent="0.3">
      <c r="A193" s="383" t="s">
        <v>131</v>
      </c>
      <c r="G193" s="62"/>
      <c r="H193" s="409"/>
      <c r="J193" s="442"/>
      <c r="K193" s="164" t="s">
        <v>125</v>
      </c>
      <c r="L193" s="189">
        <f t="shared" si="15"/>
        <v>18.760000000000002</v>
      </c>
      <c r="M193" s="189">
        <f t="shared" si="15"/>
        <v>16.080000000000002</v>
      </c>
      <c r="N193" s="189">
        <f t="shared" si="15"/>
        <v>15.693644368025145</v>
      </c>
      <c r="O193" s="189">
        <f t="shared" si="15"/>
        <v>14.9297780480883</v>
      </c>
      <c r="P193" s="189">
        <f t="shared" si="15"/>
        <v>14.165911728151457</v>
      </c>
      <c r="Q193" s="189">
        <f t="shared" si="15"/>
        <v>13.402045408214615</v>
      </c>
      <c r="R193" s="189">
        <f t="shared" si="15"/>
        <v>12.63817908827777</v>
      </c>
      <c r="S193" s="189">
        <f t="shared" si="15"/>
        <v>11.874312768340927</v>
      </c>
      <c r="T193" s="189">
        <f t="shared" si="15"/>
        <v>11.110446448404085</v>
      </c>
      <c r="U193" s="189">
        <f t="shared" si="15"/>
        <v>10.34658012846724</v>
      </c>
      <c r="V193" s="189">
        <f t="shared" si="15"/>
        <v>9.5827138085303964</v>
      </c>
      <c r="W193" s="189">
        <f t="shared" si="15"/>
        <v>8.8188474885935548</v>
      </c>
      <c r="X193" s="189">
        <f t="shared" si="15"/>
        <v>8.0549811686567026</v>
      </c>
      <c r="Y193" s="189">
        <f t="shared" si="15"/>
        <v>7.9553077009561122</v>
      </c>
      <c r="Z193" s="189">
        <f t="shared" si="15"/>
        <v>7.8556342332555209</v>
      </c>
      <c r="AA193" s="189">
        <f t="shared" si="15"/>
        <v>7.7559607655549305</v>
      </c>
      <c r="AB193" s="189">
        <f t="shared" si="15"/>
        <v>7.6562872978543393</v>
      </c>
      <c r="AC193" s="189">
        <f t="shared" si="15"/>
        <v>7.556613830153748</v>
      </c>
      <c r="AD193" s="189">
        <f t="shared" si="15"/>
        <v>7.4569403624531576</v>
      </c>
      <c r="AE193" s="189">
        <f t="shared" si="15"/>
        <v>7.3572668947525663</v>
      </c>
      <c r="AF193" s="189">
        <f t="shared" si="15"/>
        <v>7.257593427051976</v>
      </c>
      <c r="AG193" s="189">
        <f t="shared" si="15"/>
        <v>7.1579199593513856</v>
      </c>
      <c r="AH193" s="189">
        <f t="shared" si="15"/>
        <v>7.0582464916507943</v>
      </c>
      <c r="AI193" s="189">
        <f t="shared" si="15"/>
        <v>6.9585730239502039</v>
      </c>
      <c r="AJ193" s="189">
        <f t="shared" si="15"/>
        <v>6.8588995562496127</v>
      </c>
      <c r="AK193" s="189">
        <f t="shared" si="15"/>
        <v>6.7592260885490214</v>
      </c>
      <c r="AL193" s="189">
        <f t="shared" si="15"/>
        <v>6.659552620848431</v>
      </c>
      <c r="AM193" s="189">
        <f t="shared" si="15"/>
        <v>6.5598791531478398</v>
      </c>
      <c r="AN193" s="189">
        <f t="shared" si="15"/>
        <v>6.4602056854472494</v>
      </c>
      <c r="AO193" s="189">
        <f t="shared" si="15"/>
        <v>6.360532217746659</v>
      </c>
      <c r="AP193" s="189">
        <f t="shared" si="15"/>
        <v>6.2608587500460677</v>
      </c>
      <c r="AQ193" s="189">
        <f t="shared" si="15"/>
        <v>6.1611852823454765</v>
      </c>
      <c r="AR193" s="189">
        <f t="shared" si="15"/>
        <v>6.061511814644895</v>
      </c>
      <c r="BK193"/>
      <c r="BL193"/>
      <c r="BM193"/>
    </row>
    <row r="194" spans="1:95" ht="14.25" customHeight="1" x14ac:dyDescent="0.3">
      <c r="G194" s="62"/>
      <c r="H194" s="409"/>
      <c r="J194" s="442"/>
      <c r="K194" s="52" t="s">
        <v>126</v>
      </c>
      <c r="L194" s="190">
        <f t="shared" si="15"/>
        <v>18.760000000000002</v>
      </c>
      <c r="M194" s="190">
        <f t="shared" si="15"/>
        <v>16.080000000000002</v>
      </c>
      <c r="N194" s="190">
        <f t="shared" si="15"/>
        <v>15.851846923524111</v>
      </c>
      <c r="O194" s="190">
        <f t="shared" si="15"/>
        <v>15.246183159086234</v>
      </c>
      <c r="P194" s="190">
        <f t="shared" si="15"/>
        <v>14.640519394648356</v>
      </c>
      <c r="Q194" s="190">
        <f t="shared" si="15"/>
        <v>14.03485563021048</v>
      </c>
      <c r="R194" s="190">
        <f t="shared" si="15"/>
        <v>13.429191865772605</v>
      </c>
      <c r="S194" s="190">
        <f t="shared" si="15"/>
        <v>12.823528101334729</v>
      </c>
      <c r="T194" s="190">
        <f t="shared" si="15"/>
        <v>12.21786433689685</v>
      </c>
      <c r="U194" s="190">
        <f t="shared" si="15"/>
        <v>11.612200572458974</v>
      </c>
      <c r="V194" s="190">
        <f t="shared" si="15"/>
        <v>11.006536808021099</v>
      </c>
      <c r="W194" s="190">
        <f t="shared" si="15"/>
        <v>10.400873043583221</v>
      </c>
      <c r="X194" s="190">
        <f t="shared" si="15"/>
        <v>9.7952092791453467</v>
      </c>
      <c r="Y194" s="190">
        <f t="shared" si="15"/>
        <v>9.7081978736209145</v>
      </c>
      <c r="Z194" s="190">
        <f t="shared" si="15"/>
        <v>9.6211864680964823</v>
      </c>
      <c r="AA194" s="190">
        <f t="shared" si="15"/>
        <v>9.5341750625720483</v>
      </c>
      <c r="AB194" s="190">
        <f t="shared" si="15"/>
        <v>9.4471636570476178</v>
      </c>
      <c r="AC194" s="190">
        <f t="shared" si="15"/>
        <v>9.3601522515231839</v>
      </c>
      <c r="AD194" s="190">
        <f t="shared" si="15"/>
        <v>9.2731408459987517</v>
      </c>
      <c r="AE194" s="190">
        <f t="shared" si="15"/>
        <v>9.1861294404743195</v>
      </c>
      <c r="AF194" s="190">
        <f t="shared" si="15"/>
        <v>9.0991180349498872</v>
      </c>
      <c r="AG194" s="190">
        <f t="shared" si="15"/>
        <v>9.0121066294254533</v>
      </c>
      <c r="AH194" s="190">
        <f t="shared" si="15"/>
        <v>8.9250952239010211</v>
      </c>
      <c r="AI194" s="190">
        <f t="shared" si="15"/>
        <v>8.8380838183765889</v>
      </c>
      <c r="AJ194" s="190">
        <f t="shared" ref="AJ194:AR194" si="16">AJ191</f>
        <v>8.7510724128521549</v>
      </c>
      <c r="AK194" s="190">
        <f t="shared" si="16"/>
        <v>8.6640610073277227</v>
      </c>
      <c r="AL194" s="190">
        <f t="shared" si="16"/>
        <v>8.5770496018032905</v>
      </c>
      <c r="AM194" s="190">
        <f t="shared" si="16"/>
        <v>8.4900381962788583</v>
      </c>
      <c r="AN194" s="190">
        <f t="shared" si="16"/>
        <v>8.4030267907544243</v>
      </c>
      <c r="AO194" s="190">
        <f t="shared" si="16"/>
        <v>8.3160153852299938</v>
      </c>
      <c r="AP194" s="190">
        <f t="shared" si="16"/>
        <v>8.2290039797055599</v>
      </c>
      <c r="AQ194" s="190">
        <f t="shared" si="16"/>
        <v>8.1419925741811277</v>
      </c>
      <c r="AR194" s="190">
        <f t="shared" si="16"/>
        <v>8.0549811686567026</v>
      </c>
      <c r="AZ194"/>
      <c r="BA194"/>
      <c r="BB194"/>
      <c r="BC194"/>
      <c r="BF194"/>
      <c r="BG194"/>
      <c r="BH194"/>
      <c r="BI194"/>
      <c r="BJ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</row>
    <row r="195" spans="1:95" ht="14.25" customHeight="1" thickBot="1" x14ac:dyDescent="0.35">
      <c r="G195" s="62"/>
      <c r="H195" s="409"/>
      <c r="J195" s="442"/>
      <c r="K195" s="167" t="s">
        <v>127</v>
      </c>
      <c r="L195" s="191">
        <f t="shared" ref="L195:AR198" si="17">L192</f>
        <v>18.760000000000002</v>
      </c>
      <c r="M195" s="191">
        <f t="shared" si="17"/>
        <v>16.080000000000002</v>
      </c>
      <c r="N195" s="191">
        <f t="shared" si="17"/>
        <v>16.263857484472211</v>
      </c>
      <c r="O195" s="191">
        <f t="shared" si="17"/>
        <v>16.070204280982438</v>
      </c>
      <c r="P195" s="191">
        <f t="shared" si="17"/>
        <v>15.87655107749266</v>
      </c>
      <c r="Q195" s="191">
        <f t="shared" si="17"/>
        <v>15.682897874002888</v>
      </c>
      <c r="R195" s="191">
        <f t="shared" si="17"/>
        <v>15.489244670513113</v>
      </c>
      <c r="S195" s="191">
        <f t="shared" si="17"/>
        <v>15.295591467023337</v>
      </c>
      <c r="T195" s="191">
        <f t="shared" si="17"/>
        <v>15.101938263533562</v>
      </c>
      <c r="U195" s="191">
        <f t="shared" si="17"/>
        <v>14.908285060043788</v>
      </c>
      <c r="V195" s="191">
        <f t="shared" si="17"/>
        <v>14.714631856554012</v>
      </c>
      <c r="W195" s="191">
        <f t="shared" si="17"/>
        <v>14.520978653064239</v>
      </c>
      <c r="X195" s="191">
        <f t="shared" si="17"/>
        <v>14.327325449574449</v>
      </c>
      <c r="Y195" s="191">
        <f t="shared" si="17"/>
        <v>14.100719641052994</v>
      </c>
      <c r="Z195" s="191">
        <f t="shared" si="17"/>
        <v>13.874113832531537</v>
      </c>
      <c r="AA195" s="191">
        <f t="shared" si="17"/>
        <v>13.647508024010081</v>
      </c>
      <c r="AB195" s="191">
        <f t="shared" si="17"/>
        <v>13.420902215488624</v>
      </c>
      <c r="AC195" s="191">
        <f t="shared" si="17"/>
        <v>13.194296406967167</v>
      </c>
      <c r="AD195" s="191">
        <f t="shared" si="17"/>
        <v>12.967690598445712</v>
      </c>
      <c r="AE195" s="191">
        <f t="shared" si="17"/>
        <v>12.741084789924257</v>
      </c>
      <c r="AF195" s="191">
        <f t="shared" si="17"/>
        <v>12.514478981402799</v>
      </c>
      <c r="AG195" s="191">
        <f t="shared" si="17"/>
        <v>12.287873172881342</v>
      </c>
      <c r="AH195" s="191">
        <f t="shared" si="17"/>
        <v>12.061267364359887</v>
      </c>
      <c r="AI195" s="191">
        <f t="shared" si="17"/>
        <v>11.834661555838432</v>
      </c>
      <c r="AJ195" s="191">
        <f t="shared" si="17"/>
        <v>11.608055747316977</v>
      </c>
      <c r="AK195" s="191">
        <f t="shared" si="17"/>
        <v>11.381449938795523</v>
      </c>
      <c r="AL195" s="191">
        <f t="shared" si="17"/>
        <v>11.154844130274066</v>
      </c>
      <c r="AM195" s="191">
        <f t="shared" si="17"/>
        <v>10.928238321752612</v>
      </c>
      <c r="AN195" s="191">
        <f t="shared" si="17"/>
        <v>10.701632513231157</v>
      </c>
      <c r="AO195" s="191">
        <f t="shared" si="17"/>
        <v>10.475026704709702</v>
      </c>
      <c r="AP195" s="191">
        <f t="shared" si="17"/>
        <v>10.248420896188247</v>
      </c>
      <c r="AQ195" s="191">
        <f t="shared" si="17"/>
        <v>10.021815087666791</v>
      </c>
      <c r="AR195" s="191">
        <f t="shared" si="17"/>
        <v>9.7952092791453467</v>
      </c>
      <c r="BD195"/>
      <c r="BE195"/>
    </row>
    <row r="196" spans="1:95" ht="14.25" customHeight="1" thickTop="1" x14ac:dyDescent="0.3">
      <c r="G196" s="62"/>
      <c r="H196" s="409"/>
      <c r="J196" s="442"/>
      <c r="K196" s="164" t="s">
        <v>128</v>
      </c>
      <c r="L196" s="189">
        <f t="shared" si="17"/>
        <v>18.760000000000002</v>
      </c>
      <c r="M196" s="189">
        <f t="shared" si="17"/>
        <v>16.080000000000002</v>
      </c>
      <c r="N196" s="189">
        <f t="shared" si="17"/>
        <v>15.693644368025145</v>
      </c>
      <c r="O196" s="189">
        <f t="shared" si="17"/>
        <v>14.9297780480883</v>
      </c>
      <c r="P196" s="189">
        <f t="shared" si="17"/>
        <v>14.165911728151457</v>
      </c>
      <c r="Q196" s="189">
        <f t="shared" si="17"/>
        <v>13.402045408214615</v>
      </c>
      <c r="R196" s="189">
        <f t="shared" si="17"/>
        <v>12.63817908827777</v>
      </c>
      <c r="S196" s="189">
        <f t="shared" si="17"/>
        <v>11.874312768340927</v>
      </c>
      <c r="T196" s="189">
        <f t="shared" si="17"/>
        <v>11.110446448404085</v>
      </c>
      <c r="U196" s="189">
        <f t="shared" si="17"/>
        <v>10.34658012846724</v>
      </c>
      <c r="V196" s="189">
        <f t="shared" si="17"/>
        <v>9.5827138085303964</v>
      </c>
      <c r="W196" s="189">
        <f t="shared" si="17"/>
        <v>8.8188474885935548</v>
      </c>
      <c r="X196" s="189">
        <f t="shared" si="17"/>
        <v>8.0549811686567026</v>
      </c>
      <c r="Y196" s="189">
        <f t="shared" si="17"/>
        <v>7.9553077009561122</v>
      </c>
      <c r="Z196" s="189">
        <f t="shared" si="17"/>
        <v>7.8556342332555209</v>
      </c>
      <c r="AA196" s="189">
        <f t="shared" si="17"/>
        <v>7.7559607655549305</v>
      </c>
      <c r="AB196" s="189">
        <f t="shared" si="17"/>
        <v>7.6562872978543393</v>
      </c>
      <c r="AC196" s="189">
        <f t="shared" si="17"/>
        <v>7.556613830153748</v>
      </c>
      <c r="AD196" s="189">
        <f t="shared" si="17"/>
        <v>7.4569403624531576</v>
      </c>
      <c r="AE196" s="189">
        <f t="shared" si="17"/>
        <v>7.3572668947525663</v>
      </c>
      <c r="AF196" s="189">
        <f t="shared" si="17"/>
        <v>7.257593427051976</v>
      </c>
      <c r="AG196" s="189">
        <f t="shared" si="17"/>
        <v>7.1579199593513856</v>
      </c>
      <c r="AH196" s="189">
        <f t="shared" si="17"/>
        <v>7.0582464916507943</v>
      </c>
      <c r="AI196" s="189">
        <f t="shared" si="17"/>
        <v>6.9585730239502039</v>
      </c>
      <c r="AJ196" s="189">
        <f t="shared" si="17"/>
        <v>6.8588995562496127</v>
      </c>
      <c r="AK196" s="189">
        <f t="shared" si="17"/>
        <v>6.7592260885490214</v>
      </c>
      <c r="AL196" s="189">
        <f t="shared" si="17"/>
        <v>6.659552620848431</v>
      </c>
      <c r="AM196" s="189">
        <f t="shared" si="17"/>
        <v>6.5598791531478398</v>
      </c>
      <c r="AN196" s="189">
        <f t="shared" si="17"/>
        <v>6.4602056854472494</v>
      </c>
      <c r="AO196" s="189">
        <f t="shared" si="17"/>
        <v>6.360532217746659</v>
      </c>
      <c r="AP196" s="189">
        <f t="shared" si="17"/>
        <v>6.2608587500460677</v>
      </c>
      <c r="AQ196" s="189">
        <f t="shared" si="17"/>
        <v>6.1611852823454765</v>
      </c>
      <c r="AR196" s="189">
        <f t="shared" si="17"/>
        <v>6.061511814644895</v>
      </c>
      <c r="BK196"/>
      <c r="BL196"/>
      <c r="BM196"/>
    </row>
    <row r="197" spans="1:95" ht="14.25" customHeight="1" x14ac:dyDescent="0.3">
      <c r="G197" s="62"/>
      <c r="H197" s="409"/>
      <c r="J197" s="442"/>
      <c r="K197" s="52" t="s">
        <v>129</v>
      </c>
      <c r="L197" s="190">
        <f t="shared" si="17"/>
        <v>18.760000000000002</v>
      </c>
      <c r="M197" s="190">
        <f t="shared" si="17"/>
        <v>16.080000000000002</v>
      </c>
      <c r="N197" s="190">
        <f t="shared" si="17"/>
        <v>15.851846923524111</v>
      </c>
      <c r="O197" s="190">
        <f t="shared" si="17"/>
        <v>15.246183159086234</v>
      </c>
      <c r="P197" s="190">
        <f t="shared" si="17"/>
        <v>14.640519394648356</v>
      </c>
      <c r="Q197" s="190">
        <f t="shared" si="17"/>
        <v>14.03485563021048</v>
      </c>
      <c r="R197" s="190">
        <f t="shared" si="17"/>
        <v>13.429191865772605</v>
      </c>
      <c r="S197" s="190">
        <f t="shared" si="17"/>
        <v>12.823528101334729</v>
      </c>
      <c r="T197" s="190">
        <f t="shared" si="17"/>
        <v>12.21786433689685</v>
      </c>
      <c r="U197" s="190">
        <f t="shared" si="17"/>
        <v>11.612200572458974</v>
      </c>
      <c r="V197" s="190">
        <f t="shared" si="17"/>
        <v>11.006536808021099</v>
      </c>
      <c r="W197" s="190">
        <f t="shared" si="17"/>
        <v>10.400873043583221</v>
      </c>
      <c r="X197" s="190">
        <f t="shared" si="17"/>
        <v>9.7952092791453467</v>
      </c>
      <c r="Y197" s="190">
        <f t="shared" si="17"/>
        <v>9.7081978736209145</v>
      </c>
      <c r="Z197" s="190">
        <f t="shared" si="17"/>
        <v>9.6211864680964823</v>
      </c>
      <c r="AA197" s="190">
        <f t="shared" si="17"/>
        <v>9.5341750625720483</v>
      </c>
      <c r="AB197" s="190">
        <f t="shared" si="17"/>
        <v>9.4471636570476178</v>
      </c>
      <c r="AC197" s="190">
        <f t="shared" si="17"/>
        <v>9.3601522515231839</v>
      </c>
      <c r="AD197" s="190">
        <f t="shared" si="17"/>
        <v>9.2731408459987517</v>
      </c>
      <c r="AE197" s="190">
        <f t="shared" si="17"/>
        <v>9.1861294404743195</v>
      </c>
      <c r="AF197" s="190">
        <f t="shared" si="17"/>
        <v>9.0991180349498872</v>
      </c>
      <c r="AG197" s="190">
        <f t="shared" si="17"/>
        <v>9.0121066294254533</v>
      </c>
      <c r="AH197" s="190">
        <f t="shared" si="17"/>
        <v>8.9250952239010211</v>
      </c>
      <c r="AI197" s="190">
        <f t="shared" si="17"/>
        <v>8.8380838183765889</v>
      </c>
      <c r="AJ197" s="190">
        <f t="shared" si="17"/>
        <v>8.7510724128521549</v>
      </c>
      <c r="AK197" s="190">
        <f t="shared" si="17"/>
        <v>8.6640610073277227</v>
      </c>
      <c r="AL197" s="190">
        <f t="shared" si="17"/>
        <v>8.5770496018032905</v>
      </c>
      <c r="AM197" s="190">
        <f t="shared" si="17"/>
        <v>8.4900381962788583</v>
      </c>
      <c r="AN197" s="190">
        <f t="shared" si="17"/>
        <v>8.4030267907544243</v>
      </c>
      <c r="AO197" s="190">
        <f t="shared" si="17"/>
        <v>8.3160153852299938</v>
      </c>
      <c r="AP197" s="190">
        <f t="shared" si="17"/>
        <v>8.2290039797055599</v>
      </c>
      <c r="AQ197" s="190">
        <f t="shared" si="17"/>
        <v>8.1419925741811277</v>
      </c>
      <c r="AR197" s="190">
        <f t="shared" si="17"/>
        <v>8.0549811686567026</v>
      </c>
      <c r="AZ197"/>
      <c r="BA197"/>
      <c r="BB197"/>
      <c r="BC197"/>
      <c r="BF197"/>
      <c r="BG197"/>
      <c r="BH197"/>
      <c r="BI197"/>
      <c r="BJ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</row>
    <row r="198" spans="1:95" ht="14.25" customHeight="1" thickBot="1" x14ac:dyDescent="0.35">
      <c r="G198" s="62"/>
      <c r="H198" s="409"/>
      <c r="J198" s="449"/>
      <c r="K198" s="167" t="s">
        <v>130</v>
      </c>
      <c r="L198" s="191">
        <f t="shared" si="17"/>
        <v>18.760000000000002</v>
      </c>
      <c r="M198" s="191">
        <f t="shared" si="17"/>
        <v>16.080000000000002</v>
      </c>
      <c r="N198" s="191">
        <f t="shared" si="17"/>
        <v>16.263857484472211</v>
      </c>
      <c r="O198" s="191">
        <f t="shared" si="17"/>
        <v>16.070204280982438</v>
      </c>
      <c r="P198" s="191">
        <f t="shared" si="17"/>
        <v>15.87655107749266</v>
      </c>
      <c r="Q198" s="191">
        <f t="shared" si="17"/>
        <v>15.682897874002888</v>
      </c>
      <c r="R198" s="191">
        <f t="shared" si="17"/>
        <v>15.489244670513113</v>
      </c>
      <c r="S198" s="191">
        <f t="shared" si="17"/>
        <v>15.295591467023337</v>
      </c>
      <c r="T198" s="191">
        <f t="shared" si="17"/>
        <v>15.101938263533562</v>
      </c>
      <c r="U198" s="191">
        <f t="shared" si="17"/>
        <v>14.908285060043788</v>
      </c>
      <c r="V198" s="191">
        <f t="shared" si="17"/>
        <v>14.714631856554012</v>
      </c>
      <c r="W198" s="191">
        <f t="shared" si="17"/>
        <v>14.520978653064239</v>
      </c>
      <c r="X198" s="191">
        <f t="shared" si="17"/>
        <v>14.327325449574449</v>
      </c>
      <c r="Y198" s="191">
        <f t="shared" si="17"/>
        <v>14.100719641052994</v>
      </c>
      <c r="Z198" s="191">
        <f t="shared" si="17"/>
        <v>13.874113832531537</v>
      </c>
      <c r="AA198" s="191">
        <f t="shared" si="17"/>
        <v>13.647508024010081</v>
      </c>
      <c r="AB198" s="191">
        <f t="shared" si="17"/>
        <v>13.420902215488624</v>
      </c>
      <c r="AC198" s="191">
        <f t="shared" si="17"/>
        <v>13.194296406967167</v>
      </c>
      <c r="AD198" s="191">
        <f t="shared" si="17"/>
        <v>12.967690598445712</v>
      </c>
      <c r="AE198" s="191">
        <f t="shared" si="17"/>
        <v>12.741084789924257</v>
      </c>
      <c r="AF198" s="191">
        <f t="shared" si="17"/>
        <v>12.514478981402799</v>
      </c>
      <c r="AG198" s="191">
        <f t="shared" si="17"/>
        <v>12.287873172881342</v>
      </c>
      <c r="AH198" s="191">
        <f t="shared" si="17"/>
        <v>12.061267364359887</v>
      </c>
      <c r="AI198" s="191">
        <f t="shared" si="17"/>
        <v>11.834661555838432</v>
      </c>
      <c r="AJ198" s="191">
        <f t="shared" si="17"/>
        <v>11.608055747316977</v>
      </c>
      <c r="AK198" s="191">
        <f t="shared" si="17"/>
        <v>11.381449938795523</v>
      </c>
      <c r="AL198" s="191">
        <f t="shared" si="17"/>
        <v>11.154844130274066</v>
      </c>
      <c r="AM198" s="191">
        <f t="shared" si="17"/>
        <v>10.928238321752612</v>
      </c>
      <c r="AN198" s="191">
        <f t="shared" si="17"/>
        <v>10.701632513231157</v>
      </c>
      <c r="AO198" s="191">
        <f t="shared" si="17"/>
        <v>10.475026704709702</v>
      </c>
      <c r="AP198" s="191">
        <f t="shared" si="17"/>
        <v>10.248420896188247</v>
      </c>
      <c r="AQ198" s="191">
        <f t="shared" si="17"/>
        <v>10.021815087666791</v>
      </c>
      <c r="AR198" s="191">
        <f t="shared" si="17"/>
        <v>9.7952092791453467</v>
      </c>
      <c r="BD198"/>
      <c r="BE198"/>
    </row>
    <row r="199" spans="1:95" ht="14.25" customHeight="1" thickTop="1" x14ac:dyDescent="0.3">
      <c r="G199" s="62"/>
      <c r="H199" s="409"/>
      <c r="J199" s="169"/>
      <c r="K199" s="52"/>
      <c r="L199" s="194"/>
      <c r="M199" s="194"/>
      <c r="N199" s="194"/>
      <c r="O199" s="194"/>
      <c r="P199" s="194"/>
      <c r="Q199" s="194"/>
      <c r="R199" s="194"/>
      <c r="S199" s="194"/>
      <c r="T199" s="194"/>
      <c r="U199" s="194"/>
      <c r="V199" s="194"/>
      <c r="W199" s="194"/>
      <c r="X199" s="194"/>
      <c r="Y199" s="194"/>
      <c r="Z199" s="194"/>
      <c r="AA199" s="194"/>
      <c r="AB199" s="194"/>
      <c r="AC199" s="194"/>
      <c r="AD199" s="194"/>
      <c r="AE199" s="194"/>
      <c r="AF199" s="194"/>
      <c r="AG199" s="194"/>
      <c r="AH199" s="194"/>
      <c r="AI199" s="194"/>
      <c r="AJ199" s="194"/>
      <c r="AK199" s="194"/>
      <c r="AL199" s="194"/>
      <c r="AM199" s="194"/>
      <c r="AN199" s="194"/>
      <c r="AO199" s="194"/>
      <c r="AP199" s="194"/>
      <c r="AQ199" s="194"/>
      <c r="AR199" s="194"/>
      <c r="BD199"/>
      <c r="BE199"/>
    </row>
    <row r="200" spans="1:95" ht="14.25" customHeight="1" x14ac:dyDescent="0.25">
      <c r="A200" s="383" t="s">
        <v>132</v>
      </c>
      <c r="G200" s="62"/>
      <c r="H200" s="409"/>
      <c r="L200" s="162">
        <v>2018</v>
      </c>
      <c r="M200" s="162">
        <v>2019</v>
      </c>
      <c r="N200" s="162">
        <v>2020</v>
      </c>
      <c r="O200" s="162">
        <v>2021</v>
      </c>
      <c r="P200" s="162">
        <v>2022</v>
      </c>
      <c r="Q200" s="162">
        <v>2023</v>
      </c>
      <c r="R200" s="162">
        <v>2024</v>
      </c>
      <c r="S200" s="162">
        <v>2025</v>
      </c>
      <c r="T200" s="162">
        <v>2026</v>
      </c>
      <c r="U200" s="162">
        <v>2027</v>
      </c>
      <c r="V200" s="162">
        <v>2028</v>
      </c>
      <c r="W200" s="162">
        <v>2029</v>
      </c>
      <c r="X200" s="162">
        <v>2030</v>
      </c>
      <c r="Y200" s="162">
        <v>2031</v>
      </c>
      <c r="Z200" s="162">
        <v>2032</v>
      </c>
      <c r="AA200" s="162">
        <v>2033</v>
      </c>
      <c r="AB200" s="162">
        <v>2034</v>
      </c>
      <c r="AC200" s="162">
        <v>2035</v>
      </c>
      <c r="AD200" s="162">
        <v>2036</v>
      </c>
      <c r="AE200" s="162">
        <v>2037</v>
      </c>
      <c r="AF200" s="162">
        <v>2038</v>
      </c>
      <c r="AG200" s="162">
        <v>2039</v>
      </c>
      <c r="AH200" s="162">
        <v>2040</v>
      </c>
      <c r="AI200" s="162">
        <v>2041</v>
      </c>
      <c r="AJ200" s="162">
        <v>2042</v>
      </c>
      <c r="AK200" s="162">
        <v>2043</v>
      </c>
      <c r="AL200" s="162">
        <v>2044</v>
      </c>
      <c r="AM200" s="162">
        <v>2045</v>
      </c>
      <c r="AN200" s="162">
        <v>2046</v>
      </c>
      <c r="AO200" s="162">
        <v>2047</v>
      </c>
      <c r="AP200" s="162">
        <v>2048</v>
      </c>
      <c r="AQ200" s="162">
        <v>2049</v>
      </c>
      <c r="AR200" s="162">
        <v>2050</v>
      </c>
    </row>
    <row r="201" spans="1:95" ht="14.25" customHeight="1" x14ac:dyDescent="0.25">
      <c r="G201" s="62"/>
      <c r="H201" s="409"/>
      <c r="J201" s="441" t="s">
        <v>84</v>
      </c>
      <c r="K201" s="164" t="s">
        <v>116</v>
      </c>
      <c r="L201" s="195">
        <v>0</v>
      </c>
      <c r="M201" s="195">
        <v>0</v>
      </c>
      <c r="N201" s="195">
        <v>0</v>
      </c>
      <c r="O201" s="195">
        <v>0</v>
      </c>
      <c r="P201" s="195">
        <v>0</v>
      </c>
      <c r="Q201" s="195">
        <v>0</v>
      </c>
      <c r="R201" s="195">
        <v>0</v>
      </c>
      <c r="S201" s="195">
        <v>0</v>
      </c>
      <c r="T201" s="195">
        <v>0</v>
      </c>
      <c r="U201" s="195">
        <v>0</v>
      </c>
      <c r="V201" s="195">
        <v>0</v>
      </c>
      <c r="W201" s="195">
        <v>0</v>
      </c>
      <c r="X201" s="195">
        <v>0</v>
      </c>
      <c r="Y201" s="195">
        <v>0</v>
      </c>
      <c r="Z201" s="195">
        <v>0</v>
      </c>
      <c r="AA201" s="195">
        <v>0</v>
      </c>
      <c r="AB201" s="195">
        <v>0</v>
      </c>
      <c r="AC201" s="195">
        <v>0</v>
      </c>
      <c r="AD201" s="195">
        <v>0</v>
      </c>
      <c r="AE201" s="195">
        <v>0</v>
      </c>
      <c r="AF201" s="195">
        <v>0</v>
      </c>
      <c r="AG201" s="195">
        <v>0</v>
      </c>
      <c r="AH201" s="195">
        <v>0</v>
      </c>
      <c r="AI201" s="195">
        <v>0</v>
      </c>
      <c r="AJ201" s="195">
        <v>0</v>
      </c>
      <c r="AK201" s="195">
        <v>0</v>
      </c>
      <c r="AL201" s="195">
        <v>0</v>
      </c>
      <c r="AM201" s="195">
        <v>0</v>
      </c>
      <c r="AN201" s="195">
        <v>0</v>
      </c>
      <c r="AO201" s="195">
        <v>0</v>
      </c>
      <c r="AP201" s="195">
        <v>0</v>
      </c>
      <c r="AQ201" s="195">
        <v>0</v>
      </c>
      <c r="AR201" s="195">
        <v>0</v>
      </c>
    </row>
    <row r="202" spans="1:95" ht="14.25" customHeight="1" x14ac:dyDescent="0.3">
      <c r="G202" s="62"/>
      <c r="H202" s="409"/>
      <c r="J202" s="442"/>
      <c r="K202" s="52" t="s">
        <v>117</v>
      </c>
      <c r="L202" s="196">
        <v>0</v>
      </c>
      <c r="M202" s="196">
        <v>0</v>
      </c>
      <c r="N202" s="196">
        <v>0</v>
      </c>
      <c r="O202" s="196">
        <v>0</v>
      </c>
      <c r="P202" s="196">
        <v>0</v>
      </c>
      <c r="Q202" s="196">
        <v>0</v>
      </c>
      <c r="R202" s="196">
        <v>0</v>
      </c>
      <c r="S202" s="196">
        <v>0</v>
      </c>
      <c r="T202" s="196">
        <v>0</v>
      </c>
      <c r="U202" s="196">
        <v>0</v>
      </c>
      <c r="V202" s="196">
        <v>0</v>
      </c>
      <c r="W202" s="196">
        <v>0</v>
      </c>
      <c r="X202" s="196">
        <v>0</v>
      </c>
      <c r="Y202" s="196">
        <v>0</v>
      </c>
      <c r="Z202" s="196">
        <v>0</v>
      </c>
      <c r="AA202" s="196">
        <v>0</v>
      </c>
      <c r="AB202" s="196">
        <v>0</v>
      </c>
      <c r="AC202" s="196">
        <v>0</v>
      </c>
      <c r="AD202" s="196">
        <v>0</v>
      </c>
      <c r="AE202" s="196">
        <v>0</v>
      </c>
      <c r="AF202" s="196">
        <v>0</v>
      </c>
      <c r="AG202" s="196">
        <v>0</v>
      </c>
      <c r="AH202" s="196">
        <v>0</v>
      </c>
      <c r="AI202" s="196">
        <v>0</v>
      </c>
      <c r="AJ202" s="196">
        <v>0</v>
      </c>
      <c r="AK202" s="196">
        <v>0</v>
      </c>
      <c r="AL202" s="196">
        <v>0</v>
      </c>
      <c r="AM202" s="196">
        <v>0</v>
      </c>
      <c r="AN202" s="196">
        <v>0</v>
      </c>
      <c r="AO202" s="196">
        <v>0</v>
      </c>
      <c r="AP202" s="196">
        <v>0</v>
      </c>
      <c r="AQ202" s="196">
        <v>0</v>
      </c>
      <c r="AR202" s="196">
        <v>0</v>
      </c>
      <c r="AS202"/>
      <c r="AT202"/>
      <c r="AU202"/>
      <c r="AX202"/>
      <c r="AY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</row>
    <row r="203" spans="1:95" ht="14.25" customHeight="1" thickBot="1" x14ac:dyDescent="0.3">
      <c r="G203" s="62"/>
      <c r="H203" s="409"/>
      <c r="J203" s="442"/>
      <c r="K203" s="167" t="s">
        <v>118</v>
      </c>
      <c r="L203" s="197">
        <v>0</v>
      </c>
      <c r="M203" s="197">
        <v>0</v>
      </c>
      <c r="N203" s="197">
        <v>0</v>
      </c>
      <c r="O203" s="197">
        <v>0</v>
      </c>
      <c r="P203" s="197">
        <v>0</v>
      </c>
      <c r="Q203" s="197">
        <v>0</v>
      </c>
      <c r="R203" s="197">
        <v>0</v>
      </c>
      <c r="S203" s="197">
        <v>0</v>
      </c>
      <c r="T203" s="197">
        <v>0</v>
      </c>
      <c r="U203" s="197">
        <v>0</v>
      </c>
      <c r="V203" s="197">
        <v>0</v>
      </c>
      <c r="W203" s="197">
        <v>0</v>
      </c>
      <c r="X203" s="197">
        <v>0</v>
      </c>
      <c r="Y203" s="197">
        <v>0</v>
      </c>
      <c r="Z203" s="197">
        <v>0</v>
      </c>
      <c r="AA203" s="197">
        <v>0</v>
      </c>
      <c r="AB203" s="197">
        <v>0</v>
      </c>
      <c r="AC203" s="197">
        <v>0</v>
      </c>
      <c r="AD203" s="197">
        <v>0</v>
      </c>
      <c r="AE203" s="197">
        <v>0</v>
      </c>
      <c r="AF203" s="197">
        <v>0</v>
      </c>
      <c r="AG203" s="197">
        <v>0</v>
      </c>
      <c r="AH203" s="197">
        <v>0</v>
      </c>
      <c r="AI203" s="197">
        <v>0</v>
      </c>
      <c r="AJ203" s="197">
        <v>0</v>
      </c>
      <c r="AK203" s="197">
        <v>0</v>
      </c>
      <c r="AL203" s="197">
        <v>0</v>
      </c>
      <c r="AM203" s="197">
        <v>0</v>
      </c>
      <c r="AN203" s="197">
        <v>0</v>
      </c>
      <c r="AO203" s="197">
        <v>0</v>
      </c>
      <c r="AP203" s="197">
        <v>0</v>
      </c>
      <c r="AQ203" s="197">
        <v>0</v>
      </c>
      <c r="AR203" s="197">
        <v>0</v>
      </c>
    </row>
    <row r="204" spans="1:95" ht="14.25" customHeight="1" thickTop="1" x14ac:dyDescent="0.25">
      <c r="G204" s="62"/>
      <c r="H204" s="409"/>
      <c r="J204" s="442"/>
      <c r="K204" s="164" t="s">
        <v>119</v>
      </c>
      <c r="L204" s="198">
        <v>0</v>
      </c>
      <c r="M204" s="198">
        <v>0</v>
      </c>
      <c r="N204" s="198">
        <v>0</v>
      </c>
      <c r="O204" s="198">
        <v>0</v>
      </c>
      <c r="P204" s="198">
        <v>0</v>
      </c>
      <c r="Q204" s="198">
        <v>0</v>
      </c>
      <c r="R204" s="198">
        <v>0</v>
      </c>
      <c r="S204" s="198">
        <v>0</v>
      </c>
      <c r="T204" s="198">
        <v>0</v>
      </c>
      <c r="U204" s="198">
        <v>0</v>
      </c>
      <c r="V204" s="198">
        <v>0</v>
      </c>
      <c r="W204" s="198">
        <v>0</v>
      </c>
      <c r="X204" s="198">
        <v>0</v>
      </c>
      <c r="Y204" s="198">
        <v>0</v>
      </c>
      <c r="Z204" s="198">
        <v>0</v>
      </c>
      <c r="AA204" s="198">
        <v>0</v>
      </c>
      <c r="AB204" s="198">
        <v>0</v>
      </c>
      <c r="AC204" s="198">
        <v>0</v>
      </c>
      <c r="AD204" s="198">
        <v>0</v>
      </c>
      <c r="AE204" s="198">
        <v>0</v>
      </c>
      <c r="AF204" s="198">
        <v>0</v>
      </c>
      <c r="AG204" s="198">
        <v>0</v>
      </c>
      <c r="AH204" s="198">
        <v>0</v>
      </c>
      <c r="AI204" s="198">
        <v>0</v>
      </c>
      <c r="AJ204" s="198">
        <v>0</v>
      </c>
      <c r="AK204" s="198">
        <v>0</v>
      </c>
      <c r="AL204" s="198">
        <v>0</v>
      </c>
      <c r="AM204" s="198">
        <v>0</v>
      </c>
      <c r="AN204" s="198">
        <v>0</v>
      </c>
      <c r="AO204" s="198">
        <v>0</v>
      </c>
      <c r="AP204" s="198">
        <v>0</v>
      </c>
      <c r="AQ204" s="198">
        <v>0</v>
      </c>
      <c r="AR204" s="198">
        <v>0</v>
      </c>
    </row>
    <row r="205" spans="1:95" ht="14.25" customHeight="1" x14ac:dyDescent="0.3">
      <c r="G205" s="62"/>
      <c r="H205" s="409"/>
      <c r="J205" s="442"/>
      <c r="K205" s="52" t="s">
        <v>120</v>
      </c>
      <c r="L205" s="196">
        <v>0</v>
      </c>
      <c r="M205" s="196">
        <v>0</v>
      </c>
      <c r="N205" s="196">
        <v>0</v>
      </c>
      <c r="O205" s="196">
        <v>0</v>
      </c>
      <c r="P205" s="196">
        <v>0</v>
      </c>
      <c r="Q205" s="196">
        <v>0</v>
      </c>
      <c r="R205" s="196">
        <v>0</v>
      </c>
      <c r="S205" s="196">
        <v>0</v>
      </c>
      <c r="T205" s="196">
        <v>0</v>
      </c>
      <c r="U205" s="196">
        <v>0</v>
      </c>
      <c r="V205" s="196">
        <v>0</v>
      </c>
      <c r="W205" s="196">
        <v>0</v>
      </c>
      <c r="X205" s="196">
        <v>0</v>
      </c>
      <c r="Y205" s="196">
        <v>0</v>
      </c>
      <c r="Z205" s="196">
        <v>0</v>
      </c>
      <c r="AA205" s="196">
        <v>0</v>
      </c>
      <c r="AB205" s="196">
        <v>0</v>
      </c>
      <c r="AC205" s="196">
        <v>0</v>
      </c>
      <c r="AD205" s="196">
        <v>0</v>
      </c>
      <c r="AE205" s="196">
        <v>0</v>
      </c>
      <c r="AF205" s="196">
        <v>0</v>
      </c>
      <c r="AG205" s="196">
        <v>0</v>
      </c>
      <c r="AH205" s="196">
        <v>0</v>
      </c>
      <c r="AI205" s="196">
        <v>0</v>
      </c>
      <c r="AJ205" s="196">
        <v>0</v>
      </c>
      <c r="AK205" s="196">
        <v>0</v>
      </c>
      <c r="AL205" s="196">
        <v>0</v>
      </c>
      <c r="AM205" s="196">
        <v>0</v>
      </c>
      <c r="AN205" s="196">
        <v>0</v>
      </c>
      <c r="AO205" s="196">
        <v>0</v>
      </c>
      <c r="AP205" s="196">
        <v>0</v>
      </c>
      <c r="AQ205" s="196">
        <v>0</v>
      </c>
      <c r="AR205" s="196">
        <v>0</v>
      </c>
      <c r="AV205"/>
      <c r="AW205"/>
    </row>
    <row r="206" spans="1:95" ht="14.25" customHeight="1" thickBot="1" x14ac:dyDescent="0.3">
      <c r="G206" s="62"/>
      <c r="H206" s="409"/>
      <c r="J206" s="442"/>
      <c r="K206" s="167" t="s">
        <v>121</v>
      </c>
      <c r="L206" s="197">
        <v>0</v>
      </c>
      <c r="M206" s="197">
        <v>0</v>
      </c>
      <c r="N206" s="197">
        <v>0</v>
      </c>
      <c r="O206" s="197">
        <v>0</v>
      </c>
      <c r="P206" s="197">
        <v>0</v>
      </c>
      <c r="Q206" s="197">
        <v>0</v>
      </c>
      <c r="R206" s="197">
        <v>0</v>
      </c>
      <c r="S206" s="197">
        <v>0</v>
      </c>
      <c r="T206" s="197">
        <v>0</v>
      </c>
      <c r="U206" s="197">
        <v>0</v>
      </c>
      <c r="V206" s="197">
        <v>0</v>
      </c>
      <c r="W206" s="197">
        <v>0</v>
      </c>
      <c r="X206" s="197">
        <v>0</v>
      </c>
      <c r="Y206" s="197">
        <v>0</v>
      </c>
      <c r="Z206" s="197">
        <v>0</v>
      </c>
      <c r="AA206" s="197">
        <v>0</v>
      </c>
      <c r="AB206" s="197">
        <v>0</v>
      </c>
      <c r="AC206" s="197">
        <v>0</v>
      </c>
      <c r="AD206" s="197">
        <v>0</v>
      </c>
      <c r="AE206" s="197">
        <v>0</v>
      </c>
      <c r="AF206" s="197">
        <v>0</v>
      </c>
      <c r="AG206" s="197">
        <v>0</v>
      </c>
      <c r="AH206" s="197">
        <v>0</v>
      </c>
      <c r="AI206" s="197">
        <v>0</v>
      </c>
      <c r="AJ206" s="197">
        <v>0</v>
      </c>
      <c r="AK206" s="197">
        <v>0</v>
      </c>
      <c r="AL206" s="197">
        <v>0</v>
      </c>
      <c r="AM206" s="197">
        <v>0</v>
      </c>
      <c r="AN206" s="197">
        <v>0</v>
      </c>
      <c r="AO206" s="197">
        <v>0</v>
      </c>
      <c r="AP206" s="197">
        <v>0</v>
      </c>
      <c r="AQ206" s="197">
        <v>0</v>
      </c>
      <c r="AR206" s="197">
        <v>0</v>
      </c>
    </row>
    <row r="207" spans="1:95" ht="14.25" customHeight="1" thickTop="1" x14ac:dyDescent="0.25">
      <c r="G207" s="62"/>
      <c r="H207" s="409"/>
      <c r="J207" s="442"/>
      <c r="K207" s="164" t="s">
        <v>122</v>
      </c>
      <c r="L207" s="198">
        <v>0</v>
      </c>
      <c r="M207" s="198">
        <v>0</v>
      </c>
      <c r="N207" s="198">
        <v>0</v>
      </c>
      <c r="O207" s="198">
        <v>0</v>
      </c>
      <c r="P207" s="198">
        <v>0</v>
      </c>
      <c r="Q207" s="198">
        <v>0</v>
      </c>
      <c r="R207" s="198">
        <v>0</v>
      </c>
      <c r="S207" s="198">
        <v>0</v>
      </c>
      <c r="T207" s="198">
        <v>0</v>
      </c>
      <c r="U207" s="198">
        <v>0</v>
      </c>
      <c r="V207" s="198">
        <v>0</v>
      </c>
      <c r="W207" s="198">
        <v>0</v>
      </c>
      <c r="X207" s="198">
        <v>0</v>
      </c>
      <c r="Y207" s="198">
        <v>0</v>
      </c>
      <c r="Z207" s="198">
        <v>0</v>
      </c>
      <c r="AA207" s="198">
        <v>0</v>
      </c>
      <c r="AB207" s="198">
        <v>0</v>
      </c>
      <c r="AC207" s="198">
        <v>0</v>
      </c>
      <c r="AD207" s="198">
        <v>0</v>
      </c>
      <c r="AE207" s="198">
        <v>0</v>
      </c>
      <c r="AF207" s="198">
        <v>0</v>
      </c>
      <c r="AG207" s="198">
        <v>0</v>
      </c>
      <c r="AH207" s="198">
        <v>0</v>
      </c>
      <c r="AI207" s="198">
        <v>0</v>
      </c>
      <c r="AJ207" s="198">
        <v>0</v>
      </c>
      <c r="AK207" s="198">
        <v>0</v>
      </c>
      <c r="AL207" s="198">
        <v>0</v>
      </c>
      <c r="AM207" s="198">
        <v>0</v>
      </c>
      <c r="AN207" s="198">
        <v>0</v>
      </c>
      <c r="AO207" s="198">
        <v>0</v>
      </c>
      <c r="AP207" s="198">
        <v>0</v>
      </c>
      <c r="AQ207" s="198">
        <v>0</v>
      </c>
      <c r="AR207" s="198">
        <v>0</v>
      </c>
    </row>
    <row r="208" spans="1:95" ht="14.25" customHeight="1" x14ac:dyDescent="0.25">
      <c r="G208" s="62"/>
      <c r="H208" s="409"/>
      <c r="J208" s="442"/>
      <c r="K208" s="52" t="s">
        <v>123</v>
      </c>
      <c r="L208" s="196">
        <v>0</v>
      </c>
      <c r="M208" s="196">
        <v>0</v>
      </c>
      <c r="N208" s="196">
        <v>0</v>
      </c>
      <c r="O208" s="196">
        <v>0</v>
      </c>
      <c r="P208" s="196">
        <v>0</v>
      </c>
      <c r="Q208" s="196">
        <v>0</v>
      </c>
      <c r="R208" s="196">
        <v>0</v>
      </c>
      <c r="S208" s="196">
        <v>0</v>
      </c>
      <c r="T208" s="196">
        <v>0</v>
      </c>
      <c r="U208" s="196">
        <v>0</v>
      </c>
      <c r="V208" s="196">
        <v>0</v>
      </c>
      <c r="W208" s="196">
        <v>0</v>
      </c>
      <c r="X208" s="196">
        <v>0</v>
      </c>
      <c r="Y208" s="196">
        <v>0</v>
      </c>
      <c r="Z208" s="196">
        <v>0</v>
      </c>
      <c r="AA208" s="196">
        <v>0</v>
      </c>
      <c r="AB208" s="196">
        <v>0</v>
      </c>
      <c r="AC208" s="196">
        <v>0</v>
      </c>
      <c r="AD208" s="196">
        <v>0</v>
      </c>
      <c r="AE208" s="196">
        <v>0</v>
      </c>
      <c r="AF208" s="196">
        <v>0</v>
      </c>
      <c r="AG208" s="196">
        <v>0</v>
      </c>
      <c r="AH208" s="196">
        <v>0</v>
      </c>
      <c r="AI208" s="196">
        <v>0</v>
      </c>
      <c r="AJ208" s="196">
        <v>0</v>
      </c>
      <c r="AK208" s="196">
        <v>0</v>
      </c>
      <c r="AL208" s="196">
        <v>0</v>
      </c>
      <c r="AM208" s="196">
        <v>0</v>
      </c>
      <c r="AN208" s="196">
        <v>0</v>
      </c>
      <c r="AO208" s="196">
        <v>0</v>
      </c>
      <c r="AP208" s="196">
        <v>0</v>
      </c>
      <c r="AQ208" s="196">
        <v>0</v>
      </c>
      <c r="AR208" s="196">
        <v>0</v>
      </c>
    </row>
    <row r="209" spans="7:44" ht="14.25" customHeight="1" thickBot="1" x14ac:dyDescent="0.3">
      <c r="G209" s="62"/>
      <c r="H209" s="409"/>
      <c r="J209" s="442"/>
      <c r="K209" s="167" t="s">
        <v>124</v>
      </c>
      <c r="L209" s="199">
        <v>0</v>
      </c>
      <c r="M209" s="199">
        <v>0</v>
      </c>
      <c r="N209" s="199">
        <v>0</v>
      </c>
      <c r="O209" s="199">
        <v>0</v>
      </c>
      <c r="P209" s="199">
        <v>0</v>
      </c>
      <c r="Q209" s="199">
        <v>0</v>
      </c>
      <c r="R209" s="199">
        <v>0</v>
      </c>
      <c r="S209" s="199">
        <v>0</v>
      </c>
      <c r="T209" s="199">
        <v>0</v>
      </c>
      <c r="U209" s="199">
        <v>0</v>
      </c>
      <c r="V209" s="199">
        <v>0</v>
      </c>
      <c r="W209" s="199">
        <v>0</v>
      </c>
      <c r="X209" s="199">
        <v>0</v>
      </c>
      <c r="Y209" s="199">
        <v>0</v>
      </c>
      <c r="Z209" s="199">
        <v>0</v>
      </c>
      <c r="AA209" s="199">
        <v>0</v>
      </c>
      <c r="AB209" s="199">
        <v>0</v>
      </c>
      <c r="AC209" s="199">
        <v>0</v>
      </c>
      <c r="AD209" s="199">
        <v>0</v>
      </c>
      <c r="AE209" s="199">
        <v>0</v>
      </c>
      <c r="AF209" s="199">
        <v>0</v>
      </c>
      <c r="AG209" s="199">
        <v>0</v>
      </c>
      <c r="AH209" s="199">
        <v>0</v>
      </c>
      <c r="AI209" s="199">
        <v>0</v>
      </c>
      <c r="AJ209" s="199">
        <v>0</v>
      </c>
      <c r="AK209" s="199">
        <v>0</v>
      </c>
      <c r="AL209" s="199">
        <v>0</v>
      </c>
      <c r="AM209" s="199">
        <v>0</v>
      </c>
      <c r="AN209" s="199">
        <v>0</v>
      </c>
      <c r="AO209" s="199">
        <v>0</v>
      </c>
      <c r="AP209" s="199">
        <v>0</v>
      </c>
      <c r="AQ209" s="199">
        <v>0</v>
      </c>
      <c r="AR209" s="199">
        <v>0</v>
      </c>
    </row>
    <row r="210" spans="7:44" ht="14.25" customHeight="1" thickTop="1" x14ac:dyDescent="0.25">
      <c r="G210" s="62"/>
      <c r="H210" s="409"/>
      <c r="J210" s="442"/>
      <c r="K210" s="164" t="s">
        <v>125</v>
      </c>
      <c r="L210" s="198">
        <v>0</v>
      </c>
      <c r="M210" s="198">
        <v>0</v>
      </c>
      <c r="N210" s="198">
        <v>0</v>
      </c>
      <c r="O210" s="198">
        <v>0</v>
      </c>
      <c r="P210" s="198">
        <v>0</v>
      </c>
      <c r="Q210" s="198">
        <v>0</v>
      </c>
      <c r="R210" s="198">
        <v>0</v>
      </c>
      <c r="S210" s="198">
        <v>0</v>
      </c>
      <c r="T210" s="198">
        <v>0</v>
      </c>
      <c r="U210" s="198">
        <v>0</v>
      </c>
      <c r="V210" s="198">
        <v>0</v>
      </c>
      <c r="W210" s="198">
        <v>0</v>
      </c>
      <c r="X210" s="198">
        <v>0</v>
      </c>
      <c r="Y210" s="198">
        <v>0</v>
      </c>
      <c r="Z210" s="198">
        <v>0</v>
      </c>
      <c r="AA210" s="198">
        <v>0</v>
      </c>
      <c r="AB210" s="198">
        <v>0</v>
      </c>
      <c r="AC210" s="198">
        <v>0</v>
      </c>
      <c r="AD210" s="198">
        <v>0</v>
      </c>
      <c r="AE210" s="198">
        <v>0</v>
      </c>
      <c r="AF210" s="198">
        <v>0</v>
      </c>
      <c r="AG210" s="198">
        <v>0</v>
      </c>
      <c r="AH210" s="198">
        <v>0</v>
      </c>
      <c r="AI210" s="198">
        <v>0</v>
      </c>
      <c r="AJ210" s="198">
        <v>0</v>
      </c>
      <c r="AK210" s="198">
        <v>0</v>
      </c>
      <c r="AL210" s="198">
        <v>0</v>
      </c>
      <c r="AM210" s="198">
        <v>0</v>
      </c>
      <c r="AN210" s="198">
        <v>0</v>
      </c>
      <c r="AO210" s="198">
        <v>0</v>
      </c>
      <c r="AP210" s="198">
        <v>0</v>
      </c>
      <c r="AQ210" s="198">
        <v>0</v>
      </c>
      <c r="AR210" s="198">
        <v>0</v>
      </c>
    </row>
    <row r="211" spans="7:44" ht="14.25" customHeight="1" x14ac:dyDescent="0.25">
      <c r="G211" s="62"/>
      <c r="H211" s="409"/>
      <c r="J211" s="442"/>
      <c r="K211" s="52" t="s">
        <v>126</v>
      </c>
      <c r="L211" s="196">
        <v>0</v>
      </c>
      <c r="M211" s="196">
        <v>0</v>
      </c>
      <c r="N211" s="196">
        <v>0</v>
      </c>
      <c r="O211" s="196">
        <v>0</v>
      </c>
      <c r="P211" s="196">
        <v>0</v>
      </c>
      <c r="Q211" s="196">
        <v>0</v>
      </c>
      <c r="R211" s="196">
        <v>0</v>
      </c>
      <c r="S211" s="196">
        <v>0</v>
      </c>
      <c r="T211" s="196">
        <v>0</v>
      </c>
      <c r="U211" s="196">
        <v>0</v>
      </c>
      <c r="V211" s="196">
        <v>0</v>
      </c>
      <c r="W211" s="196">
        <v>0</v>
      </c>
      <c r="X211" s="196">
        <v>0</v>
      </c>
      <c r="Y211" s="196">
        <v>0</v>
      </c>
      <c r="Z211" s="196">
        <v>0</v>
      </c>
      <c r="AA211" s="196">
        <v>0</v>
      </c>
      <c r="AB211" s="196">
        <v>0</v>
      </c>
      <c r="AC211" s="196">
        <v>0</v>
      </c>
      <c r="AD211" s="196">
        <v>0</v>
      </c>
      <c r="AE211" s="196">
        <v>0</v>
      </c>
      <c r="AF211" s="196">
        <v>0</v>
      </c>
      <c r="AG211" s="196">
        <v>0</v>
      </c>
      <c r="AH211" s="196">
        <v>0</v>
      </c>
      <c r="AI211" s="196">
        <v>0</v>
      </c>
      <c r="AJ211" s="196">
        <v>0</v>
      </c>
      <c r="AK211" s="196">
        <v>0</v>
      </c>
      <c r="AL211" s="196">
        <v>0</v>
      </c>
      <c r="AM211" s="196">
        <v>0</v>
      </c>
      <c r="AN211" s="196">
        <v>0</v>
      </c>
      <c r="AO211" s="196">
        <v>0</v>
      </c>
      <c r="AP211" s="196">
        <v>0</v>
      </c>
      <c r="AQ211" s="196">
        <v>0</v>
      </c>
      <c r="AR211" s="196">
        <v>0</v>
      </c>
    </row>
    <row r="212" spans="7:44" ht="14.25" customHeight="1" thickBot="1" x14ac:dyDescent="0.3">
      <c r="G212" s="62"/>
      <c r="H212" s="409"/>
      <c r="J212" s="442"/>
      <c r="K212" s="167" t="s">
        <v>127</v>
      </c>
      <c r="L212" s="199">
        <v>0</v>
      </c>
      <c r="M212" s="199">
        <v>0</v>
      </c>
      <c r="N212" s="199">
        <v>0</v>
      </c>
      <c r="O212" s="199">
        <v>0</v>
      </c>
      <c r="P212" s="199">
        <v>0</v>
      </c>
      <c r="Q212" s="199">
        <v>0</v>
      </c>
      <c r="R212" s="199">
        <v>0</v>
      </c>
      <c r="S212" s="199">
        <v>0</v>
      </c>
      <c r="T212" s="199">
        <v>0</v>
      </c>
      <c r="U212" s="199">
        <v>0</v>
      </c>
      <c r="V212" s="199">
        <v>0</v>
      </c>
      <c r="W212" s="199">
        <v>0</v>
      </c>
      <c r="X212" s="199">
        <v>0</v>
      </c>
      <c r="Y212" s="199">
        <v>0</v>
      </c>
      <c r="Z212" s="199">
        <v>0</v>
      </c>
      <c r="AA212" s="199">
        <v>0</v>
      </c>
      <c r="AB212" s="199">
        <v>0</v>
      </c>
      <c r="AC212" s="199">
        <v>0</v>
      </c>
      <c r="AD212" s="199">
        <v>0</v>
      </c>
      <c r="AE212" s="199">
        <v>0</v>
      </c>
      <c r="AF212" s="199">
        <v>0</v>
      </c>
      <c r="AG212" s="199">
        <v>0</v>
      </c>
      <c r="AH212" s="199">
        <v>0</v>
      </c>
      <c r="AI212" s="199">
        <v>0</v>
      </c>
      <c r="AJ212" s="199">
        <v>0</v>
      </c>
      <c r="AK212" s="199">
        <v>0</v>
      </c>
      <c r="AL212" s="199">
        <v>0</v>
      </c>
      <c r="AM212" s="199">
        <v>0</v>
      </c>
      <c r="AN212" s="199">
        <v>0</v>
      </c>
      <c r="AO212" s="199">
        <v>0</v>
      </c>
      <c r="AP212" s="199">
        <v>0</v>
      </c>
      <c r="AQ212" s="199">
        <v>0</v>
      </c>
      <c r="AR212" s="199">
        <v>0</v>
      </c>
    </row>
    <row r="213" spans="7:44" ht="14.25" customHeight="1" thickTop="1" x14ac:dyDescent="0.25">
      <c r="G213" s="62"/>
      <c r="H213" s="409"/>
      <c r="J213" s="442"/>
      <c r="K213" s="164" t="s">
        <v>128</v>
      </c>
      <c r="L213" s="198">
        <v>0</v>
      </c>
      <c r="M213" s="198">
        <v>0</v>
      </c>
      <c r="N213" s="198">
        <v>0</v>
      </c>
      <c r="O213" s="198">
        <v>0</v>
      </c>
      <c r="P213" s="198">
        <v>0</v>
      </c>
      <c r="Q213" s="198">
        <v>0</v>
      </c>
      <c r="R213" s="198">
        <v>0</v>
      </c>
      <c r="S213" s="198">
        <v>0</v>
      </c>
      <c r="T213" s="198">
        <v>0</v>
      </c>
      <c r="U213" s="198">
        <v>0</v>
      </c>
      <c r="V213" s="198">
        <v>0</v>
      </c>
      <c r="W213" s="198">
        <v>0</v>
      </c>
      <c r="X213" s="198">
        <v>0</v>
      </c>
      <c r="Y213" s="198">
        <v>0</v>
      </c>
      <c r="Z213" s="198">
        <v>0</v>
      </c>
      <c r="AA213" s="198">
        <v>0</v>
      </c>
      <c r="AB213" s="198">
        <v>0</v>
      </c>
      <c r="AC213" s="198">
        <v>0</v>
      </c>
      <c r="AD213" s="198">
        <v>0</v>
      </c>
      <c r="AE213" s="198">
        <v>0</v>
      </c>
      <c r="AF213" s="198">
        <v>0</v>
      </c>
      <c r="AG213" s="198">
        <v>0</v>
      </c>
      <c r="AH213" s="198">
        <v>0</v>
      </c>
      <c r="AI213" s="198">
        <v>0</v>
      </c>
      <c r="AJ213" s="198">
        <v>0</v>
      </c>
      <c r="AK213" s="198">
        <v>0</v>
      </c>
      <c r="AL213" s="198">
        <v>0</v>
      </c>
      <c r="AM213" s="198">
        <v>0</v>
      </c>
      <c r="AN213" s="198">
        <v>0</v>
      </c>
      <c r="AO213" s="198">
        <v>0</v>
      </c>
      <c r="AP213" s="198">
        <v>0</v>
      </c>
      <c r="AQ213" s="198">
        <v>0</v>
      </c>
      <c r="AR213" s="198">
        <v>0</v>
      </c>
    </row>
    <row r="214" spans="7:44" ht="14.25" customHeight="1" x14ac:dyDescent="0.25">
      <c r="G214" s="62"/>
      <c r="H214" s="409"/>
      <c r="J214" s="442"/>
      <c r="K214" s="52" t="s">
        <v>129</v>
      </c>
      <c r="L214" s="196">
        <v>0</v>
      </c>
      <c r="M214" s="196">
        <v>0</v>
      </c>
      <c r="N214" s="196">
        <v>0</v>
      </c>
      <c r="O214" s="196">
        <v>0</v>
      </c>
      <c r="P214" s="196">
        <v>0</v>
      </c>
      <c r="Q214" s="196">
        <v>0</v>
      </c>
      <c r="R214" s="196">
        <v>0</v>
      </c>
      <c r="S214" s="196">
        <v>0</v>
      </c>
      <c r="T214" s="196">
        <v>0</v>
      </c>
      <c r="U214" s="196">
        <v>0</v>
      </c>
      <c r="V214" s="196">
        <v>0</v>
      </c>
      <c r="W214" s="196">
        <v>0</v>
      </c>
      <c r="X214" s="196">
        <v>0</v>
      </c>
      <c r="Y214" s="196">
        <v>0</v>
      </c>
      <c r="Z214" s="196">
        <v>0</v>
      </c>
      <c r="AA214" s="196">
        <v>0</v>
      </c>
      <c r="AB214" s="196">
        <v>0</v>
      </c>
      <c r="AC214" s="196">
        <v>0</v>
      </c>
      <c r="AD214" s="196">
        <v>0</v>
      </c>
      <c r="AE214" s="196">
        <v>0</v>
      </c>
      <c r="AF214" s="196">
        <v>0</v>
      </c>
      <c r="AG214" s="196">
        <v>0</v>
      </c>
      <c r="AH214" s="196">
        <v>0</v>
      </c>
      <c r="AI214" s="196">
        <v>0</v>
      </c>
      <c r="AJ214" s="196">
        <v>0</v>
      </c>
      <c r="AK214" s="196">
        <v>0</v>
      </c>
      <c r="AL214" s="196">
        <v>0</v>
      </c>
      <c r="AM214" s="196">
        <v>0</v>
      </c>
      <c r="AN214" s="196">
        <v>0</v>
      </c>
      <c r="AO214" s="196">
        <v>0</v>
      </c>
      <c r="AP214" s="196">
        <v>0</v>
      </c>
      <c r="AQ214" s="196">
        <v>0</v>
      </c>
      <c r="AR214" s="196">
        <v>0</v>
      </c>
    </row>
    <row r="215" spans="7:44" ht="14.25" customHeight="1" x14ac:dyDescent="0.25">
      <c r="G215" s="62"/>
      <c r="H215" s="409"/>
      <c r="J215" s="449"/>
      <c r="K215" s="167" t="s">
        <v>130</v>
      </c>
      <c r="L215" s="199">
        <v>0</v>
      </c>
      <c r="M215" s="199">
        <v>0</v>
      </c>
      <c r="N215" s="199">
        <v>0</v>
      </c>
      <c r="O215" s="199">
        <v>0</v>
      </c>
      <c r="P215" s="199">
        <v>0</v>
      </c>
      <c r="Q215" s="199">
        <v>0</v>
      </c>
      <c r="R215" s="199">
        <v>0</v>
      </c>
      <c r="S215" s="199">
        <v>0</v>
      </c>
      <c r="T215" s="199">
        <v>0</v>
      </c>
      <c r="U215" s="199">
        <v>0</v>
      </c>
      <c r="V215" s="199">
        <v>0</v>
      </c>
      <c r="W215" s="199">
        <v>0</v>
      </c>
      <c r="X215" s="199">
        <v>0</v>
      </c>
      <c r="Y215" s="199">
        <v>0</v>
      </c>
      <c r="Z215" s="199">
        <v>0</v>
      </c>
      <c r="AA215" s="199">
        <v>0</v>
      </c>
      <c r="AB215" s="199">
        <v>0</v>
      </c>
      <c r="AC215" s="199">
        <v>0</v>
      </c>
      <c r="AD215" s="199">
        <v>0</v>
      </c>
      <c r="AE215" s="199">
        <v>0</v>
      </c>
      <c r="AF215" s="199">
        <v>0</v>
      </c>
      <c r="AG215" s="199">
        <v>0</v>
      </c>
      <c r="AH215" s="199">
        <v>0</v>
      </c>
      <c r="AI215" s="199">
        <v>0</v>
      </c>
      <c r="AJ215" s="199">
        <v>0</v>
      </c>
      <c r="AK215" s="199">
        <v>0</v>
      </c>
      <c r="AL215" s="199">
        <v>0</v>
      </c>
      <c r="AM215" s="199">
        <v>0</v>
      </c>
      <c r="AN215" s="199">
        <v>0</v>
      </c>
      <c r="AO215" s="199">
        <v>0</v>
      </c>
      <c r="AP215" s="199">
        <v>0</v>
      </c>
      <c r="AQ215" s="199">
        <v>0</v>
      </c>
      <c r="AR215" s="199">
        <v>0</v>
      </c>
    </row>
    <row r="216" spans="7:44" ht="15.75" customHeight="1" thickBot="1" x14ac:dyDescent="0.3">
      <c r="G216" s="62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</row>
    <row r="217" spans="7:44" ht="14.25" customHeight="1" x14ac:dyDescent="0.25">
      <c r="G217" s="62"/>
      <c r="H217" s="116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16"/>
      <c r="Y217" s="116"/>
      <c r="Z217" s="116"/>
      <c r="AA217" s="116"/>
      <c r="AB217" s="116"/>
      <c r="AC217" s="116"/>
      <c r="AD217" s="116"/>
      <c r="AE217" s="116"/>
      <c r="AF217" s="116"/>
      <c r="AG217" s="116"/>
      <c r="AH217" s="116"/>
      <c r="AI217" s="116"/>
      <c r="AJ217" s="116"/>
      <c r="AK217" s="116"/>
      <c r="AL217" s="116"/>
      <c r="AM217" s="116"/>
      <c r="AN217" s="116"/>
      <c r="AO217" s="116"/>
      <c r="AP217" s="116"/>
      <c r="AQ217" s="116"/>
      <c r="AR217" s="116"/>
    </row>
    <row r="218" spans="7:44" ht="14.25" customHeight="1" x14ac:dyDescent="0.25">
      <c r="G218" s="62"/>
      <c r="H218" s="433" t="s">
        <v>91</v>
      </c>
      <c r="L218" s="162">
        <v>2018</v>
      </c>
      <c r="M218" s="162">
        <v>2019</v>
      </c>
      <c r="N218" s="162">
        <v>2020</v>
      </c>
      <c r="O218" s="162">
        <v>2021</v>
      </c>
      <c r="P218" s="162">
        <v>2022</v>
      </c>
      <c r="Q218" s="162">
        <v>2023</v>
      </c>
      <c r="R218" s="162">
        <v>2024</v>
      </c>
      <c r="S218" s="162">
        <v>2025</v>
      </c>
      <c r="T218" s="162">
        <v>2026</v>
      </c>
      <c r="U218" s="162">
        <v>2027</v>
      </c>
      <c r="V218" s="162">
        <v>2028</v>
      </c>
      <c r="W218" s="162">
        <v>2029</v>
      </c>
      <c r="X218" s="162">
        <v>2030</v>
      </c>
      <c r="Y218" s="162">
        <v>2031</v>
      </c>
      <c r="Z218" s="162">
        <v>2032</v>
      </c>
      <c r="AA218" s="162">
        <v>2033</v>
      </c>
      <c r="AB218" s="162">
        <v>2034</v>
      </c>
      <c r="AC218" s="162">
        <v>2035</v>
      </c>
      <c r="AD218" s="162">
        <v>2036</v>
      </c>
      <c r="AE218" s="162">
        <v>2037</v>
      </c>
      <c r="AF218" s="162">
        <v>2038</v>
      </c>
      <c r="AG218" s="162">
        <v>2039</v>
      </c>
      <c r="AH218" s="162">
        <v>2040</v>
      </c>
      <c r="AI218" s="162">
        <v>2041</v>
      </c>
      <c r="AJ218" s="162">
        <v>2042</v>
      </c>
      <c r="AK218" s="162">
        <v>2043</v>
      </c>
      <c r="AL218" s="162">
        <v>2044</v>
      </c>
      <c r="AM218" s="162">
        <v>2045</v>
      </c>
      <c r="AN218" s="162">
        <v>2046</v>
      </c>
      <c r="AO218" s="162">
        <v>2047</v>
      </c>
      <c r="AP218" s="162">
        <v>2048</v>
      </c>
      <c r="AQ218" s="162">
        <v>2049</v>
      </c>
      <c r="AR218" s="162">
        <v>2050</v>
      </c>
    </row>
    <row r="219" spans="7:44" ht="14.25" customHeight="1" x14ac:dyDescent="0.25">
      <c r="G219" s="62"/>
      <c r="H219" s="433"/>
      <c r="J219" s="411" t="s">
        <v>133</v>
      </c>
      <c r="K219" s="200" t="s">
        <v>71</v>
      </c>
      <c r="L219" s="371">
        <v>2.1999999999999999E-2</v>
      </c>
      <c r="M219" s="371">
        <v>2.1999999999999999E-2</v>
      </c>
      <c r="N219" s="371">
        <v>2.1999999999999999E-2</v>
      </c>
      <c r="O219" s="371">
        <v>2.1999999999999999E-2</v>
      </c>
      <c r="P219" s="371">
        <v>2.1999999999999999E-2</v>
      </c>
      <c r="Q219" s="371">
        <v>2.1999999999999999E-2</v>
      </c>
      <c r="R219" s="371">
        <v>2.1999999999999999E-2</v>
      </c>
      <c r="S219" s="371">
        <v>2.1999999999999999E-2</v>
      </c>
      <c r="T219" s="371">
        <v>2.1999999999999999E-2</v>
      </c>
      <c r="U219" s="371">
        <v>2.1999999999999999E-2</v>
      </c>
      <c r="V219" s="371">
        <v>2.1999999999999999E-2</v>
      </c>
      <c r="W219" s="371">
        <v>2.1999999999999999E-2</v>
      </c>
      <c r="X219" s="371">
        <v>2.1999999999999999E-2</v>
      </c>
      <c r="Y219" s="371">
        <v>2.1999999999999999E-2</v>
      </c>
      <c r="Z219" s="371">
        <v>2.1999999999999999E-2</v>
      </c>
      <c r="AA219" s="371">
        <v>2.1999999999999999E-2</v>
      </c>
      <c r="AB219" s="371">
        <v>2.1999999999999999E-2</v>
      </c>
      <c r="AC219" s="371">
        <v>2.1999999999999999E-2</v>
      </c>
      <c r="AD219" s="371">
        <v>2.1999999999999999E-2</v>
      </c>
      <c r="AE219" s="371">
        <v>2.1999999999999999E-2</v>
      </c>
      <c r="AF219" s="371">
        <v>2.1999999999999999E-2</v>
      </c>
      <c r="AG219" s="371">
        <v>2.1999999999999999E-2</v>
      </c>
      <c r="AH219" s="371">
        <v>2.1999999999999999E-2</v>
      </c>
      <c r="AI219" s="371">
        <v>2.1999999999999999E-2</v>
      </c>
      <c r="AJ219" s="371">
        <v>2.1999999999999999E-2</v>
      </c>
      <c r="AK219" s="371">
        <v>2.1999999999999999E-2</v>
      </c>
      <c r="AL219" s="371">
        <v>2.1999999999999999E-2</v>
      </c>
      <c r="AM219" s="371">
        <v>2.1999999999999999E-2</v>
      </c>
      <c r="AN219" s="371">
        <v>2.1999999999999999E-2</v>
      </c>
      <c r="AO219" s="371">
        <v>2.1999999999999999E-2</v>
      </c>
      <c r="AP219" s="371">
        <v>2.1999999999999999E-2</v>
      </c>
      <c r="AQ219" s="371">
        <v>2.1999999999999999E-2</v>
      </c>
      <c r="AR219" s="371">
        <v>2.1999999999999999E-2</v>
      </c>
    </row>
    <row r="220" spans="7:44" ht="14.25" customHeight="1" x14ac:dyDescent="0.25">
      <c r="G220" s="62"/>
      <c r="H220" s="433"/>
      <c r="J220" s="411"/>
      <c r="K220" s="200" t="s">
        <v>134</v>
      </c>
      <c r="L220" s="201">
        <v>0.04</v>
      </c>
      <c r="M220" s="201">
        <v>0.04</v>
      </c>
      <c r="N220" s="201">
        <v>0.04</v>
      </c>
      <c r="O220" s="201">
        <v>0.04</v>
      </c>
      <c r="P220" s="201">
        <v>0.04</v>
      </c>
      <c r="Q220" s="201">
        <v>0.04</v>
      </c>
      <c r="R220" s="201">
        <v>0.04</v>
      </c>
      <c r="S220" s="201">
        <v>0.04</v>
      </c>
      <c r="T220" s="201">
        <v>0.04</v>
      </c>
      <c r="U220" s="201">
        <v>0.04</v>
      </c>
      <c r="V220" s="201">
        <v>0.04</v>
      </c>
      <c r="W220" s="201">
        <v>0.04</v>
      </c>
      <c r="X220" s="201">
        <v>0.04</v>
      </c>
      <c r="Y220" s="201">
        <v>0.04</v>
      </c>
      <c r="Z220" s="201">
        <v>0.04</v>
      </c>
      <c r="AA220" s="201">
        <v>0.04</v>
      </c>
      <c r="AB220" s="201">
        <v>0.04</v>
      </c>
      <c r="AC220" s="201">
        <v>0.04</v>
      </c>
      <c r="AD220" s="201">
        <v>0.04</v>
      </c>
      <c r="AE220" s="201">
        <v>0.04</v>
      </c>
      <c r="AF220" s="201">
        <v>0.04</v>
      </c>
      <c r="AG220" s="201">
        <v>0.04</v>
      </c>
      <c r="AH220" s="201">
        <v>0.04</v>
      </c>
      <c r="AI220" s="201">
        <v>0.04</v>
      </c>
      <c r="AJ220" s="201">
        <v>0.04</v>
      </c>
      <c r="AK220" s="201">
        <v>0.04</v>
      </c>
      <c r="AL220" s="201">
        <v>0.04</v>
      </c>
      <c r="AM220" s="201">
        <v>0.04</v>
      </c>
      <c r="AN220" s="201">
        <v>0.04</v>
      </c>
      <c r="AO220" s="201">
        <v>0.04</v>
      </c>
      <c r="AP220" s="201">
        <v>0.04</v>
      </c>
      <c r="AQ220" s="201">
        <v>0.04</v>
      </c>
      <c r="AR220" s="201">
        <v>0.04</v>
      </c>
    </row>
    <row r="221" spans="7:44" ht="14.25" customHeight="1" x14ac:dyDescent="0.25">
      <c r="G221" s="62"/>
      <c r="H221" s="433"/>
      <c r="J221" s="411"/>
      <c r="K221" s="200" t="s">
        <v>135</v>
      </c>
      <c r="L221" s="201">
        <v>0.04</v>
      </c>
      <c r="M221" s="201">
        <v>0.04</v>
      </c>
      <c r="N221" s="201">
        <v>0.04</v>
      </c>
      <c r="O221" s="201">
        <v>0.04</v>
      </c>
      <c r="P221" s="201">
        <v>0.04</v>
      </c>
      <c r="Q221" s="201">
        <v>0.04</v>
      </c>
      <c r="R221" s="201">
        <v>0.04</v>
      </c>
      <c r="S221" s="201">
        <v>0.04</v>
      </c>
      <c r="T221" s="201">
        <v>0.04</v>
      </c>
      <c r="U221" s="201">
        <v>0.04</v>
      </c>
      <c r="V221" s="201">
        <v>0.04</v>
      </c>
      <c r="W221" s="201">
        <v>0.04</v>
      </c>
      <c r="X221" s="201">
        <v>0.04</v>
      </c>
      <c r="Y221" s="201">
        <v>0.04</v>
      </c>
      <c r="Z221" s="201">
        <v>0.04</v>
      </c>
      <c r="AA221" s="201">
        <v>0.04</v>
      </c>
      <c r="AB221" s="201">
        <v>0.04</v>
      </c>
      <c r="AC221" s="201">
        <v>0.04</v>
      </c>
      <c r="AD221" s="201">
        <v>0.04</v>
      </c>
      <c r="AE221" s="201">
        <v>0.04</v>
      </c>
      <c r="AF221" s="201">
        <v>0.04</v>
      </c>
      <c r="AG221" s="201">
        <v>0.04</v>
      </c>
      <c r="AH221" s="201">
        <v>0.04</v>
      </c>
      <c r="AI221" s="201">
        <v>0.04</v>
      </c>
      <c r="AJ221" s="201">
        <v>0.04</v>
      </c>
      <c r="AK221" s="201">
        <v>0.04</v>
      </c>
      <c r="AL221" s="201">
        <v>0.04</v>
      </c>
      <c r="AM221" s="201">
        <v>0.04</v>
      </c>
      <c r="AN221" s="201">
        <v>0.04</v>
      </c>
      <c r="AO221" s="201">
        <v>0.04</v>
      </c>
      <c r="AP221" s="201">
        <v>0.04</v>
      </c>
      <c r="AQ221" s="201">
        <v>0.04</v>
      </c>
      <c r="AR221" s="201">
        <v>0.04</v>
      </c>
    </row>
    <row r="222" spans="7:44" ht="14.25" customHeight="1" x14ac:dyDescent="0.25">
      <c r="G222" s="62"/>
      <c r="H222" s="433"/>
      <c r="J222" s="411"/>
      <c r="K222" s="200" t="s">
        <v>136</v>
      </c>
      <c r="L222" s="201">
        <v>0.04</v>
      </c>
      <c r="M222" s="201">
        <v>0.04</v>
      </c>
      <c r="N222" s="201">
        <v>0.04</v>
      </c>
      <c r="O222" s="201">
        <v>0.04</v>
      </c>
      <c r="P222" s="201">
        <v>0.04</v>
      </c>
      <c r="Q222" s="201">
        <v>0.04</v>
      </c>
      <c r="R222" s="201">
        <v>0.04</v>
      </c>
      <c r="S222" s="201">
        <v>0.04</v>
      </c>
      <c r="T222" s="201">
        <v>0.04</v>
      </c>
      <c r="U222" s="201">
        <v>0.04</v>
      </c>
      <c r="V222" s="201">
        <v>0.04</v>
      </c>
      <c r="W222" s="201">
        <v>0.04</v>
      </c>
      <c r="X222" s="201">
        <v>0.04</v>
      </c>
      <c r="Y222" s="201">
        <v>0.04</v>
      </c>
      <c r="Z222" s="201">
        <v>0.04</v>
      </c>
      <c r="AA222" s="201">
        <v>0.04</v>
      </c>
      <c r="AB222" s="201">
        <v>0.04</v>
      </c>
      <c r="AC222" s="201">
        <v>0.04</v>
      </c>
      <c r="AD222" s="201">
        <v>0.04</v>
      </c>
      <c r="AE222" s="201">
        <v>0.04</v>
      </c>
      <c r="AF222" s="201">
        <v>0.04</v>
      </c>
      <c r="AG222" s="201">
        <v>0.04</v>
      </c>
      <c r="AH222" s="201">
        <v>0.04</v>
      </c>
      <c r="AI222" s="201">
        <v>0.04</v>
      </c>
      <c r="AJ222" s="201">
        <v>0.04</v>
      </c>
      <c r="AK222" s="201">
        <v>0.04</v>
      </c>
      <c r="AL222" s="201">
        <v>0.04</v>
      </c>
      <c r="AM222" s="201">
        <v>0.04</v>
      </c>
      <c r="AN222" s="201">
        <v>0.04</v>
      </c>
      <c r="AO222" s="201">
        <v>0.04</v>
      </c>
      <c r="AP222" s="201">
        <v>0.04</v>
      </c>
      <c r="AQ222" s="201">
        <v>0.04</v>
      </c>
      <c r="AR222" s="201">
        <v>0.04</v>
      </c>
    </row>
    <row r="223" spans="7:44" ht="14.25" customHeight="1" x14ac:dyDescent="0.25">
      <c r="G223" s="62"/>
      <c r="H223" s="433"/>
      <c r="J223" s="411"/>
      <c r="K223" s="200" t="s">
        <v>137</v>
      </c>
      <c r="L223" s="201">
        <v>1.4634146341463428E-2</v>
      </c>
      <c r="M223" s="201">
        <v>1.4634146341463428E-2</v>
      </c>
      <c r="N223" s="201">
        <v>1.4634146341463428E-2</v>
      </c>
      <c r="O223" s="201">
        <v>1.4634146341463428E-2</v>
      </c>
      <c r="P223" s="201">
        <v>1.4634146341463428E-2</v>
      </c>
      <c r="Q223" s="201">
        <v>1.4634146341463428E-2</v>
      </c>
      <c r="R223" s="201">
        <v>1.4634146341463428E-2</v>
      </c>
      <c r="S223" s="201">
        <v>1.4634146341463428E-2</v>
      </c>
      <c r="T223" s="201">
        <v>1.4634146341463428E-2</v>
      </c>
      <c r="U223" s="201">
        <v>1.4634146341463428E-2</v>
      </c>
      <c r="V223" s="201">
        <v>1.4634146341463428E-2</v>
      </c>
      <c r="W223" s="201">
        <v>1.4634146341463428E-2</v>
      </c>
      <c r="X223" s="201">
        <v>1.4634146341463428E-2</v>
      </c>
      <c r="Y223" s="201">
        <v>1.4634146341463428E-2</v>
      </c>
      <c r="Z223" s="201">
        <v>1.4634146341463428E-2</v>
      </c>
      <c r="AA223" s="201">
        <v>1.4634146341463428E-2</v>
      </c>
      <c r="AB223" s="201">
        <v>1.4634146341463428E-2</v>
      </c>
      <c r="AC223" s="201">
        <v>1.4634146341463428E-2</v>
      </c>
      <c r="AD223" s="201">
        <v>1.4634146341463428E-2</v>
      </c>
      <c r="AE223" s="201">
        <v>1.4634146341463428E-2</v>
      </c>
      <c r="AF223" s="201">
        <v>1.4634146341463428E-2</v>
      </c>
      <c r="AG223" s="201">
        <v>1.4634146341463428E-2</v>
      </c>
      <c r="AH223" s="201">
        <v>1.4634146341463428E-2</v>
      </c>
      <c r="AI223" s="201">
        <v>1.4634146341463428E-2</v>
      </c>
      <c r="AJ223" s="201">
        <v>1.4634146341463428E-2</v>
      </c>
      <c r="AK223" s="201">
        <v>1.4634146341463428E-2</v>
      </c>
      <c r="AL223" s="201">
        <v>1.4634146341463428E-2</v>
      </c>
      <c r="AM223" s="201">
        <v>1.4634146341463428E-2</v>
      </c>
      <c r="AN223" s="201">
        <v>1.4634146341463428E-2</v>
      </c>
      <c r="AO223" s="201">
        <v>1.4634146341463428E-2</v>
      </c>
      <c r="AP223" s="201">
        <v>1.4634146341463428E-2</v>
      </c>
      <c r="AQ223" s="201">
        <v>1.4634146341463428E-2</v>
      </c>
      <c r="AR223" s="201">
        <v>1.4634146341463428E-2</v>
      </c>
    </row>
    <row r="224" spans="7:44" ht="14.25" customHeight="1" x14ac:dyDescent="0.25">
      <c r="G224" s="62"/>
      <c r="H224" s="433"/>
      <c r="J224" s="411"/>
      <c r="K224" s="200" t="s">
        <v>138</v>
      </c>
      <c r="L224" s="201">
        <v>1.4634146341463428E-2</v>
      </c>
      <c r="M224" s="201">
        <v>1.4634146341463428E-2</v>
      </c>
      <c r="N224" s="201">
        <v>1.4634146341463428E-2</v>
      </c>
      <c r="O224" s="201">
        <v>1.4634146341463428E-2</v>
      </c>
      <c r="P224" s="201">
        <v>1.4634146341463428E-2</v>
      </c>
      <c r="Q224" s="201">
        <v>1.4634146341463428E-2</v>
      </c>
      <c r="R224" s="201">
        <v>1.4634146341463428E-2</v>
      </c>
      <c r="S224" s="201">
        <v>1.4634146341463428E-2</v>
      </c>
      <c r="T224" s="201">
        <v>1.4634146341463428E-2</v>
      </c>
      <c r="U224" s="201">
        <v>1.4634146341463428E-2</v>
      </c>
      <c r="V224" s="201">
        <v>1.4634146341463428E-2</v>
      </c>
      <c r="W224" s="201">
        <v>1.4634146341463428E-2</v>
      </c>
      <c r="X224" s="201">
        <v>1.4634146341463428E-2</v>
      </c>
      <c r="Y224" s="201">
        <v>1.4634146341463428E-2</v>
      </c>
      <c r="Z224" s="201">
        <v>1.4634146341463428E-2</v>
      </c>
      <c r="AA224" s="201">
        <v>1.4634146341463428E-2</v>
      </c>
      <c r="AB224" s="201">
        <v>1.4634146341463428E-2</v>
      </c>
      <c r="AC224" s="201">
        <v>1.4634146341463428E-2</v>
      </c>
      <c r="AD224" s="201">
        <v>1.4634146341463428E-2</v>
      </c>
      <c r="AE224" s="201">
        <v>1.4634146341463428E-2</v>
      </c>
      <c r="AF224" s="201">
        <v>1.4634146341463428E-2</v>
      </c>
      <c r="AG224" s="201">
        <v>1.4634146341463428E-2</v>
      </c>
      <c r="AH224" s="201">
        <v>1.4634146341463428E-2</v>
      </c>
      <c r="AI224" s="201">
        <v>1.4634146341463428E-2</v>
      </c>
      <c r="AJ224" s="201">
        <v>1.4634146341463428E-2</v>
      </c>
      <c r="AK224" s="201">
        <v>1.4634146341463428E-2</v>
      </c>
      <c r="AL224" s="201">
        <v>1.4634146341463428E-2</v>
      </c>
      <c r="AM224" s="201">
        <v>1.4634146341463428E-2</v>
      </c>
      <c r="AN224" s="201">
        <v>1.4634146341463428E-2</v>
      </c>
      <c r="AO224" s="201">
        <v>1.4634146341463428E-2</v>
      </c>
      <c r="AP224" s="201">
        <v>1.4634146341463428E-2</v>
      </c>
      <c r="AQ224" s="201">
        <v>1.4634146341463428E-2</v>
      </c>
      <c r="AR224" s="201">
        <v>1.4634146341463428E-2</v>
      </c>
    </row>
    <row r="225" spans="7:44" ht="14.25" customHeight="1" x14ac:dyDescent="0.25">
      <c r="G225" s="62"/>
      <c r="H225" s="433"/>
      <c r="J225" s="411"/>
      <c r="K225" s="200" t="s">
        <v>139</v>
      </c>
      <c r="L225" s="201">
        <v>1.4634146341463428E-2</v>
      </c>
      <c r="M225" s="201">
        <v>1.4634146341463428E-2</v>
      </c>
      <c r="N225" s="201">
        <v>1.4634146341463428E-2</v>
      </c>
      <c r="O225" s="201">
        <v>1.4634146341463428E-2</v>
      </c>
      <c r="P225" s="201">
        <v>1.4634146341463428E-2</v>
      </c>
      <c r="Q225" s="201">
        <v>1.4634146341463428E-2</v>
      </c>
      <c r="R225" s="201">
        <v>1.4634146341463428E-2</v>
      </c>
      <c r="S225" s="201">
        <v>1.4634146341463428E-2</v>
      </c>
      <c r="T225" s="201">
        <v>1.4634146341463428E-2</v>
      </c>
      <c r="U225" s="201">
        <v>1.4634146341463428E-2</v>
      </c>
      <c r="V225" s="201">
        <v>1.4634146341463428E-2</v>
      </c>
      <c r="W225" s="201">
        <v>1.4634146341463428E-2</v>
      </c>
      <c r="X225" s="201">
        <v>1.4634146341463428E-2</v>
      </c>
      <c r="Y225" s="201">
        <v>1.4634146341463428E-2</v>
      </c>
      <c r="Z225" s="201">
        <v>1.4634146341463428E-2</v>
      </c>
      <c r="AA225" s="201">
        <v>1.4634146341463428E-2</v>
      </c>
      <c r="AB225" s="201">
        <v>1.4634146341463428E-2</v>
      </c>
      <c r="AC225" s="201">
        <v>1.4634146341463428E-2</v>
      </c>
      <c r="AD225" s="201">
        <v>1.4634146341463428E-2</v>
      </c>
      <c r="AE225" s="201">
        <v>1.4634146341463428E-2</v>
      </c>
      <c r="AF225" s="201">
        <v>1.4634146341463428E-2</v>
      </c>
      <c r="AG225" s="201">
        <v>1.4634146341463428E-2</v>
      </c>
      <c r="AH225" s="201">
        <v>1.4634146341463428E-2</v>
      </c>
      <c r="AI225" s="201">
        <v>1.4634146341463428E-2</v>
      </c>
      <c r="AJ225" s="201">
        <v>1.4634146341463428E-2</v>
      </c>
      <c r="AK225" s="201">
        <v>1.4634146341463428E-2</v>
      </c>
      <c r="AL225" s="201">
        <v>1.4634146341463428E-2</v>
      </c>
      <c r="AM225" s="201">
        <v>1.4634146341463428E-2</v>
      </c>
      <c r="AN225" s="201">
        <v>1.4634146341463428E-2</v>
      </c>
      <c r="AO225" s="201">
        <v>1.4634146341463428E-2</v>
      </c>
      <c r="AP225" s="201">
        <v>1.4634146341463428E-2</v>
      </c>
      <c r="AQ225" s="201">
        <v>1.4634146341463428E-2</v>
      </c>
      <c r="AR225" s="201">
        <v>1.4634146341463428E-2</v>
      </c>
    </row>
    <row r="226" spans="7:44" ht="14.25" customHeight="1" x14ac:dyDescent="0.25">
      <c r="G226" s="62"/>
      <c r="H226" s="433"/>
      <c r="J226" s="411"/>
      <c r="K226" s="200" t="s">
        <v>75</v>
      </c>
      <c r="L226" s="201">
        <v>3.5000000000000003E-2</v>
      </c>
      <c r="M226" s="201">
        <v>3.5000000000000003E-2</v>
      </c>
      <c r="N226" s="201">
        <v>3.5000000000000003E-2</v>
      </c>
      <c r="O226" s="201">
        <v>3.5000000000000003E-2</v>
      </c>
      <c r="P226" s="201">
        <v>3.5000000000000003E-2</v>
      </c>
      <c r="Q226" s="201">
        <v>3.5000000000000003E-2</v>
      </c>
      <c r="R226" s="201">
        <v>3.5000000000000003E-2</v>
      </c>
      <c r="S226" s="201">
        <v>3.5000000000000003E-2</v>
      </c>
      <c r="T226" s="201">
        <v>3.5000000000000003E-2</v>
      </c>
      <c r="U226" s="201">
        <v>3.5000000000000003E-2</v>
      </c>
      <c r="V226" s="201">
        <v>3.5000000000000003E-2</v>
      </c>
      <c r="W226" s="201">
        <v>3.5000000000000003E-2</v>
      </c>
      <c r="X226" s="201">
        <v>3.5000000000000003E-2</v>
      </c>
      <c r="Y226" s="201">
        <v>3.5000000000000003E-2</v>
      </c>
      <c r="Z226" s="201">
        <v>3.5000000000000003E-2</v>
      </c>
      <c r="AA226" s="201">
        <v>3.5000000000000003E-2</v>
      </c>
      <c r="AB226" s="201">
        <v>3.5000000000000003E-2</v>
      </c>
      <c r="AC226" s="201">
        <v>3.5000000000000003E-2</v>
      </c>
      <c r="AD226" s="201">
        <v>3.5000000000000003E-2</v>
      </c>
      <c r="AE226" s="201">
        <v>3.5000000000000003E-2</v>
      </c>
      <c r="AF226" s="201">
        <v>3.5000000000000003E-2</v>
      </c>
      <c r="AG226" s="201">
        <v>3.5000000000000003E-2</v>
      </c>
      <c r="AH226" s="201">
        <v>3.5000000000000003E-2</v>
      </c>
      <c r="AI226" s="201">
        <v>3.5000000000000003E-2</v>
      </c>
      <c r="AJ226" s="201">
        <v>3.5000000000000003E-2</v>
      </c>
      <c r="AK226" s="201">
        <v>3.5000000000000003E-2</v>
      </c>
      <c r="AL226" s="201">
        <v>3.5000000000000003E-2</v>
      </c>
      <c r="AM226" s="201">
        <v>3.5000000000000003E-2</v>
      </c>
      <c r="AN226" s="201">
        <v>3.5000000000000003E-2</v>
      </c>
      <c r="AO226" s="201">
        <v>3.5000000000000003E-2</v>
      </c>
      <c r="AP226" s="201">
        <v>3.5000000000000003E-2</v>
      </c>
      <c r="AQ226" s="201">
        <v>3.5000000000000003E-2</v>
      </c>
      <c r="AR226" s="201">
        <v>3.5000000000000003E-2</v>
      </c>
    </row>
    <row r="227" spans="7:44" ht="14.25" customHeight="1" x14ac:dyDescent="0.25">
      <c r="G227" s="62"/>
      <c r="H227" s="433"/>
      <c r="J227" s="411"/>
      <c r="K227" s="200" t="s">
        <v>140</v>
      </c>
      <c r="L227" s="201">
        <v>7.7499999999999999E-2</v>
      </c>
      <c r="M227" s="201">
        <v>7.7499999999999999E-2</v>
      </c>
      <c r="N227" s="201">
        <v>7.7499999999999999E-2</v>
      </c>
      <c r="O227" s="201">
        <v>7.7499999999999999E-2</v>
      </c>
      <c r="P227" s="201">
        <v>7.7499999999999999E-2</v>
      </c>
      <c r="Q227" s="201">
        <v>7.7499999999999999E-2</v>
      </c>
      <c r="R227" s="201">
        <v>7.7499999999999999E-2</v>
      </c>
      <c r="S227" s="201">
        <v>7.7499999999999999E-2</v>
      </c>
      <c r="T227" s="201">
        <v>7.7499999999999999E-2</v>
      </c>
      <c r="U227" s="201">
        <v>7.7499999999999999E-2</v>
      </c>
      <c r="V227" s="201">
        <v>7.7499999999999999E-2</v>
      </c>
      <c r="W227" s="201">
        <v>7.7499999999999999E-2</v>
      </c>
      <c r="X227" s="201">
        <v>7.7499999999999999E-2</v>
      </c>
      <c r="Y227" s="201">
        <v>7.7499999999999999E-2</v>
      </c>
      <c r="Z227" s="201">
        <v>7.7499999999999999E-2</v>
      </c>
      <c r="AA227" s="201">
        <v>7.7499999999999999E-2</v>
      </c>
      <c r="AB227" s="201">
        <v>7.7499999999999999E-2</v>
      </c>
      <c r="AC227" s="201">
        <v>7.7499999999999999E-2</v>
      </c>
      <c r="AD227" s="201">
        <v>7.7499999999999999E-2</v>
      </c>
      <c r="AE227" s="201">
        <v>7.7499999999999999E-2</v>
      </c>
      <c r="AF227" s="201">
        <v>7.7499999999999999E-2</v>
      </c>
      <c r="AG227" s="201">
        <v>7.7499999999999999E-2</v>
      </c>
      <c r="AH227" s="201">
        <v>7.7499999999999999E-2</v>
      </c>
      <c r="AI227" s="201">
        <v>7.7499999999999999E-2</v>
      </c>
      <c r="AJ227" s="201">
        <v>7.7499999999999999E-2</v>
      </c>
      <c r="AK227" s="201">
        <v>7.7499999999999999E-2</v>
      </c>
      <c r="AL227" s="201">
        <v>7.7499999999999999E-2</v>
      </c>
      <c r="AM227" s="201">
        <v>7.7499999999999999E-2</v>
      </c>
      <c r="AN227" s="201">
        <v>7.7499999999999999E-2</v>
      </c>
      <c r="AO227" s="201">
        <v>7.7499999999999999E-2</v>
      </c>
      <c r="AP227" s="201">
        <v>7.7499999999999999E-2</v>
      </c>
      <c r="AQ227" s="201">
        <v>7.7499999999999999E-2</v>
      </c>
      <c r="AR227" s="201">
        <v>7.7499999999999999E-2</v>
      </c>
    </row>
    <row r="228" spans="7:44" ht="14.25" customHeight="1" x14ac:dyDescent="0.25">
      <c r="G228" s="62"/>
      <c r="H228" s="433"/>
      <c r="J228" s="411"/>
      <c r="K228" s="200" t="s">
        <v>141</v>
      </c>
      <c r="L228" s="201">
        <v>7.7499999999999999E-2</v>
      </c>
      <c r="M228" s="201">
        <v>7.7499999999999999E-2</v>
      </c>
      <c r="N228" s="201">
        <v>7.7499999999999999E-2</v>
      </c>
      <c r="O228" s="201">
        <v>7.7499999999999999E-2</v>
      </c>
      <c r="P228" s="201">
        <v>7.7499999999999999E-2</v>
      </c>
      <c r="Q228" s="201">
        <v>7.7499999999999999E-2</v>
      </c>
      <c r="R228" s="201">
        <v>7.7499999999999999E-2</v>
      </c>
      <c r="S228" s="201">
        <v>7.7499999999999999E-2</v>
      </c>
      <c r="T228" s="201">
        <v>7.7499999999999999E-2</v>
      </c>
      <c r="U228" s="201">
        <v>7.7499999999999999E-2</v>
      </c>
      <c r="V228" s="201">
        <v>7.7499999999999999E-2</v>
      </c>
      <c r="W228" s="201">
        <v>7.7499999999999999E-2</v>
      </c>
      <c r="X228" s="201">
        <v>7.7499999999999999E-2</v>
      </c>
      <c r="Y228" s="201">
        <v>7.7499999999999999E-2</v>
      </c>
      <c r="Z228" s="201">
        <v>7.7499999999999999E-2</v>
      </c>
      <c r="AA228" s="201">
        <v>7.7499999999999999E-2</v>
      </c>
      <c r="AB228" s="201">
        <v>7.7499999999999999E-2</v>
      </c>
      <c r="AC228" s="201">
        <v>7.7499999999999999E-2</v>
      </c>
      <c r="AD228" s="201">
        <v>7.7499999999999999E-2</v>
      </c>
      <c r="AE228" s="201">
        <v>7.7499999999999999E-2</v>
      </c>
      <c r="AF228" s="201">
        <v>7.7499999999999999E-2</v>
      </c>
      <c r="AG228" s="201">
        <v>7.7499999999999999E-2</v>
      </c>
      <c r="AH228" s="201">
        <v>7.7499999999999999E-2</v>
      </c>
      <c r="AI228" s="201">
        <v>7.7499999999999999E-2</v>
      </c>
      <c r="AJ228" s="201">
        <v>7.7499999999999999E-2</v>
      </c>
      <c r="AK228" s="201">
        <v>7.7499999999999999E-2</v>
      </c>
      <c r="AL228" s="201">
        <v>7.7499999999999999E-2</v>
      </c>
      <c r="AM228" s="201">
        <v>7.7499999999999999E-2</v>
      </c>
      <c r="AN228" s="201">
        <v>7.7499999999999999E-2</v>
      </c>
      <c r="AO228" s="201">
        <v>7.7499999999999999E-2</v>
      </c>
      <c r="AP228" s="201">
        <v>7.7499999999999999E-2</v>
      </c>
      <c r="AQ228" s="201">
        <v>7.7499999999999999E-2</v>
      </c>
      <c r="AR228" s="201">
        <v>7.7499999999999999E-2</v>
      </c>
    </row>
    <row r="229" spans="7:44" ht="14.25" customHeight="1" x14ac:dyDescent="0.25">
      <c r="G229" s="62"/>
      <c r="H229" s="433"/>
      <c r="J229" s="411"/>
      <c r="K229" s="200" t="s">
        <v>142</v>
      </c>
      <c r="L229" s="201">
        <v>7.7499999999999999E-2</v>
      </c>
      <c r="M229" s="201">
        <v>7.7499999999999999E-2</v>
      </c>
      <c r="N229" s="201">
        <v>7.7499999999999999E-2</v>
      </c>
      <c r="O229" s="201">
        <v>7.7499999999999999E-2</v>
      </c>
      <c r="P229" s="201">
        <v>7.7499999999999999E-2</v>
      </c>
      <c r="Q229" s="201">
        <v>7.7499999999999999E-2</v>
      </c>
      <c r="R229" s="201">
        <v>7.7499999999999999E-2</v>
      </c>
      <c r="S229" s="201">
        <v>7.7499999999999999E-2</v>
      </c>
      <c r="T229" s="201">
        <v>7.7499999999999999E-2</v>
      </c>
      <c r="U229" s="201">
        <v>7.7499999999999999E-2</v>
      </c>
      <c r="V229" s="201">
        <v>7.7499999999999999E-2</v>
      </c>
      <c r="W229" s="201">
        <v>7.7499999999999999E-2</v>
      </c>
      <c r="X229" s="201">
        <v>7.7499999999999999E-2</v>
      </c>
      <c r="Y229" s="201">
        <v>7.7499999999999999E-2</v>
      </c>
      <c r="Z229" s="201">
        <v>7.7499999999999999E-2</v>
      </c>
      <c r="AA229" s="201">
        <v>7.7499999999999999E-2</v>
      </c>
      <c r="AB229" s="201">
        <v>7.7499999999999999E-2</v>
      </c>
      <c r="AC229" s="201">
        <v>7.7499999999999999E-2</v>
      </c>
      <c r="AD229" s="201">
        <v>7.7499999999999999E-2</v>
      </c>
      <c r="AE229" s="201">
        <v>7.7499999999999999E-2</v>
      </c>
      <c r="AF229" s="201">
        <v>7.7499999999999999E-2</v>
      </c>
      <c r="AG229" s="201">
        <v>7.7499999999999999E-2</v>
      </c>
      <c r="AH229" s="201">
        <v>7.7499999999999999E-2</v>
      </c>
      <c r="AI229" s="201">
        <v>7.7499999999999999E-2</v>
      </c>
      <c r="AJ229" s="201">
        <v>7.7499999999999999E-2</v>
      </c>
      <c r="AK229" s="201">
        <v>7.7499999999999999E-2</v>
      </c>
      <c r="AL229" s="201">
        <v>7.7499999999999999E-2</v>
      </c>
      <c r="AM229" s="201">
        <v>7.7499999999999999E-2</v>
      </c>
      <c r="AN229" s="201">
        <v>7.7499999999999999E-2</v>
      </c>
      <c r="AO229" s="201">
        <v>7.7499999999999999E-2</v>
      </c>
      <c r="AP229" s="201">
        <v>7.7499999999999999E-2</v>
      </c>
      <c r="AQ229" s="201">
        <v>7.7499999999999999E-2</v>
      </c>
      <c r="AR229" s="201">
        <v>7.7499999999999999E-2</v>
      </c>
    </row>
    <row r="230" spans="7:44" ht="14.25" customHeight="1" x14ac:dyDescent="0.25">
      <c r="G230" s="62"/>
      <c r="H230" s="433"/>
      <c r="J230" s="411"/>
      <c r="K230" s="200" t="s">
        <v>143</v>
      </c>
      <c r="L230" s="201">
        <v>5.1219512195121997E-2</v>
      </c>
      <c r="M230" s="201">
        <v>5.1219512195121997E-2</v>
      </c>
      <c r="N230" s="201">
        <v>5.1219512195121997E-2</v>
      </c>
      <c r="O230" s="201">
        <v>5.1219512195121997E-2</v>
      </c>
      <c r="P230" s="201">
        <v>5.1219512195121997E-2</v>
      </c>
      <c r="Q230" s="201">
        <v>5.1219512195121997E-2</v>
      </c>
      <c r="R230" s="201">
        <v>5.1219512195121997E-2</v>
      </c>
      <c r="S230" s="201">
        <v>5.1219512195121997E-2</v>
      </c>
      <c r="T230" s="201">
        <v>5.1219512195121997E-2</v>
      </c>
      <c r="U230" s="201">
        <v>5.1219512195121997E-2</v>
      </c>
      <c r="V230" s="201">
        <v>5.1219512195121997E-2</v>
      </c>
      <c r="W230" s="201">
        <v>5.1219512195121997E-2</v>
      </c>
      <c r="X230" s="201">
        <v>5.1219512195121997E-2</v>
      </c>
      <c r="Y230" s="201">
        <v>5.1219512195121997E-2</v>
      </c>
      <c r="Z230" s="201">
        <v>5.1219512195121997E-2</v>
      </c>
      <c r="AA230" s="201">
        <v>5.1219512195121997E-2</v>
      </c>
      <c r="AB230" s="201">
        <v>5.1219512195121997E-2</v>
      </c>
      <c r="AC230" s="201">
        <v>5.1219512195121997E-2</v>
      </c>
      <c r="AD230" s="201">
        <v>5.1219512195121997E-2</v>
      </c>
      <c r="AE230" s="201">
        <v>5.1219512195121997E-2</v>
      </c>
      <c r="AF230" s="201">
        <v>5.1219512195121997E-2</v>
      </c>
      <c r="AG230" s="201">
        <v>5.1219512195121997E-2</v>
      </c>
      <c r="AH230" s="201">
        <v>5.1219512195121997E-2</v>
      </c>
      <c r="AI230" s="201">
        <v>5.1219512195121997E-2</v>
      </c>
      <c r="AJ230" s="201">
        <v>5.1219512195121997E-2</v>
      </c>
      <c r="AK230" s="201">
        <v>5.1219512195121997E-2</v>
      </c>
      <c r="AL230" s="201">
        <v>5.1219512195121997E-2</v>
      </c>
      <c r="AM230" s="201">
        <v>5.1219512195121997E-2</v>
      </c>
      <c r="AN230" s="201">
        <v>5.1219512195121997E-2</v>
      </c>
      <c r="AO230" s="201">
        <v>5.1219512195121997E-2</v>
      </c>
      <c r="AP230" s="201">
        <v>5.1219512195121997E-2</v>
      </c>
      <c r="AQ230" s="201">
        <v>5.1219512195121997E-2</v>
      </c>
      <c r="AR230" s="201">
        <v>5.1219512195121997E-2</v>
      </c>
    </row>
    <row r="231" spans="7:44" ht="14.25" customHeight="1" x14ac:dyDescent="0.25">
      <c r="G231" s="62"/>
      <c r="H231" s="433"/>
      <c r="J231" s="411"/>
      <c r="K231" s="200" t="s">
        <v>144</v>
      </c>
      <c r="L231" s="201">
        <v>5.1219512195121997E-2</v>
      </c>
      <c r="M231" s="201">
        <v>5.1219512195121997E-2</v>
      </c>
      <c r="N231" s="201">
        <v>5.1219512195121997E-2</v>
      </c>
      <c r="O231" s="201">
        <v>5.1219512195121997E-2</v>
      </c>
      <c r="P231" s="201">
        <v>5.1219512195121997E-2</v>
      </c>
      <c r="Q231" s="201">
        <v>5.1219512195121997E-2</v>
      </c>
      <c r="R231" s="201">
        <v>5.1219512195121997E-2</v>
      </c>
      <c r="S231" s="201">
        <v>5.1219512195121997E-2</v>
      </c>
      <c r="T231" s="201">
        <v>5.1219512195121997E-2</v>
      </c>
      <c r="U231" s="201">
        <v>5.1219512195121997E-2</v>
      </c>
      <c r="V231" s="201">
        <v>5.1219512195121997E-2</v>
      </c>
      <c r="W231" s="201">
        <v>5.1219512195121997E-2</v>
      </c>
      <c r="X231" s="201">
        <v>5.1219512195121997E-2</v>
      </c>
      <c r="Y231" s="201">
        <v>5.1219512195121997E-2</v>
      </c>
      <c r="Z231" s="201">
        <v>5.1219512195121997E-2</v>
      </c>
      <c r="AA231" s="201">
        <v>5.1219512195121997E-2</v>
      </c>
      <c r="AB231" s="201">
        <v>5.1219512195121997E-2</v>
      </c>
      <c r="AC231" s="201">
        <v>5.1219512195121997E-2</v>
      </c>
      <c r="AD231" s="201">
        <v>5.1219512195121997E-2</v>
      </c>
      <c r="AE231" s="201">
        <v>5.1219512195121997E-2</v>
      </c>
      <c r="AF231" s="201">
        <v>5.1219512195121997E-2</v>
      </c>
      <c r="AG231" s="201">
        <v>5.1219512195121997E-2</v>
      </c>
      <c r="AH231" s="201">
        <v>5.1219512195121997E-2</v>
      </c>
      <c r="AI231" s="201">
        <v>5.1219512195121997E-2</v>
      </c>
      <c r="AJ231" s="201">
        <v>5.1219512195121997E-2</v>
      </c>
      <c r="AK231" s="201">
        <v>5.1219512195121997E-2</v>
      </c>
      <c r="AL231" s="201">
        <v>5.1219512195121997E-2</v>
      </c>
      <c r="AM231" s="201">
        <v>5.1219512195121997E-2</v>
      </c>
      <c r="AN231" s="201">
        <v>5.1219512195121997E-2</v>
      </c>
      <c r="AO231" s="201">
        <v>5.1219512195121997E-2</v>
      </c>
      <c r="AP231" s="201">
        <v>5.1219512195121997E-2</v>
      </c>
      <c r="AQ231" s="201">
        <v>5.1219512195121997E-2</v>
      </c>
      <c r="AR231" s="201">
        <v>5.1219512195121997E-2</v>
      </c>
    </row>
    <row r="232" spans="7:44" ht="14.25" customHeight="1" x14ac:dyDescent="0.25">
      <c r="G232" s="62"/>
      <c r="H232" s="433"/>
      <c r="J232" s="411"/>
      <c r="K232" s="200" t="s">
        <v>145</v>
      </c>
      <c r="L232" s="201">
        <v>5.1219512195121997E-2</v>
      </c>
      <c r="M232" s="201">
        <v>5.1219512195121997E-2</v>
      </c>
      <c r="N232" s="201">
        <v>5.1219512195121997E-2</v>
      </c>
      <c r="O232" s="201">
        <v>5.1219512195121997E-2</v>
      </c>
      <c r="P232" s="201">
        <v>5.1219512195121997E-2</v>
      </c>
      <c r="Q232" s="201">
        <v>5.1219512195121997E-2</v>
      </c>
      <c r="R232" s="201">
        <v>5.1219512195121997E-2</v>
      </c>
      <c r="S232" s="201">
        <v>5.1219512195121997E-2</v>
      </c>
      <c r="T232" s="201">
        <v>5.1219512195121997E-2</v>
      </c>
      <c r="U232" s="201">
        <v>5.1219512195121997E-2</v>
      </c>
      <c r="V232" s="201">
        <v>5.1219512195121997E-2</v>
      </c>
      <c r="W232" s="201">
        <v>5.1219512195121997E-2</v>
      </c>
      <c r="X232" s="201">
        <v>5.1219512195121997E-2</v>
      </c>
      <c r="Y232" s="201">
        <v>5.1219512195121997E-2</v>
      </c>
      <c r="Z232" s="201">
        <v>5.1219512195121997E-2</v>
      </c>
      <c r="AA232" s="201">
        <v>5.1219512195121997E-2</v>
      </c>
      <c r="AB232" s="201">
        <v>5.1219512195121997E-2</v>
      </c>
      <c r="AC232" s="201">
        <v>5.1219512195121997E-2</v>
      </c>
      <c r="AD232" s="201">
        <v>5.1219512195121997E-2</v>
      </c>
      <c r="AE232" s="201">
        <v>5.1219512195121997E-2</v>
      </c>
      <c r="AF232" s="201">
        <v>5.1219512195121997E-2</v>
      </c>
      <c r="AG232" s="201">
        <v>5.1219512195121997E-2</v>
      </c>
      <c r="AH232" s="201">
        <v>5.1219512195121997E-2</v>
      </c>
      <c r="AI232" s="201">
        <v>5.1219512195121997E-2</v>
      </c>
      <c r="AJ232" s="201">
        <v>5.1219512195121997E-2</v>
      </c>
      <c r="AK232" s="201">
        <v>5.1219512195121997E-2</v>
      </c>
      <c r="AL232" s="201">
        <v>5.1219512195121997E-2</v>
      </c>
      <c r="AM232" s="201">
        <v>5.1219512195121997E-2</v>
      </c>
      <c r="AN232" s="201">
        <v>5.1219512195121997E-2</v>
      </c>
      <c r="AO232" s="201">
        <v>5.1219512195121997E-2</v>
      </c>
      <c r="AP232" s="201">
        <v>5.1219512195121997E-2</v>
      </c>
      <c r="AQ232" s="201">
        <v>5.1219512195121997E-2</v>
      </c>
      <c r="AR232" s="201">
        <v>5.1219512195121997E-2</v>
      </c>
    </row>
    <row r="233" spans="7:44" ht="14.25" customHeight="1" x14ac:dyDescent="0.25">
      <c r="G233" s="62"/>
      <c r="H233" s="433"/>
      <c r="J233" s="411"/>
      <c r="K233" s="200" t="s">
        <v>146</v>
      </c>
      <c r="L233" s="201">
        <v>0.73517747421398261</v>
      </c>
      <c r="M233" s="201">
        <v>0.73517747421398261</v>
      </c>
      <c r="N233" s="201">
        <v>0.73517747421398261</v>
      </c>
      <c r="O233" s="201">
        <v>0.73517747421398261</v>
      </c>
      <c r="P233" s="201">
        <v>0.73517747421398261</v>
      </c>
      <c r="Q233" s="201">
        <v>0.73517747421398261</v>
      </c>
      <c r="R233" s="201">
        <v>0.73517747421398261</v>
      </c>
      <c r="S233" s="201">
        <v>0.73517747421398261</v>
      </c>
      <c r="T233" s="201">
        <v>0.73517747421398261</v>
      </c>
      <c r="U233" s="201">
        <v>0.73517747421398261</v>
      </c>
      <c r="V233" s="201">
        <v>0.73517747421398261</v>
      </c>
      <c r="W233" s="201">
        <v>0.73517747421398261</v>
      </c>
      <c r="X233" s="201">
        <v>0.73517747421398261</v>
      </c>
      <c r="Y233" s="201">
        <v>0.73517747421398261</v>
      </c>
      <c r="Z233" s="201">
        <v>0.73517747421398261</v>
      </c>
      <c r="AA233" s="201">
        <v>0.73517747421398261</v>
      </c>
      <c r="AB233" s="201">
        <v>0.73517747421398261</v>
      </c>
      <c r="AC233" s="201">
        <v>0.73517747421398261</v>
      </c>
      <c r="AD233" s="201">
        <v>0.73517747421398261</v>
      </c>
      <c r="AE233" s="201">
        <v>0.73517747421398261</v>
      </c>
      <c r="AF233" s="201">
        <v>0.73517747421398261</v>
      </c>
      <c r="AG233" s="201">
        <v>0.73517747421398261</v>
      </c>
      <c r="AH233" s="201">
        <v>0.73517747421398261</v>
      </c>
      <c r="AI233" s="201">
        <v>0.73517747421398261</v>
      </c>
      <c r="AJ233" s="201">
        <v>0.73517747421398261</v>
      </c>
      <c r="AK233" s="201">
        <v>0.73517747421398261</v>
      </c>
      <c r="AL233" s="201">
        <v>0.73517747421398261</v>
      </c>
      <c r="AM233" s="201">
        <v>0.73517747421398261</v>
      </c>
      <c r="AN233" s="201">
        <v>0.73517747421398261</v>
      </c>
      <c r="AO233" s="201">
        <v>0.73517747421398261</v>
      </c>
      <c r="AP233" s="201">
        <v>0.73517747421398261</v>
      </c>
      <c r="AQ233" s="201">
        <v>0.73517747421398261</v>
      </c>
      <c r="AR233" s="201">
        <v>0.73517747421398261</v>
      </c>
    </row>
    <row r="234" spans="7:44" ht="14.25" customHeight="1" x14ac:dyDescent="0.25">
      <c r="G234" s="62"/>
      <c r="H234" s="433"/>
      <c r="J234" s="411"/>
      <c r="K234" s="200" t="s">
        <v>147</v>
      </c>
      <c r="L234" s="201">
        <v>0.73517747421398261</v>
      </c>
      <c r="M234" s="201">
        <v>0.73517747421398261</v>
      </c>
      <c r="N234" s="201">
        <v>0.73517747421398261</v>
      </c>
      <c r="O234" s="201">
        <v>0.73517747421398261</v>
      </c>
      <c r="P234" s="201">
        <v>0.73517747421398261</v>
      </c>
      <c r="Q234" s="201">
        <v>0.73517747421398261</v>
      </c>
      <c r="R234" s="201">
        <v>0.73517747421398261</v>
      </c>
      <c r="S234" s="201">
        <v>0.73517747421398261</v>
      </c>
      <c r="T234" s="201">
        <v>0.73517747421398261</v>
      </c>
      <c r="U234" s="201">
        <v>0.73517747421398261</v>
      </c>
      <c r="V234" s="201">
        <v>0.73517747421398261</v>
      </c>
      <c r="W234" s="201">
        <v>0.73517747421398261</v>
      </c>
      <c r="X234" s="201">
        <v>0.73517747421398261</v>
      </c>
      <c r="Y234" s="201">
        <v>0.73517747421398261</v>
      </c>
      <c r="Z234" s="201">
        <v>0.73517747421398261</v>
      </c>
      <c r="AA234" s="201">
        <v>0.73517747421398261</v>
      </c>
      <c r="AB234" s="201">
        <v>0.73517747421398261</v>
      </c>
      <c r="AC234" s="201">
        <v>0.73517747421398261</v>
      </c>
      <c r="AD234" s="201">
        <v>0.73517747421398261</v>
      </c>
      <c r="AE234" s="201">
        <v>0.73517747421398261</v>
      </c>
      <c r="AF234" s="201">
        <v>0.73517747421398261</v>
      </c>
      <c r="AG234" s="201">
        <v>0.73517747421398261</v>
      </c>
      <c r="AH234" s="201">
        <v>0.73517747421398261</v>
      </c>
      <c r="AI234" s="201">
        <v>0.73517747421398261</v>
      </c>
      <c r="AJ234" s="201">
        <v>0.73517747421398261</v>
      </c>
      <c r="AK234" s="201">
        <v>0.73517747421398261</v>
      </c>
      <c r="AL234" s="201">
        <v>0.73517747421398261</v>
      </c>
      <c r="AM234" s="201">
        <v>0.73517747421398261</v>
      </c>
      <c r="AN234" s="201">
        <v>0.73517747421398261</v>
      </c>
      <c r="AO234" s="201">
        <v>0.73517747421398261</v>
      </c>
      <c r="AP234" s="201">
        <v>0.73517747421398261</v>
      </c>
      <c r="AQ234" s="201">
        <v>0.73517747421398261</v>
      </c>
      <c r="AR234" s="201">
        <v>0.73517747421398261</v>
      </c>
    </row>
    <row r="235" spans="7:44" ht="14.25" customHeight="1" x14ac:dyDescent="0.25">
      <c r="G235" s="62"/>
      <c r="H235" s="433"/>
      <c r="J235" s="411"/>
      <c r="K235" s="200" t="s">
        <v>148</v>
      </c>
      <c r="L235" s="201">
        <v>0.73517747421398261</v>
      </c>
      <c r="M235" s="201">
        <v>0.73517747421398261</v>
      </c>
      <c r="N235" s="201">
        <v>0.73517747421398261</v>
      </c>
      <c r="O235" s="201">
        <v>0.73517747421398261</v>
      </c>
      <c r="P235" s="201">
        <v>0.73517747421398261</v>
      </c>
      <c r="Q235" s="201">
        <v>0.73517747421398261</v>
      </c>
      <c r="R235" s="201">
        <v>0.73517747421398261</v>
      </c>
      <c r="S235" s="201">
        <v>0.73517747421398261</v>
      </c>
      <c r="T235" s="201">
        <v>0.73517747421398261</v>
      </c>
      <c r="U235" s="201">
        <v>0.73517747421398261</v>
      </c>
      <c r="V235" s="201">
        <v>0.73517747421398261</v>
      </c>
      <c r="W235" s="201">
        <v>0.73517747421398261</v>
      </c>
      <c r="X235" s="201">
        <v>0.73517747421398261</v>
      </c>
      <c r="Y235" s="201">
        <v>0.73517747421398261</v>
      </c>
      <c r="Z235" s="201">
        <v>0.73517747421398261</v>
      </c>
      <c r="AA235" s="201">
        <v>0.73517747421398261</v>
      </c>
      <c r="AB235" s="201">
        <v>0.73517747421398261</v>
      </c>
      <c r="AC235" s="201">
        <v>0.73517747421398261</v>
      </c>
      <c r="AD235" s="201">
        <v>0.73517747421398261</v>
      </c>
      <c r="AE235" s="201">
        <v>0.73517747421398261</v>
      </c>
      <c r="AF235" s="201">
        <v>0.73517747421398261</v>
      </c>
      <c r="AG235" s="201">
        <v>0.73517747421398261</v>
      </c>
      <c r="AH235" s="201">
        <v>0.73517747421398261</v>
      </c>
      <c r="AI235" s="201">
        <v>0.73517747421398261</v>
      </c>
      <c r="AJ235" s="201">
        <v>0.73517747421398261</v>
      </c>
      <c r="AK235" s="201">
        <v>0.73517747421398261</v>
      </c>
      <c r="AL235" s="201">
        <v>0.73517747421398261</v>
      </c>
      <c r="AM235" s="201">
        <v>0.73517747421398261</v>
      </c>
      <c r="AN235" s="201">
        <v>0.73517747421398261</v>
      </c>
      <c r="AO235" s="201">
        <v>0.73517747421398261</v>
      </c>
      <c r="AP235" s="201">
        <v>0.73517747421398261</v>
      </c>
      <c r="AQ235" s="201">
        <v>0.73517747421398261</v>
      </c>
      <c r="AR235" s="201">
        <v>0.73517747421398261</v>
      </c>
    </row>
    <row r="236" spans="7:44" ht="14.25" customHeight="1" x14ac:dyDescent="0.25">
      <c r="G236" s="62"/>
      <c r="H236" s="433"/>
      <c r="J236" s="411"/>
      <c r="K236" s="200" t="s">
        <v>80</v>
      </c>
      <c r="L236" s="371">
        <f>'Input Assumptions'!$C$3</f>
        <v>0.26</v>
      </c>
      <c r="M236" s="371">
        <f>'Input Assumptions'!$C$3</f>
        <v>0.26</v>
      </c>
      <c r="N236" s="371">
        <f>'Input Assumptions'!$C$3</f>
        <v>0.26</v>
      </c>
      <c r="O236" s="371">
        <f>'Input Assumptions'!$C$3</f>
        <v>0.26</v>
      </c>
      <c r="P236" s="371">
        <f>'Input Assumptions'!$C$3</f>
        <v>0.26</v>
      </c>
      <c r="Q236" s="371">
        <f>'Input Assumptions'!$C$3</f>
        <v>0.26</v>
      </c>
      <c r="R236" s="371">
        <f>'Input Assumptions'!$C$3</f>
        <v>0.26</v>
      </c>
      <c r="S236" s="371">
        <f>'Input Assumptions'!$C$3</f>
        <v>0.26</v>
      </c>
      <c r="T236" s="371">
        <f>'Input Assumptions'!$C$3</f>
        <v>0.26</v>
      </c>
      <c r="U236" s="371">
        <f>'Input Assumptions'!$C$3</f>
        <v>0.26</v>
      </c>
      <c r="V236" s="371">
        <f>'Input Assumptions'!$C$3</f>
        <v>0.26</v>
      </c>
      <c r="W236" s="371">
        <f>'Input Assumptions'!$C$3</f>
        <v>0.26</v>
      </c>
      <c r="X236" s="371">
        <f>'Input Assumptions'!$C$3</f>
        <v>0.26</v>
      </c>
      <c r="Y236" s="371">
        <f>'Input Assumptions'!$C$3</f>
        <v>0.26</v>
      </c>
      <c r="Z236" s="371">
        <f>'Input Assumptions'!$C$3</f>
        <v>0.26</v>
      </c>
      <c r="AA236" s="371">
        <f>'Input Assumptions'!$C$3</f>
        <v>0.26</v>
      </c>
      <c r="AB236" s="371">
        <f>'Input Assumptions'!$C$3</f>
        <v>0.26</v>
      </c>
      <c r="AC236" s="371">
        <f>'Input Assumptions'!$C$3</f>
        <v>0.26</v>
      </c>
      <c r="AD236" s="371">
        <f>'Input Assumptions'!$C$3</f>
        <v>0.26</v>
      </c>
      <c r="AE236" s="371">
        <f>'Input Assumptions'!$C$3</f>
        <v>0.26</v>
      </c>
      <c r="AF236" s="371">
        <f>'Input Assumptions'!$C$3</f>
        <v>0.26</v>
      </c>
      <c r="AG236" s="371">
        <f>'Input Assumptions'!$C$3</f>
        <v>0.26</v>
      </c>
      <c r="AH236" s="371">
        <f>'Input Assumptions'!$C$3</f>
        <v>0.26</v>
      </c>
      <c r="AI236" s="371">
        <f>'Input Assumptions'!$C$3</f>
        <v>0.26</v>
      </c>
      <c r="AJ236" s="371">
        <f>'Input Assumptions'!$C$3</f>
        <v>0.26</v>
      </c>
      <c r="AK236" s="371">
        <f>'Input Assumptions'!$C$3</f>
        <v>0.26</v>
      </c>
      <c r="AL236" s="371">
        <f>'Input Assumptions'!$C$3</f>
        <v>0.26</v>
      </c>
      <c r="AM236" s="371">
        <f>'Input Assumptions'!$C$3</f>
        <v>0.26</v>
      </c>
      <c r="AN236" s="371">
        <f>'Input Assumptions'!$C$3</f>
        <v>0.26</v>
      </c>
      <c r="AO236" s="371">
        <f>'Input Assumptions'!$C$3</f>
        <v>0.26</v>
      </c>
      <c r="AP236" s="371">
        <f>'Input Assumptions'!$C$3</f>
        <v>0.26</v>
      </c>
      <c r="AQ236" s="371">
        <f>'Input Assumptions'!$C$3</f>
        <v>0.26</v>
      </c>
      <c r="AR236" s="371">
        <f>'Input Assumptions'!$C$3</f>
        <v>0.26</v>
      </c>
    </row>
    <row r="237" spans="7:44" ht="14.25" customHeight="1" x14ac:dyDescent="0.25">
      <c r="G237" s="62"/>
      <c r="H237" s="433"/>
      <c r="J237" s="411"/>
      <c r="K237" s="200" t="s">
        <v>149</v>
      </c>
      <c r="L237" s="371">
        <f>'Input Assumptions'!$C$2</f>
        <v>7.2700000000000001E-2</v>
      </c>
      <c r="M237" s="371">
        <f>'Input Assumptions'!$C$2</f>
        <v>7.2700000000000001E-2</v>
      </c>
      <c r="N237" s="371">
        <f>'Input Assumptions'!$C$2</f>
        <v>7.2700000000000001E-2</v>
      </c>
      <c r="O237" s="371">
        <f>'Input Assumptions'!$C$2</f>
        <v>7.2700000000000001E-2</v>
      </c>
      <c r="P237" s="371">
        <f>'Input Assumptions'!$C$2</f>
        <v>7.2700000000000001E-2</v>
      </c>
      <c r="Q237" s="371">
        <f>'Input Assumptions'!$C$2</f>
        <v>7.2700000000000001E-2</v>
      </c>
      <c r="R237" s="371">
        <f>'Input Assumptions'!$C$2</f>
        <v>7.2700000000000001E-2</v>
      </c>
      <c r="S237" s="371">
        <f>'Input Assumptions'!$C$2</f>
        <v>7.2700000000000001E-2</v>
      </c>
      <c r="T237" s="371">
        <f>'Input Assumptions'!$C$2</f>
        <v>7.2700000000000001E-2</v>
      </c>
      <c r="U237" s="371">
        <f>'Input Assumptions'!$C$2</f>
        <v>7.2700000000000001E-2</v>
      </c>
      <c r="V237" s="371">
        <f>'Input Assumptions'!$C$2</f>
        <v>7.2700000000000001E-2</v>
      </c>
      <c r="W237" s="371">
        <f>'Input Assumptions'!$C$2</f>
        <v>7.2700000000000001E-2</v>
      </c>
      <c r="X237" s="371">
        <f>'Input Assumptions'!$C$2</f>
        <v>7.2700000000000001E-2</v>
      </c>
      <c r="Y237" s="371">
        <f>'Input Assumptions'!$C$2</f>
        <v>7.2700000000000001E-2</v>
      </c>
      <c r="Z237" s="371">
        <f>'Input Assumptions'!$C$2</f>
        <v>7.2700000000000001E-2</v>
      </c>
      <c r="AA237" s="371">
        <f>'Input Assumptions'!$C$2</f>
        <v>7.2700000000000001E-2</v>
      </c>
      <c r="AB237" s="371">
        <f>'Input Assumptions'!$C$2</f>
        <v>7.2700000000000001E-2</v>
      </c>
      <c r="AC237" s="371">
        <f>'Input Assumptions'!$C$2</f>
        <v>7.2700000000000001E-2</v>
      </c>
      <c r="AD237" s="371">
        <f>'Input Assumptions'!$C$2</f>
        <v>7.2700000000000001E-2</v>
      </c>
      <c r="AE237" s="371">
        <f>'Input Assumptions'!$C$2</f>
        <v>7.2700000000000001E-2</v>
      </c>
      <c r="AF237" s="371">
        <f>'Input Assumptions'!$C$2</f>
        <v>7.2700000000000001E-2</v>
      </c>
      <c r="AG237" s="371">
        <f>'Input Assumptions'!$C$2</f>
        <v>7.2700000000000001E-2</v>
      </c>
      <c r="AH237" s="371">
        <f>'Input Assumptions'!$C$2</f>
        <v>7.2700000000000001E-2</v>
      </c>
      <c r="AI237" s="371">
        <f>'Input Assumptions'!$C$2</f>
        <v>7.2700000000000001E-2</v>
      </c>
      <c r="AJ237" s="371">
        <f>'Input Assumptions'!$C$2</f>
        <v>7.2700000000000001E-2</v>
      </c>
      <c r="AK237" s="371">
        <f>'Input Assumptions'!$C$2</f>
        <v>7.2700000000000001E-2</v>
      </c>
      <c r="AL237" s="371">
        <f>'Input Assumptions'!$C$2</f>
        <v>7.2700000000000001E-2</v>
      </c>
      <c r="AM237" s="371">
        <f>'Input Assumptions'!$C$2</f>
        <v>7.2700000000000001E-2</v>
      </c>
      <c r="AN237" s="371">
        <f>'Input Assumptions'!$C$2</f>
        <v>7.2700000000000001E-2</v>
      </c>
      <c r="AO237" s="371">
        <f>'Input Assumptions'!$C$2</f>
        <v>7.2700000000000001E-2</v>
      </c>
      <c r="AP237" s="371">
        <f>'Input Assumptions'!$C$2</f>
        <v>7.2700000000000001E-2</v>
      </c>
      <c r="AQ237" s="371">
        <f>'Input Assumptions'!$C$2</f>
        <v>7.2700000000000001E-2</v>
      </c>
      <c r="AR237" s="371">
        <f>'Input Assumptions'!$C$2</f>
        <v>7.2700000000000001E-2</v>
      </c>
    </row>
    <row r="238" spans="7:44" ht="14.25" customHeight="1" x14ac:dyDescent="0.25">
      <c r="G238" s="62"/>
      <c r="H238" s="433"/>
      <c r="J238" s="411"/>
      <c r="K238" s="200" t="s">
        <v>150</v>
      </c>
      <c r="L238" s="371">
        <f>'Input Assumptions'!$C$2</f>
        <v>7.2700000000000001E-2</v>
      </c>
      <c r="M238" s="371">
        <f>'Input Assumptions'!$C$2</f>
        <v>7.2700000000000001E-2</v>
      </c>
      <c r="N238" s="371">
        <f>'Input Assumptions'!$C$2</f>
        <v>7.2700000000000001E-2</v>
      </c>
      <c r="O238" s="371">
        <f>'Input Assumptions'!$C$2</f>
        <v>7.2700000000000001E-2</v>
      </c>
      <c r="P238" s="371">
        <f>'Input Assumptions'!$C$2</f>
        <v>7.2700000000000001E-2</v>
      </c>
      <c r="Q238" s="371">
        <f>'Input Assumptions'!$C$2</f>
        <v>7.2700000000000001E-2</v>
      </c>
      <c r="R238" s="371">
        <f>'Input Assumptions'!$C$2</f>
        <v>7.2700000000000001E-2</v>
      </c>
      <c r="S238" s="371">
        <f>'Input Assumptions'!$C$2</f>
        <v>7.2700000000000001E-2</v>
      </c>
      <c r="T238" s="371">
        <f>'Input Assumptions'!$C$2</f>
        <v>7.2700000000000001E-2</v>
      </c>
      <c r="U238" s="371">
        <f>'Input Assumptions'!$C$2</f>
        <v>7.2700000000000001E-2</v>
      </c>
      <c r="V238" s="371">
        <f>'Input Assumptions'!$C$2</f>
        <v>7.2700000000000001E-2</v>
      </c>
      <c r="W238" s="371">
        <f>'Input Assumptions'!$C$2</f>
        <v>7.2700000000000001E-2</v>
      </c>
      <c r="X238" s="371">
        <f>'Input Assumptions'!$C$2</f>
        <v>7.2700000000000001E-2</v>
      </c>
      <c r="Y238" s="371">
        <f>'Input Assumptions'!$C$2</f>
        <v>7.2700000000000001E-2</v>
      </c>
      <c r="Z238" s="371">
        <f>'Input Assumptions'!$C$2</f>
        <v>7.2700000000000001E-2</v>
      </c>
      <c r="AA238" s="371">
        <f>'Input Assumptions'!$C$2</f>
        <v>7.2700000000000001E-2</v>
      </c>
      <c r="AB238" s="371">
        <f>'Input Assumptions'!$C$2</f>
        <v>7.2700000000000001E-2</v>
      </c>
      <c r="AC238" s="371">
        <f>'Input Assumptions'!$C$2</f>
        <v>7.2700000000000001E-2</v>
      </c>
      <c r="AD238" s="371">
        <f>'Input Assumptions'!$C$2</f>
        <v>7.2700000000000001E-2</v>
      </c>
      <c r="AE238" s="371">
        <f>'Input Assumptions'!$C$2</f>
        <v>7.2700000000000001E-2</v>
      </c>
      <c r="AF238" s="371">
        <f>'Input Assumptions'!$C$2</f>
        <v>7.2700000000000001E-2</v>
      </c>
      <c r="AG238" s="371">
        <f>'Input Assumptions'!$C$2</f>
        <v>7.2700000000000001E-2</v>
      </c>
      <c r="AH238" s="371">
        <f>'Input Assumptions'!$C$2</f>
        <v>7.2700000000000001E-2</v>
      </c>
      <c r="AI238" s="371">
        <f>'Input Assumptions'!$C$2</f>
        <v>7.2700000000000001E-2</v>
      </c>
      <c r="AJ238" s="371">
        <f>'Input Assumptions'!$C$2</f>
        <v>7.2700000000000001E-2</v>
      </c>
      <c r="AK238" s="371">
        <f>'Input Assumptions'!$C$2</f>
        <v>7.2700000000000001E-2</v>
      </c>
      <c r="AL238" s="371">
        <f>'Input Assumptions'!$C$2</f>
        <v>7.2700000000000001E-2</v>
      </c>
      <c r="AM238" s="371">
        <f>'Input Assumptions'!$C$2</f>
        <v>7.2700000000000001E-2</v>
      </c>
      <c r="AN238" s="371">
        <f>'Input Assumptions'!$C$2</f>
        <v>7.2700000000000001E-2</v>
      </c>
      <c r="AO238" s="371">
        <f>'Input Assumptions'!$C$2</f>
        <v>7.2700000000000001E-2</v>
      </c>
      <c r="AP238" s="371">
        <f>'Input Assumptions'!$C$2</f>
        <v>7.2700000000000001E-2</v>
      </c>
      <c r="AQ238" s="371">
        <f>'Input Assumptions'!$C$2</f>
        <v>7.2700000000000001E-2</v>
      </c>
      <c r="AR238" s="371">
        <f>'Input Assumptions'!$C$2</f>
        <v>7.2700000000000001E-2</v>
      </c>
    </row>
    <row r="239" spans="7:44" ht="14.25" customHeight="1" x14ac:dyDescent="0.25">
      <c r="G239" s="62"/>
      <c r="H239" s="433"/>
      <c r="J239" s="411"/>
      <c r="K239" s="200" t="s">
        <v>151</v>
      </c>
      <c r="L239" s="371">
        <f>'Input Assumptions'!$C$2</f>
        <v>7.2700000000000001E-2</v>
      </c>
      <c r="M239" s="371">
        <f>'Input Assumptions'!$C$2</f>
        <v>7.2700000000000001E-2</v>
      </c>
      <c r="N239" s="371">
        <f>'Input Assumptions'!$C$2</f>
        <v>7.2700000000000001E-2</v>
      </c>
      <c r="O239" s="371">
        <f>'Input Assumptions'!$C$2</f>
        <v>7.2700000000000001E-2</v>
      </c>
      <c r="P239" s="371">
        <f>'Input Assumptions'!$C$2</f>
        <v>7.2700000000000001E-2</v>
      </c>
      <c r="Q239" s="371">
        <f>'Input Assumptions'!$C$2</f>
        <v>7.2700000000000001E-2</v>
      </c>
      <c r="R239" s="371">
        <f>'Input Assumptions'!$C$2</f>
        <v>7.2700000000000001E-2</v>
      </c>
      <c r="S239" s="371">
        <f>'Input Assumptions'!$C$2</f>
        <v>7.2700000000000001E-2</v>
      </c>
      <c r="T239" s="371">
        <f>'Input Assumptions'!$C$2</f>
        <v>7.2700000000000001E-2</v>
      </c>
      <c r="U239" s="371">
        <f>'Input Assumptions'!$C$2</f>
        <v>7.2700000000000001E-2</v>
      </c>
      <c r="V239" s="371">
        <f>'Input Assumptions'!$C$2</f>
        <v>7.2700000000000001E-2</v>
      </c>
      <c r="W239" s="371">
        <f>'Input Assumptions'!$C$2</f>
        <v>7.2700000000000001E-2</v>
      </c>
      <c r="X239" s="371">
        <f>'Input Assumptions'!$C$2</f>
        <v>7.2700000000000001E-2</v>
      </c>
      <c r="Y239" s="371">
        <f>'Input Assumptions'!$C$2</f>
        <v>7.2700000000000001E-2</v>
      </c>
      <c r="Z239" s="371">
        <f>'Input Assumptions'!$C$2</f>
        <v>7.2700000000000001E-2</v>
      </c>
      <c r="AA239" s="371">
        <f>'Input Assumptions'!$C$2</f>
        <v>7.2700000000000001E-2</v>
      </c>
      <c r="AB239" s="371">
        <f>'Input Assumptions'!$C$2</f>
        <v>7.2700000000000001E-2</v>
      </c>
      <c r="AC239" s="371">
        <f>'Input Assumptions'!$C$2</f>
        <v>7.2700000000000001E-2</v>
      </c>
      <c r="AD239" s="371">
        <f>'Input Assumptions'!$C$2</f>
        <v>7.2700000000000001E-2</v>
      </c>
      <c r="AE239" s="371">
        <f>'Input Assumptions'!$C$2</f>
        <v>7.2700000000000001E-2</v>
      </c>
      <c r="AF239" s="371">
        <f>'Input Assumptions'!$C$2</f>
        <v>7.2700000000000001E-2</v>
      </c>
      <c r="AG239" s="371">
        <f>'Input Assumptions'!$C$2</f>
        <v>7.2700000000000001E-2</v>
      </c>
      <c r="AH239" s="371">
        <f>'Input Assumptions'!$C$2</f>
        <v>7.2700000000000001E-2</v>
      </c>
      <c r="AI239" s="371">
        <f>'Input Assumptions'!$C$2</f>
        <v>7.2700000000000001E-2</v>
      </c>
      <c r="AJ239" s="371">
        <f>'Input Assumptions'!$C$2</f>
        <v>7.2700000000000001E-2</v>
      </c>
      <c r="AK239" s="371">
        <f>'Input Assumptions'!$C$2</f>
        <v>7.2700000000000001E-2</v>
      </c>
      <c r="AL239" s="371">
        <f>'Input Assumptions'!$C$2</f>
        <v>7.2700000000000001E-2</v>
      </c>
      <c r="AM239" s="371">
        <f>'Input Assumptions'!$C$2</f>
        <v>7.2700000000000001E-2</v>
      </c>
      <c r="AN239" s="371">
        <f>'Input Assumptions'!$C$2</f>
        <v>7.2700000000000001E-2</v>
      </c>
      <c r="AO239" s="371">
        <f>'Input Assumptions'!$C$2</f>
        <v>7.2700000000000001E-2</v>
      </c>
      <c r="AP239" s="371">
        <f>'Input Assumptions'!$C$2</f>
        <v>7.2700000000000001E-2</v>
      </c>
      <c r="AQ239" s="371">
        <f>'Input Assumptions'!$C$2</f>
        <v>7.2700000000000001E-2</v>
      </c>
      <c r="AR239" s="371">
        <f>'Input Assumptions'!$C$2</f>
        <v>7.2700000000000001E-2</v>
      </c>
    </row>
    <row r="240" spans="7:44" ht="14.25" customHeight="1" x14ac:dyDescent="0.25">
      <c r="G240" s="62"/>
      <c r="H240" s="433"/>
      <c r="J240" s="411"/>
      <c r="K240" s="200" t="s">
        <v>152</v>
      </c>
      <c r="L240" s="371">
        <f>(1+L237)/(1+L$219)-1</f>
        <v>4.9608610567514644E-2</v>
      </c>
      <c r="M240" s="371">
        <f t="shared" ref="M240:AR242" si="18">(1+M237)/(1+M$219)-1</f>
        <v>4.9608610567514644E-2</v>
      </c>
      <c r="N240" s="371">
        <f t="shared" si="18"/>
        <v>4.9608610567514644E-2</v>
      </c>
      <c r="O240" s="371">
        <f t="shared" si="18"/>
        <v>4.9608610567514644E-2</v>
      </c>
      <c r="P240" s="371">
        <f t="shared" si="18"/>
        <v>4.9608610567514644E-2</v>
      </c>
      <c r="Q240" s="371">
        <f t="shared" si="18"/>
        <v>4.9608610567514644E-2</v>
      </c>
      <c r="R240" s="371">
        <f t="shared" si="18"/>
        <v>4.9608610567514644E-2</v>
      </c>
      <c r="S240" s="371">
        <f t="shared" si="18"/>
        <v>4.9608610567514644E-2</v>
      </c>
      <c r="T240" s="371">
        <f t="shared" si="18"/>
        <v>4.9608610567514644E-2</v>
      </c>
      <c r="U240" s="371">
        <f t="shared" si="18"/>
        <v>4.9608610567514644E-2</v>
      </c>
      <c r="V240" s="371">
        <f t="shared" si="18"/>
        <v>4.9608610567514644E-2</v>
      </c>
      <c r="W240" s="371">
        <f t="shared" si="18"/>
        <v>4.9608610567514644E-2</v>
      </c>
      <c r="X240" s="371">
        <f t="shared" si="18"/>
        <v>4.9608610567514644E-2</v>
      </c>
      <c r="Y240" s="371">
        <f t="shared" si="18"/>
        <v>4.9608610567514644E-2</v>
      </c>
      <c r="Z240" s="371">
        <f t="shared" si="18"/>
        <v>4.9608610567514644E-2</v>
      </c>
      <c r="AA240" s="371">
        <f t="shared" si="18"/>
        <v>4.9608610567514644E-2</v>
      </c>
      <c r="AB240" s="371">
        <f t="shared" si="18"/>
        <v>4.9608610567514644E-2</v>
      </c>
      <c r="AC240" s="371">
        <f t="shared" si="18"/>
        <v>4.9608610567514644E-2</v>
      </c>
      <c r="AD240" s="371">
        <f t="shared" si="18"/>
        <v>4.9608610567514644E-2</v>
      </c>
      <c r="AE240" s="371">
        <f t="shared" si="18"/>
        <v>4.9608610567514644E-2</v>
      </c>
      <c r="AF240" s="371">
        <f t="shared" si="18"/>
        <v>4.9608610567514644E-2</v>
      </c>
      <c r="AG240" s="371">
        <f t="shared" si="18"/>
        <v>4.9608610567514644E-2</v>
      </c>
      <c r="AH240" s="371">
        <f t="shared" si="18"/>
        <v>4.9608610567514644E-2</v>
      </c>
      <c r="AI240" s="371">
        <f t="shared" si="18"/>
        <v>4.9608610567514644E-2</v>
      </c>
      <c r="AJ240" s="371">
        <f t="shared" si="18"/>
        <v>4.9608610567514644E-2</v>
      </c>
      <c r="AK240" s="371">
        <f t="shared" si="18"/>
        <v>4.9608610567514644E-2</v>
      </c>
      <c r="AL240" s="371">
        <f t="shared" si="18"/>
        <v>4.9608610567514644E-2</v>
      </c>
      <c r="AM240" s="371">
        <f t="shared" si="18"/>
        <v>4.9608610567514644E-2</v>
      </c>
      <c r="AN240" s="371">
        <f t="shared" si="18"/>
        <v>4.9608610567514644E-2</v>
      </c>
      <c r="AO240" s="371">
        <f t="shared" si="18"/>
        <v>4.9608610567514644E-2</v>
      </c>
      <c r="AP240" s="371">
        <f t="shared" si="18"/>
        <v>4.9608610567514644E-2</v>
      </c>
      <c r="AQ240" s="371">
        <f t="shared" si="18"/>
        <v>4.9608610567514644E-2</v>
      </c>
      <c r="AR240" s="371">
        <f t="shared" si="18"/>
        <v>4.9608610567514644E-2</v>
      </c>
    </row>
    <row r="241" spans="7:51" ht="14.25" customHeight="1" x14ac:dyDescent="0.25">
      <c r="G241" s="62"/>
      <c r="H241" s="433"/>
      <c r="J241" s="411"/>
      <c r="K241" s="200" t="s">
        <v>153</v>
      </c>
      <c r="L241" s="371">
        <f t="shared" ref="L241:AA242" si="19">(1+L238)/(1+L$219)-1</f>
        <v>4.9608610567514644E-2</v>
      </c>
      <c r="M241" s="371">
        <f t="shared" si="19"/>
        <v>4.9608610567514644E-2</v>
      </c>
      <c r="N241" s="371">
        <f t="shared" si="19"/>
        <v>4.9608610567514644E-2</v>
      </c>
      <c r="O241" s="371">
        <f t="shared" si="19"/>
        <v>4.9608610567514644E-2</v>
      </c>
      <c r="P241" s="371">
        <f t="shared" si="19"/>
        <v>4.9608610567514644E-2</v>
      </c>
      <c r="Q241" s="371">
        <f t="shared" si="19"/>
        <v>4.9608610567514644E-2</v>
      </c>
      <c r="R241" s="371">
        <f t="shared" si="19"/>
        <v>4.9608610567514644E-2</v>
      </c>
      <c r="S241" s="371">
        <f t="shared" si="19"/>
        <v>4.9608610567514644E-2</v>
      </c>
      <c r="T241" s="371">
        <f t="shared" si="19"/>
        <v>4.9608610567514644E-2</v>
      </c>
      <c r="U241" s="371">
        <f t="shared" si="19"/>
        <v>4.9608610567514644E-2</v>
      </c>
      <c r="V241" s="371">
        <f t="shared" si="19"/>
        <v>4.9608610567514644E-2</v>
      </c>
      <c r="W241" s="371">
        <f t="shared" si="19"/>
        <v>4.9608610567514644E-2</v>
      </c>
      <c r="X241" s="371">
        <f t="shared" si="19"/>
        <v>4.9608610567514644E-2</v>
      </c>
      <c r="Y241" s="371">
        <f t="shared" si="19"/>
        <v>4.9608610567514644E-2</v>
      </c>
      <c r="Z241" s="371">
        <f t="shared" si="19"/>
        <v>4.9608610567514644E-2</v>
      </c>
      <c r="AA241" s="371">
        <f t="shared" si="19"/>
        <v>4.9608610567514644E-2</v>
      </c>
      <c r="AB241" s="371">
        <f t="shared" si="18"/>
        <v>4.9608610567514644E-2</v>
      </c>
      <c r="AC241" s="371">
        <f t="shared" si="18"/>
        <v>4.9608610567514644E-2</v>
      </c>
      <c r="AD241" s="371">
        <f t="shared" si="18"/>
        <v>4.9608610567514644E-2</v>
      </c>
      <c r="AE241" s="371">
        <f t="shared" si="18"/>
        <v>4.9608610567514644E-2</v>
      </c>
      <c r="AF241" s="371">
        <f t="shared" si="18"/>
        <v>4.9608610567514644E-2</v>
      </c>
      <c r="AG241" s="371">
        <f t="shared" si="18"/>
        <v>4.9608610567514644E-2</v>
      </c>
      <c r="AH241" s="371">
        <f t="shared" si="18"/>
        <v>4.9608610567514644E-2</v>
      </c>
      <c r="AI241" s="371">
        <f t="shared" si="18"/>
        <v>4.9608610567514644E-2</v>
      </c>
      <c r="AJ241" s="371">
        <f t="shared" si="18"/>
        <v>4.9608610567514644E-2</v>
      </c>
      <c r="AK241" s="371">
        <f t="shared" si="18"/>
        <v>4.9608610567514644E-2</v>
      </c>
      <c r="AL241" s="371">
        <f t="shared" si="18"/>
        <v>4.9608610567514644E-2</v>
      </c>
      <c r="AM241" s="371">
        <f t="shared" si="18"/>
        <v>4.9608610567514644E-2</v>
      </c>
      <c r="AN241" s="371">
        <f t="shared" si="18"/>
        <v>4.9608610567514644E-2</v>
      </c>
      <c r="AO241" s="371">
        <f t="shared" si="18"/>
        <v>4.9608610567514644E-2</v>
      </c>
      <c r="AP241" s="371">
        <f t="shared" si="18"/>
        <v>4.9608610567514644E-2</v>
      </c>
      <c r="AQ241" s="371">
        <f t="shared" si="18"/>
        <v>4.9608610567514644E-2</v>
      </c>
      <c r="AR241" s="371">
        <f t="shared" si="18"/>
        <v>4.9608610567514644E-2</v>
      </c>
    </row>
    <row r="242" spans="7:51" ht="14.25" customHeight="1" x14ac:dyDescent="0.25">
      <c r="G242" s="62"/>
      <c r="H242" s="433"/>
      <c r="J242" s="411"/>
      <c r="K242" s="200" t="s">
        <v>154</v>
      </c>
      <c r="L242" s="371">
        <f t="shared" si="19"/>
        <v>4.9608610567514644E-2</v>
      </c>
      <c r="M242" s="371">
        <f t="shared" si="18"/>
        <v>4.9608610567514644E-2</v>
      </c>
      <c r="N242" s="371">
        <f t="shared" si="18"/>
        <v>4.9608610567514644E-2</v>
      </c>
      <c r="O242" s="371">
        <f t="shared" si="18"/>
        <v>4.9608610567514644E-2</v>
      </c>
      <c r="P242" s="371">
        <f t="shared" si="18"/>
        <v>4.9608610567514644E-2</v>
      </c>
      <c r="Q242" s="371">
        <f t="shared" si="18"/>
        <v>4.9608610567514644E-2</v>
      </c>
      <c r="R242" s="371">
        <f t="shared" si="18"/>
        <v>4.9608610567514644E-2</v>
      </c>
      <c r="S242" s="371">
        <f t="shared" si="18"/>
        <v>4.9608610567514644E-2</v>
      </c>
      <c r="T242" s="371">
        <f t="shared" si="18"/>
        <v>4.9608610567514644E-2</v>
      </c>
      <c r="U242" s="371">
        <f t="shared" si="18"/>
        <v>4.9608610567514644E-2</v>
      </c>
      <c r="V242" s="371">
        <f t="shared" si="18"/>
        <v>4.9608610567514644E-2</v>
      </c>
      <c r="W242" s="371">
        <f t="shared" si="18"/>
        <v>4.9608610567514644E-2</v>
      </c>
      <c r="X242" s="371">
        <f t="shared" si="18"/>
        <v>4.9608610567514644E-2</v>
      </c>
      <c r="Y242" s="371">
        <f t="shared" si="18"/>
        <v>4.9608610567514644E-2</v>
      </c>
      <c r="Z242" s="371">
        <f t="shared" si="18"/>
        <v>4.9608610567514644E-2</v>
      </c>
      <c r="AA242" s="371">
        <f t="shared" si="18"/>
        <v>4.9608610567514644E-2</v>
      </c>
      <c r="AB242" s="371">
        <f t="shared" si="18"/>
        <v>4.9608610567514644E-2</v>
      </c>
      <c r="AC242" s="371">
        <f t="shared" si="18"/>
        <v>4.9608610567514644E-2</v>
      </c>
      <c r="AD242" s="371">
        <f t="shared" si="18"/>
        <v>4.9608610567514644E-2</v>
      </c>
      <c r="AE242" s="371">
        <f t="shared" si="18"/>
        <v>4.9608610567514644E-2</v>
      </c>
      <c r="AF242" s="371">
        <f t="shared" si="18"/>
        <v>4.9608610567514644E-2</v>
      </c>
      <c r="AG242" s="371">
        <f t="shared" si="18"/>
        <v>4.9608610567514644E-2</v>
      </c>
      <c r="AH242" s="371">
        <f t="shared" si="18"/>
        <v>4.9608610567514644E-2</v>
      </c>
      <c r="AI242" s="371">
        <f t="shared" si="18"/>
        <v>4.9608610567514644E-2</v>
      </c>
      <c r="AJ242" s="371">
        <f t="shared" si="18"/>
        <v>4.9608610567514644E-2</v>
      </c>
      <c r="AK242" s="371">
        <f t="shared" si="18"/>
        <v>4.9608610567514644E-2</v>
      </c>
      <c r="AL242" s="371">
        <f t="shared" si="18"/>
        <v>4.9608610567514644E-2</v>
      </c>
      <c r="AM242" s="371">
        <f t="shared" si="18"/>
        <v>4.9608610567514644E-2</v>
      </c>
      <c r="AN242" s="371">
        <f t="shared" si="18"/>
        <v>4.9608610567514644E-2</v>
      </c>
      <c r="AO242" s="371">
        <f t="shared" si="18"/>
        <v>4.9608610567514644E-2</v>
      </c>
      <c r="AP242" s="371">
        <f t="shared" si="18"/>
        <v>4.9608610567514644E-2</v>
      </c>
      <c r="AQ242" s="371">
        <f t="shared" si="18"/>
        <v>4.9608610567514644E-2</v>
      </c>
      <c r="AR242" s="371">
        <f t="shared" si="18"/>
        <v>4.9608610567514644E-2</v>
      </c>
    </row>
    <row r="243" spans="7:51" ht="14.25" customHeight="1" x14ac:dyDescent="0.25">
      <c r="G243" s="62"/>
      <c r="H243" s="433"/>
      <c r="J243" s="411"/>
      <c r="K243" s="202" t="s">
        <v>155</v>
      </c>
      <c r="L243" s="201">
        <v>5.949959787726012E-2</v>
      </c>
      <c r="M243" s="201">
        <v>5.949959787726012E-2</v>
      </c>
      <c r="N243" s="201">
        <v>5.949959787726012E-2</v>
      </c>
      <c r="O243" s="201">
        <v>5.949959787726012E-2</v>
      </c>
      <c r="P243" s="201">
        <v>5.949959787726012E-2</v>
      </c>
      <c r="Q243" s="201">
        <v>5.949959787726012E-2</v>
      </c>
      <c r="R243" s="201">
        <v>5.949959787726012E-2</v>
      </c>
      <c r="S243" s="201">
        <v>5.949959787726012E-2</v>
      </c>
      <c r="T243" s="201">
        <v>5.949959787726012E-2</v>
      </c>
      <c r="U243" s="201">
        <v>5.949959787726012E-2</v>
      </c>
      <c r="V243" s="201">
        <v>5.949959787726012E-2</v>
      </c>
      <c r="W243" s="201">
        <v>5.949959787726012E-2</v>
      </c>
      <c r="X243" s="201">
        <v>5.949959787726012E-2</v>
      </c>
      <c r="Y243" s="201">
        <v>5.949959787726012E-2</v>
      </c>
      <c r="Z243" s="201">
        <v>5.949959787726012E-2</v>
      </c>
      <c r="AA243" s="201">
        <v>5.949959787726012E-2</v>
      </c>
      <c r="AB243" s="201">
        <v>5.949959787726012E-2</v>
      </c>
      <c r="AC243" s="201">
        <v>5.949959787726012E-2</v>
      </c>
      <c r="AD243" s="201">
        <v>5.949959787726012E-2</v>
      </c>
      <c r="AE243" s="201">
        <v>5.949959787726012E-2</v>
      </c>
      <c r="AF243" s="201">
        <v>5.949959787726012E-2</v>
      </c>
      <c r="AG243" s="201">
        <v>5.949959787726012E-2</v>
      </c>
      <c r="AH243" s="201">
        <v>5.949959787726012E-2</v>
      </c>
      <c r="AI243" s="201">
        <v>5.949959787726012E-2</v>
      </c>
      <c r="AJ243" s="201">
        <v>5.949959787726012E-2</v>
      </c>
      <c r="AK243" s="201">
        <v>5.949959787726012E-2</v>
      </c>
      <c r="AL243" s="201">
        <v>5.949959787726012E-2</v>
      </c>
      <c r="AM243" s="201">
        <v>5.949959787726012E-2</v>
      </c>
      <c r="AN243" s="201">
        <v>5.949959787726012E-2</v>
      </c>
      <c r="AO243" s="201">
        <v>5.949959787726012E-2</v>
      </c>
      <c r="AP243" s="201">
        <v>5.949959787726012E-2</v>
      </c>
      <c r="AQ243" s="201">
        <v>5.949959787726012E-2</v>
      </c>
      <c r="AR243" s="201">
        <v>5.949959787726012E-2</v>
      </c>
    </row>
    <row r="244" spans="7:51" ht="14.25" customHeight="1" x14ac:dyDescent="0.25">
      <c r="G244" s="62"/>
      <c r="H244" s="433"/>
      <c r="J244" s="411"/>
      <c r="K244" s="202" t="s">
        <v>156</v>
      </c>
      <c r="L244" s="201">
        <v>7.4681427878847254E-2</v>
      </c>
      <c r="M244" s="201">
        <v>7.4681427878847254E-2</v>
      </c>
      <c r="N244" s="201">
        <v>7.4681427878847254E-2</v>
      </c>
      <c r="O244" s="201">
        <v>7.4681427878847254E-2</v>
      </c>
      <c r="P244" s="201">
        <v>7.4681427878847254E-2</v>
      </c>
      <c r="Q244" s="201">
        <v>7.4681427878847254E-2</v>
      </c>
      <c r="R244" s="201">
        <v>7.4681427878847254E-2</v>
      </c>
      <c r="S244" s="201">
        <v>7.4681427878847254E-2</v>
      </c>
      <c r="T244" s="201">
        <v>7.4681427878847254E-2</v>
      </c>
      <c r="U244" s="201">
        <v>7.4681427878847254E-2</v>
      </c>
      <c r="V244" s="201">
        <v>7.4681427878847254E-2</v>
      </c>
      <c r="W244" s="201">
        <v>7.4681427878847254E-2</v>
      </c>
      <c r="X244" s="201">
        <v>7.4681427878847254E-2</v>
      </c>
      <c r="Y244" s="201">
        <v>7.4681427878847254E-2</v>
      </c>
      <c r="Z244" s="201">
        <v>7.4681427878847254E-2</v>
      </c>
      <c r="AA244" s="201">
        <v>7.4681427878847254E-2</v>
      </c>
      <c r="AB244" s="201">
        <v>7.4681427878847254E-2</v>
      </c>
      <c r="AC244" s="201">
        <v>7.4681427878847254E-2</v>
      </c>
      <c r="AD244" s="201">
        <v>7.4681427878847254E-2</v>
      </c>
      <c r="AE244" s="201">
        <v>7.4681427878847254E-2</v>
      </c>
      <c r="AF244" s="201">
        <v>7.4681427878847254E-2</v>
      </c>
      <c r="AG244" s="201">
        <v>7.4681427878847254E-2</v>
      </c>
      <c r="AH244" s="201">
        <v>7.4681427878847254E-2</v>
      </c>
      <c r="AI244" s="201">
        <v>7.4681427878847254E-2</v>
      </c>
      <c r="AJ244" s="201">
        <v>7.4681427878847254E-2</v>
      </c>
      <c r="AK244" s="201">
        <v>7.4681427878847254E-2</v>
      </c>
      <c r="AL244" s="201">
        <v>7.4681427878847254E-2</v>
      </c>
      <c r="AM244" s="201">
        <v>7.4681427878847254E-2</v>
      </c>
      <c r="AN244" s="201">
        <v>7.4681427878847254E-2</v>
      </c>
      <c r="AO244" s="201">
        <v>7.4681427878847254E-2</v>
      </c>
      <c r="AP244" s="201">
        <v>7.4681427878847254E-2</v>
      </c>
      <c r="AQ244" s="201">
        <v>7.4681427878847254E-2</v>
      </c>
      <c r="AR244" s="201">
        <v>7.4681427878847254E-2</v>
      </c>
    </row>
    <row r="245" spans="7:51" ht="14.25" customHeight="1" x14ac:dyDescent="0.25">
      <c r="G245" s="62"/>
      <c r="H245" s="433"/>
      <c r="J245" s="411"/>
      <c r="K245" s="202" t="s">
        <v>157</v>
      </c>
      <c r="L245" s="201">
        <v>5.949959787726012E-2</v>
      </c>
      <c r="M245" s="201">
        <v>5.949959787726012E-2</v>
      </c>
      <c r="N245" s="201">
        <v>5.949959787726012E-2</v>
      </c>
      <c r="O245" s="201">
        <v>5.949959787726012E-2</v>
      </c>
      <c r="P245" s="201">
        <v>5.949959787726012E-2</v>
      </c>
      <c r="Q245" s="201">
        <v>5.949959787726012E-2</v>
      </c>
      <c r="R245" s="201">
        <v>5.949959787726012E-2</v>
      </c>
      <c r="S245" s="201">
        <v>5.949959787726012E-2</v>
      </c>
      <c r="T245" s="201">
        <v>5.949959787726012E-2</v>
      </c>
      <c r="U245" s="201">
        <v>5.949959787726012E-2</v>
      </c>
      <c r="V245" s="201">
        <v>5.949959787726012E-2</v>
      </c>
      <c r="W245" s="201">
        <v>5.949959787726012E-2</v>
      </c>
      <c r="X245" s="201">
        <v>5.949959787726012E-2</v>
      </c>
      <c r="Y245" s="201">
        <v>5.949959787726012E-2</v>
      </c>
      <c r="Z245" s="201">
        <v>5.949959787726012E-2</v>
      </c>
      <c r="AA245" s="201">
        <v>5.949959787726012E-2</v>
      </c>
      <c r="AB245" s="201">
        <v>5.949959787726012E-2</v>
      </c>
      <c r="AC245" s="201">
        <v>5.949959787726012E-2</v>
      </c>
      <c r="AD245" s="201">
        <v>5.949959787726012E-2</v>
      </c>
      <c r="AE245" s="201">
        <v>5.949959787726012E-2</v>
      </c>
      <c r="AF245" s="201">
        <v>5.949959787726012E-2</v>
      </c>
      <c r="AG245" s="201">
        <v>5.949959787726012E-2</v>
      </c>
      <c r="AH245" s="201">
        <v>5.949959787726012E-2</v>
      </c>
      <c r="AI245" s="201">
        <v>5.949959787726012E-2</v>
      </c>
      <c r="AJ245" s="201">
        <v>5.949959787726012E-2</v>
      </c>
      <c r="AK245" s="201">
        <v>5.949959787726012E-2</v>
      </c>
      <c r="AL245" s="201">
        <v>5.949959787726012E-2</v>
      </c>
      <c r="AM245" s="201">
        <v>5.949959787726012E-2</v>
      </c>
      <c r="AN245" s="201">
        <v>5.949959787726012E-2</v>
      </c>
      <c r="AO245" s="201">
        <v>5.949959787726012E-2</v>
      </c>
      <c r="AP245" s="201">
        <v>5.949959787726012E-2</v>
      </c>
      <c r="AQ245" s="201">
        <v>5.949959787726012E-2</v>
      </c>
      <c r="AR245" s="201">
        <v>5.949959787726012E-2</v>
      </c>
    </row>
    <row r="246" spans="7:51" ht="14.25" customHeight="1" x14ac:dyDescent="0.25">
      <c r="G246" s="62"/>
      <c r="H246" s="433"/>
      <c r="J246" s="411"/>
      <c r="K246" s="202" t="s">
        <v>158</v>
      </c>
      <c r="L246" s="201">
        <v>4.2792088852852385E-2</v>
      </c>
      <c r="M246" s="201">
        <v>4.2792088852852385E-2</v>
      </c>
      <c r="N246" s="201">
        <v>4.2792088852852385E-2</v>
      </c>
      <c r="O246" s="201">
        <v>4.2792088852852385E-2</v>
      </c>
      <c r="P246" s="201">
        <v>4.2792088852852385E-2</v>
      </c>
      <c r="Q246" s="201">
        <v>4.2792088852852385E-2</v>
      </c>
      <c r="R246" s="201">
        <v>4.2792088852852385E-2</v>
      </c>
      <c r="S246" s="201">
        <v>4.2792088852852385E-2</v>
      </c>
      <c r="T246" s="201">
        <v>4.2792088852852385E-2</v>
      </c>
      <c r="U246" s="201">
        <v>4.2792088852852385E-2</v>
      </c>
      <c r="V246" s="201">
        <v>4.2792088852852385E-2</v>
      </c>
      <c r="W246" s="201">
        <v>4.2792088852852385E-2</v>
      </c>
      <c r="X246" s="201">
        <v>4.2792088852852385E-2</v>
      </c>
      <c r="Y246" s="201">
        <v>4.2792088852852385E-2</v>
      </c>
      <c r="Z246" s="201">
        <v>4.2792088852852385E-2</v>
      </c>
      <c r="AA246" s="201">
        <v>4.2792088852852385E-2</v>
      </c>
      <c r="AB246" s="201">
        <v>4.2792088852852385E-2</v>
      </c>
      <c r="AC246" s="201">
        <v>4.2792088852852385E-2</v>
      </c>
      <c r="AD246" s="201">
        <v>4.2792088852852385E-2</v>
      </c>
      <c r="AE246" s="201">
        <v>4.2792088852852385E-2</v>
      </c>
      <c r="AF246" s="201">
        <v>4.2792088852852385E-2</v>
      </c>
      <c r="AG246" s="201">
        <v>4.2792088852852385E-2</v>
      </c>
      <c r="AH246" s="201">
        <v>4.2792088852852385E-2</v>
      </c>
      <c r="AI246" s="201">
        <v>4.2792088852852385E-2</v>
      </c>
      <c r="AJ246" s="201">
        <v>4.2792088852852385E-2</v>
      </c>
      <c r="AK246" s="201">
        <v>4.2792088852852385E-2</v>
      </c>
      <c r="AL246" s="201">
        <v>4.2792088852852385E-2</v>
      </c>
      <c r="AM246" s="201">
        <v>4.2792088852852385E-2</v>
      </c>
      <c r="AN246" s="201">
        <v>4.2792088852852385E-2</v>
      </c>
      <c r="AO246" s="201">
        <v>4.2792088852852385E-2</v>
      </c>
      <c r="AP246" s="201">
        <v>4.2792088852852385E-2</v>
      </c>
      <c r="AQ246" s="201">
        <v>4.2792088852852385E-2</v>
      </c>
      <c r="AR246" s="201">
        <v>4.2792088852852385E-2</v>
      </c>
    </row>
    <row r="247" spans="7:51" ht="14.25" customHeight="1" x14ac:dyDescent="0.25">
      <c r="G247" s="62"/>
      <c r="H247" s="433"/>
      <c r="J247" s="375"/>
      <c r="K247" s="202" t="s">
        <v>159</v>
      </c>
      <c r="L247" s="201">
        <v>4.2792088852852385E-2</v>
      </c>
      <c r="M247" s="201">
        <v>4.2792088852852385E-2</v>
      </c>
      <c r="N247" s="201">
        <v>4.2792088852852385E-2</v>
      </c>
      <c r="O247" s="201">
        <v>4.2792088852852385E-2</v>
      </c>
      <c r="P247" s="201">
        <v>4.2792088852852385E-2</v>
      </c>
      <c r="Q247" s="201">
        <v>4.2792088852852385E-2</v>
      </c>
      <c r="R247" s="201">
        <v>4.2792088852852385E-2</v>
      </c>
      <c r="S247" s="201">
        <v>4.2792088852852385E-2</v>
      </c>
      <c r="T247" s="201">
        <v>4.2792088852852385E-2</v>
      </c>
      <c r="U247" s="201">
        <v>4.2792088852852385E-2</v>
      </c>
      <c r="V247" s="201">
        <v>4.2792088852852385E-2</v>
      </c>
      <c r="W247" s="201">
        <v>4.2792088852852385E-2</v>
      </c>
      <c r="X247" s="201">
        <v>4.2792088852852385E-2</v>
      </c>
      <c r="Y247" s="201">
        <v>4.2792088852852385E-2</v>
      </c>
      <c r="Z247" s="201">
        <v>4.2792088852852385E-2</v>
      </c>
      <c r="AA247" s="201">
        <v>4.2792088852852385E-2</v>
      </c>
      <c r="AB247" s="201">
        <v>4.2792088852852385E-2</v>
      </c>
      <c r="AC247" s="201">
        <v>4.2792088852852385E-2</v>
      </c>
      <c r="AD247" s="201">
        <v>4.2792088852852385E-2</v>
      </c>
      <c r="AE247" s="201">
        <v>4.2792088852852385E-2</v>
      </c>
      <c r="AF247" s="201">
        <v>4.2792088852852385E-2</v>
      </c>
      <c r="AG247" s="201">
        <v>4.2792088852852385E-2</v>
      </c>
      <c r="AH247" s="201">
        <v>4.2792088852852385E-2</v>
      </c>
      <c r="AI247" s="201">
        <v>4.2792088852852385E-2</v>
      </c>
      <c r="AJ247" s="201">
        <v>4.2792088852852385E-2</v>
      </c>
      <c r="AK247" s="201">
        <v>4.2792088852852385E-2</v>
      </c>
      <c r="AL247" s="201">
        <v>4.2792088852852385E-2</v>
      </c>
      <c r="AM247" s="201">
        <v>4.2792088852852385E-2</v>
      </c>
      <c r="AN247" s="201">
        <v>4.2792088852852385E-2</v>
      </c>
      <c r="AO247" s="201">
        <v>4.2792088852852385E-2</v>
      </c>
      <c r="AP247" s="201">
        <v>4.2792088852852385E-2</v>
      </c>
      <c r="AQ247" s="201">
        <v>4.2792088852852385E-2</v>
      </c>
      <c r="AR247" s="201">
        <v>4.2792088852852385E-2</v>
      </c>
    </row>
    <row r="248" spans="7:51" ht="14.25" customHeight="1" x14ac:dyDescent="0.25">
      <c r="G248" s="62"/>
      <c r="H248" s="433"/>
      <c r="J248" s="375"/>
      <c r="K248" s="202" t="s">
        <v>160</v>
      </c>
      <c r="L248" s="201">
        <v>4.2792088852852385E-2</v>
      </c>
      <c r="M248" s="201">
        <v>4.2792088852852385E-2</v>
      </c>
      <c r="N248" s="201">
        <v>4.2792088852852385E-2</v>
      </c>
      <c r="O248" s="201">
        <v>4.2792088852852385E-2</v>
      </c>
      <c r="P248" s="201">
        <v>4.2792088852852385E-2</v>
      </c>
      <c r="Q248" s="201">
        <v>4.2792088852852385E-2</v>
      </c>
      <c r="R248" s="201">
        <v>4.2792088852852385E-2</v>
      </c>
      <c r="S248" s="201">
        <v>4.2792088852852385E-2</v>
      </c>
      <c r="T248" s="201">
        <v>4.2792088852852385E-2</v>
      </c>
      <c r="U248" s="201">
        <v>4.2792088852852385E-2</v>
      </c>
      <c r="V248" s="201">
        <v>4.2792088852852385E-2</v>
      </c>
      <c r="W248" s="201">
        <v>4.2792088852852385E-2</v>
      </c>
      <c r="X248" s="201">
        <v>4.2792088852852385E-2</v>
      </c>
      <c r="Y248" s="201">
        <v>4.2792088852852385E-2</v>
      </c>
      <c r="Z248" s="201">
        <v>4.2792088852852385E-2</v>
      </c>
      <c r="AA248" s="201">
        <v>4.2792088852852385E-2</v>
      </c>
      <c r="AB248" s="201">
        <v>4.2792088852852385E-2</v>
      </c>
      <c r="AC248" s="201">
        <v>4.2792088852852385E-2</v>
      </c>
      <c r="AD248" s="201">
        <v>4.2792088852852385E-2</v>
      </c>
      <c r="AE248" s="201">
        <v>4.2792088852852385E-2</v>
      </c>
      <c r="AF248" s="201">
        <v>4.2792088852852385E-2</v>
      </c>
      <c r="AG248" s="201">
        <v>4.2792088852852385E-2</v>
      </c>
      <c r="AH248" s="201">
        <v>4.2792088852852385E-2</v>
      </c>
      <c r="AI248" s="201">
        <v>4.2792088852852385E-2</v>
      </c>
      <c r="AJ248" s="201">
        <v>4.2792088852852385E-2</v>
      </c>
      <c r="AK248" s="201">
        <v>4.2792088852852385E-2</v>
      </c>
      <c r="AL248" s="201">
        <v>4.2792088852852385E-2</v>
      </c>
      <c r="AM248" s="201">
        <v>4.2792088852852385E-2</v>
      </c>
      <c r="AN248" s="201">
        <v>4.2792088852852385E-2</v>
      </c>
      <c r="AO248" s="201">
        <v>4.2792088852852385E-2</v>
      </c>
      <c r="AP248" s="201">
        <v>4.2792088852852385E-2</v>
      </c>
      <c r="AQ248" s="201">
        <v>4.2792088852852385E-2</v>
      </c>
      <c r="AR248" s="201">
        <v>4.2792088852852385E-2</v>
      </c>
    </row>
    <row r="249" spans="7:51" ht="14.25" customHeight="1" x14ac:dyDescent="0.25">
      <c r="G249" s="62"/>
      <c r="H249" s="433"/>
    </row>
    <row r="250" spans="7:51" ht="14.25" customHeight="1" x14ac:dyDescent="0.3">
      <c r="G250" s="62"/>
      <c r="H250" s="433"/>
      <c r="L250" s="162">
        <v>2018</v>
      </c>
      <c r="M250" s="162">
        <v>2019</v>
      </c>
      <c r="N250" s="162">
        <v>2020</v>
      </c>
      <c r="O250" s="162">
        <v>2021</v>
      </c>
      <c r="P250" s="162">
        <v>2022</v>
      </c>
      <c r="Q250" s="162">
        <v>2023</v>
      </c>
      <c r="R250" s="162">
        <v>2024</v>
      </c>
      <c r="S250" s="162">
        <v>2025</v>
      </c>
      <c r="T250" s="162">
        <v>2026</v>
      </c>
      <c r="U250" s="162">
        <v>2027</v>
      </c>
      <c r="V250" s="162">
        <v>2028</v>
      </c>
      <c r="W250" s="162">
        <v>2029</v>
      </c>
      <c r="X250" s="162">
        <v>2030</v>
      </c>
      <c r="Y250" s="162">
        <v>2031</v>
      </c>
      <c r="Z250" s="162">
        <v>2032</v>
      </c>
      <c r="AA250" s="162">
        <v>2033</v>
      </c>
      <c r="AB250" s="162">
        <v>2034</v>
      </c>
      <c r="AC250" s="162">
        <v>2035</v>
      </c>
      <c r="AD250" s="162">
        <v>2036</v>
      </c>
      <c r="AE250" s="162">
        <v>2037</v>
      </c>
      <c r="AF250" s="162">
        <v>2038</v>
      </c>
      <c r="AG250" s="162">
        <v>2039</v>
      </c>
      <c r="AH250" s="162">
        <v>2040</v>
      </c>
      <c r="AI250" s="162">
        <v>2041</v>
      </c>
      <c r="AJ250" s="162">
        <v>2042</v>
      </c>
      <c r="AK250" s="162">
        <v>2043</v>
      </c>
      <c r="AL250" s="162">
        <v>2044</v>
      </c>
      <c r="AM250" s="162">
        <v>2045</v>
      </c>
      <c r="AN250" s="162">
        <v>2046</v>
      </c>
      <c r="AO250" s="162">
        <v>2047</v>
      </c>
      <c r="AP250" s="162">
        <v>2048</v>
      </c>
      <c r="AQ250" s="162">
        <v>2049</v>
      </c>
      <c r="AR250" s="162">
        <v>2050</v>
      </c>
      <c r="AX250"/>
      <c r="AY250"/>
    </row>
    <row r="251" spans="7:51" ht="14.25" customHeight="1" x14ac:dyDescent="0.25">
      <c r="G251" s="62"/>
      <c r="H251" s="433"/>
      <c r="J251" s="441" t="s">
        <v>92</v>
      </c>
      <c r="K251" s="164" t="s">
        <v>116</v>
      </c>
      <c r="L251" s="204">
        <f t="shared" ref="L251:AR253" si="20">L237</f>
        <v>7.2700000000000001E-2</v>
      </c>
      <c r="M251" s="204">
        <f t="shared" si="20"/>
        <v>7.2700000000000001E-2</v>
      </c>
      <c r="N251" s="204">
        <f t="shared" si="20"/>
        <v>7.2700000000000001E-2</v>
      </c>
      <c r="O251" s="204">
        <f t="shared" si="20"/>
        <v>7.2700000000000001E-2</v>
      </c>
      <c r="P251" s="204">
        <f t="shared" si="20"/>
        <v>7.2700000000000001E-2</v>
      </c>
      <c r="Q251" s="204">
        <f t="shared" si="20"/>
        <v>7.2700000000000001E-2</v>
      </c>
      <c r="R251" s="204">
        <f t="shared" si="20"/>
        <v>7.2700000000000001E-2</v>
      </c>
      <c r="S251" s="204">
        <f t="shared" si="20"/>
        <v>7.2700000000000001E-2</v>
      </c>
      <c r="T251" s="204">
        <f t="shared" si="20"/>
        <v>7.2700000000000001E-2</v>
      </c>
      <c r="U251" s="204">
        <f t="shared" si="20"/>
        <v>7.2700000000000001E-2</v>
      </c>
      <c r="V251" s="204">
        <f t="shared" si="20"/>
        <v>7.2700000000000001E-2</v>
      </c>
      <c r="W251" s="204">
        <f t="shared" si="20"/>
        <v>7.2700000000000001E-2</v>
      </c>
      <c r="X251" s="204">
        <f t="shared" si="20"/>
        <v>7.2700000000000001E-2</v>
      </c>
      <c r="Y251" s="204">
        <f t="shared" si="20"/>
        <v>7.2700000000000001E-2</v>
      </c>
      <c r="Z251" s="204">
        <f t="shared" si="20"/>
        <v>7.2700000000000001E-2</v>
      </c>
      <c r="AA251" s="204">
        <f t="shared" si="20"/>
        <v>7.2700000000000001E-2</v>
      </c>
      <c r="AB251" s="204">
        <f t="shared" si="20"/>
        <v>7.2700000000000001E-2</v>
      </c>
      <c r="AC251" s="204">
        <f t="shared" si="20"/>
        <v>7.2700000000000001E-2</v>
      </c>
      <c r="AD251" s="204">
        <f t="shared" si="20"/>
        <v>7.2700000000000001E-2</v>
      </c>
      <c r="AE251" s="204">
        <f t="shared" si="20"/>
        <v>7.2700000000000001E-2</v>
      </c>
      <c r="AF251" s="204">
        <f t="shared" si="20"/>
        <v>7.2700000000000001E-2</v>
      </c>
      <c r="AG251" s="204">
        <f t="shared" si="20"/>
        <v>7.2700000000000001E-2</v>
      </c>
      <c r="AH251" s="204">
        <f t="shared" si="20"/>
        <v>7.2700000000000001E-2</v>
      </c>
      <c r="AI251" s="204">
        <f t="shared" si="20"/>
        <v>7.2700000000000001E-2</v>
      </c>
      <c r="AJ251" s="204">
        <f t="shared" si="20"/>
        <v>7.2700000000000001E-2</v>
      </c>
      <c r="AK251" s="204">
        <f t="shared" si="20"/>
        <v>7.2700000000000001E-2</v>
      </c>
      <c r="AL251" s="204">
        <f t="shared" si="20"/>
        <v>7.2700000000000001E-2</v>
      </c>
      <c r="AM251" s="204">
        <f t="shared" si="20"/>
        <v>7.2700000000000001E-2</v>
      </c>
      <c r="AN251" s="204">
        <f t="shared" si="20"/>
        <v>7.2700000000000001E-2</v>
      </c>
      <c r="AO251" s="204">
        <f t="shared" si="20"/>
        <v>7.2700000000000001E-2</v>
      </c>
      <c r="AP251" s="204">
        <f t="shared" si="20"/>
        <v>7.2700000000000001E-2</v>
      </c>
      <c r="AQ251" s="204">
        <f t="shared" si="20"/>
        <v>7.2700000000000001E-2</v>
      </c>
      <c r="AR251" s="204">
        <f t="shared" si="20"/>
        <v>7.2700000000000001E-2</v>
      </c>
    </row>
    <row r="252" spans="7:51" ht="14.25" customHeight="1" x14ac:dyDescent="0.25">
      <c r="G252" s="62"/>
      <c r="H252" s="433"/>
      <c r="J252" s="442"/>
      <c r="K252" s="52" t="s">
        <v>117</v>
      </c>
      <c r="L252" s="205">
        <f t="shared" si="20"/>
        <v>7.2700000000000001E-2</v>
      </c>
      <c r="M252" s="205">
        <f t="shared" si="20"/>
        <v>7.2700000000000001E-2</v>
      </c>
      <c r="N252" s="205">
        <f t="shared" si="20"/>
        <v>7.2700000000000001E-2</v>
      </c>
      <c r="O252" s="205">
        <f t="shared" si="20"/>
        <v>7.2700000000000001E-2</v>
      </c>
      <c r="P252" s="205">
        <f t="shared" si="20"/>
        <v>7.2700000000000001E-2</v>
      </c>
      <c r="Q252" s="205">
        <f t="shared" si="20"/>
        <v>7.2700000000000001E-2</v>
      </c>
      <c r="R252" s="205">
        <f t="shared" si="20"/>
        <v>7.2700000000000001E-2</v>
      </c>
      <c r="S252" s="205">
        <f t="shared" si="20"/>
        <v>7.2700000000000001E-2</v>
      </c>
      <c r="T252" s="205">
        <f t="shared" si="20"/>
        <v>7.2700000000000001E-2</v>
      </c>
      <c r="U252" s="205">
        <f t="shared" si="20"/>
        <v>7.2700000000000001E-2</v>
      </c>
      <c r="V252" s="205">
        <f t="shared" si="20"/>
        <v>7.2700000000000001E-2</v>
      </c>
      <c r="W252" s="205">
        <f t="shared" si="20"/>
        <v>7.2700000000000001E-2</v>
      </c>
      <c r="X252" s="205">
        <f t="shared" si="20"/>
        <v>7.2700000000000001E-2</v>
      </c>
      <c r="Y252" s="205">
        <f t="shared" si="20"/>
        <v>7.2700000000000001E-2</v>
      </c>
      <c r="Z252" s="205">
        <f t="shared" si="20"/>
        <v>7.2700000000000001E-2</v>
      </c>
      <c r="AA252" s="205">
        <f t="shared" si="20"/>
        <v>7.2700000000000001E-2</v>
      </c>
      <c r="AB252" s="205">
        <f t="shared" si="20"/>
        <v>7.2700000000000001E-2</v>
      </c>
      <c r="AC252" s="205">
        <f t="shared" si="20"/>
        <v>7.2700000000000001E-2</v>
      </c>
      <c r="AD252" s="205">
        <f t="shared" si="20"/>
        <v>7.2700000000000001E-2</v>
      </c>
      <c r="AE252" s="205">
        <f t="shared" si="20"/>
        <v>7.2700000000000001E-2</v>
      </c>
      <c r="AF252" s="205">
        <f t="shared" si="20"/>
        <v>7.2700000000000001E-2</v>
      </c>
      <c r="AG252" s="205">
        <f t="shared" si="20"/>
        <v>7.2700000000000001E-2</v>
      </c>
      <c r="AH252" s="205">
        <f t="shared" si="20"/>
        <v>7.2700000000000001E-2</v>
      </c>
      <c r="AI252" s="205">
        <f t="shared" si="20"/>
        <v>7.2700000000000001E-2</v>
      </c>
      <c r="AJ252" s="205">
        <f t="shared" si="20"/>
        <v>7.2700000000000001E-2</v>
      </c>
      <c r="AK252" s="205">
        <f t="shared" si="20"/>
        <v>7.2700000000000001E-2</v>
      </c>
      <c r="AL252" s="205">
        <f t="shared" si="20"/>
        <v>7.2700000000000001E-2</v>
      </c>
      <c r="AM252" s="205">
        <f t="shared" si="20"/>
        <v>7.2700000000000001E-2</v>
      </c>
      <c r="AN252" s="205">
        <f t="shared" si="20"/>
        <v>7.2700000000000001E-2</v>
      </c>
      <c r="AO252" s="205">
        <f t="shared" si="20"/>
        <v>7.2700000000000001E-2</v>
      </c>
      <c r="AP252" s="205">
        <f t="shared" si="20"/>
        <v>7.2700000000000001E-2</v>
      </c>
      <c r="AQ252" s="205">
        <f t="shared" si="20"/>
        <v>7.2700000000000001E-2</v>
      </c>
      <c r="AR252" s="205">
        <f t="shared" si="20"/>
        <v>7.2700000000000001E-2</v>
      </c>
    </row>
    <row r="253" spans="7:51" ht="14.25" customHeight="1" thickBot="1" x14ac:dyDescent="0.3">
      <c r="G253" s="62"/>
      <c r="H253" s="433"/>
      <c r="J253" s="442"/>
      <c r="K253" s="167" t="s">
        <v>118</v>
      </c>
      <c r="L253" s="206">
        <f t="shared" si="20"/>
        <v>7.2700000000000001E-2</v>
      </c>
      <c r="M253" s="206">
        <f t="shared" si="20"/>
        <v>7.2700000000000001E-2</v>
      </c>
      <c r="N253" s="206">
        <f t="shared" si="20"/>
        <v>7.2700000000000001E-2</v>
      </c>
      <c r="O253" s="206">
        <f t="shared" si="20"/>
        <v>7.2700000000000001E-2</v>
      </c>
      <c r="P253" s="206">
        <f t="shared" si="20"/>
        <v>7.2700000000000001E-2</v>
      </c>
      <c r="Q253" s="206">
        <f t="shared" si="20"/>
        <v>7.2700000000000001E-2</v>
      </c>
      <c r="R253" s="206">
        <f t="shared" si="20"/>
        <v>7.2700000000000001E-2</v>
      </c>
      <c r="S253" s="206">
        <f t="shared" si="20"/>
        <v>7.2700000000000001E-2</v>
      </c>
      <c r="T253" s="206">
        <f t="shared" si="20"/>
        <v>7.2700000000000001E-2</v>
      </c>
      <c r="U253" s="206">
        <f t="shared" si="20"/>
        <v>7.2700000000000001E-2</v>
      </c>
      <c r="V253" s="206">
        <f t="shared" si="20"/>
        <v>7.2700000000000001E-2</v>
      </c>
      <c r="W253" s="206">
        <f t="shared" si="20"/>
        <v>7.2700000000000001E-2</v>
      </c>
      <c r="X253" s="206">
        <f t="shared" si="20"/>
        <v>7.2700000000000001E-2</v>
      </c>
      <c r="Y253" s="206">
        <f t="shared" si="20"/>
        <v>7.2700000000000001E-2</v>
      </c>
      <c r="Z253" s="206">
        <f t="shared" si="20"/>
        <v>7.2700000000000001E-2</v>
      </c>
      <c r="AA253" s="206">
        <f t="shared" si="20"/>
        <v>7.2700000000000001E-2</v>
      </c>
      <c r="AB253" s="206">
        <f t="shared" si="20"/>
        <v>7.2700000000000001E-2</v>
      </c>
      <c r="AC253" s="206">
        <f t="shared" si="20"/>
        <v>7.2700000000000001E-2</v>
      </c>
      <c r="AD253" s="206">
        <f t="shared" si="20"/>
        <v>7.2700000000000001E-2</v>
      </c>
      <c r="AE253" s="206">
        <f t="shared" si="20"/>
        <v>7.2700000000000001E-2</v>
      </c>
      <c r="AF253" s="206">
        <f t="shared" si="20"/>
        <v>7.2700000000000001E-2</v>
      </c>
      <c r="AG253" s="206">
        <f t="shared" si="20"/>
        <v>7.2700000000000001E-2</v>
      </c>
      <c r="AH253" s="206">
        <f t="shared" si="20"/>
        <v>7.2700000000000001E-2</v>
      </c>
      <c r="AI253" s="206">
        <f t="shared" si="20"/>
        <v>7.2700000000000001E-2</v>
      </c>
      <c r="AJ253" s="206">
        <f t="shared" si="20"/>
        <v>7.2700000000000001E-2</v>
      </c>
      <c r="AK253" s="206">
        <f t="shared" si="20"/>
        <v>7.2700000000000001E-2</v>
      </c>
      <c r="AL253" s="206">
        <f t="shared" si="20"/>
        <v>7.2700000000000001E-2</v>
      </c>
      <c r="AM253" s="206">
        <f t="shared" si="20"/>
        <v>7.2700000000000001E-2</v>
      </c>
      <c r="AN253" s="206">
        <f t="shared" si="20"/>
        <v>7.2700000000000001E-2</v>
      </c>
      <c r="AO253" s="206">
        <f t="shared" si="20"/>
        <v>7.2700000000000001E-2</v>
      </c>
      <c r="AP253" s="206">
        <f t="shared" si="20"/>
        <v>7.2700000000000001E-2</v>
      </c>
      <c r="AQ253" s="206">
        <f t="shared" si="20"/>
        <v>7.2700000000000001E-2</v>
      </c>
      <c r="AR253" s="206">
        <f t="shared" si="20"/>
        <v>7.2700000000000001E-2</v>
      </c>
    </row>
    <row r="254" spans="7:51" ht="14.25" customHeight="1" thickTop="1" x14ac:dyDescent="0.25">
      <c r="G254" s="62"/>
      <c r="H254" s="433"/>
      <c r="J254" s="442"/>
      <c r="K254" s="164" t="s">
        <v>119</v>
      </c>
      <c r="L254" s="207">
        <f t="shared" ref="L254:AR256" si="21">L237</f>
        <v>7.2700000000000001E-2</v>
      </c>
      <c r="M254" s="207">
        <f t="shared" si="21"/>
        <v>7.2700000000000001E-2</v>
      </c>
      <c r="N254" s="207">
        <f t="shared" si="21"/>
        <v>7.2700000000000001E-2</v>
      </c>
      <c r="O254" s="207">
        <f t="shared" si="21"/>
        <v>7.2700000000000001E-2</v>
      </c>
      <c r="P254" s="207">
        <f t="shared" si="21"/>
        <v>7.2700000000000001E-2</v>
      </c>
      <c r="Q254" s="207">
        <f t="shared" si="21"/>
        <v>7.2700000000000001E-2</v>
      </c>
      <c r="R254" s="207">
        <f t="shared" si="21"/>
        <v>7.2700000000000001E-2</v>
      </c>
      <c r="S254" s="207">
        <f t="shared" si="21"/>
        <v>7.2700000000000001E-2</v>
      </c>
      <c r="T254" s="207">
        <f t="shared" si="21"/>
        <v>7.2700000000000001E-2</v>
      </c>
      <c r="U254" s="207">
        <f t="shared" si="21"/>
        <v>7.2700000000000001E-2</v>
      </c>
      <c r="V254" s="207">
        <f t="shared" si="21"/>
        <v>7.2700000000000001E-2</v>
      </c>
      <c r="W254" s="207">
        <f t="shared" si="21"/>
        <v>7.2700000000000001E-2</v>
      </c>
      <c r="X254" s="207">
        <f t="shared" si="21"/>
        <v>7.2700000000000001E-2</v>
      </c>
      <c r="Y254" s="207">
        <f t="shared" si="21"/>
        <v>7.2700000000000001E-2</v>
      </c>
      <c r="Z254" s="207">
        <f t="shared" si="21"/>
        <v>7.2700000000000001E-2</v>
      </c>
      <c r="AA254" s="207">
        <f t="shared" si="21"/>
        <v>7.2700000000000001E-2</v>
      </c>
      <c r="AB254" s="207">
        <f t="shared" si="21"/>
        <v>7.2700000000000001E-2</v>
      </c>
      <c r="AC254" s="207">
        <f t="shared" si="21"/>
        <v>7.2700000000000001E-2</v>
      </c>
      <c r="AD254" s="207">
        <f t="shared" si="21"/>
        <v>7.2700000000000001E-2</v>
      </c>
      <c r="AE254" s="207">
        <f t="shared" si="21"/>
        <v>7.2700000000000001E-2</v>
      </c>
      <c r="AF254" s="207">
        <f t="shared" si="21"/>
        <v>7.2700000000000001E-2</v>
      </c>
      <c r="AG254" s="207">
        <f t="shared" si="21"/>
        <v>7.2700000000000001E-2</v>
      </c>
      <c r="AH254" s="207">
        <f t="shared" si="21"/>
        <v>7.2700000000000001E-2</v>
      </c>
      <c r="AI254" s="207">
        <f t="shared" si="21"/>
        <v>7.2700000000000001E-2</v>
      </c>
      <c r="AJ254" s="207">
        <f t="shared" si="21"/>
        <v>7.2700000000000001E-2</v>
      </c>
      <c r="AK254" s="207">
        <f t="shared" si="21"/>
        <v>7.2700000000000001E-2</v>
      </c>
      <c r="AL254" s="207">
        <f t="shared" si="21"/>
        <v>7.2700000000000001E-2</v>
      </c>
      <c r="AM254" s="207">
        <f t="shared" si="21"/>
        <v>7.2700000000000001E-2</v>
      </c>
      <c r="AN254" s="207">
        <f t="shared" si="21"/>
        <v>7.2700000000000001E-2</v>
      </c>
      <c r="AO254" s="207">
        <f t="shared" si="21"/>
        <v>7.2700000000000001E-2</v>
      </c>
      <c r="AP254" s="207">
        <f t="shared" si="21"/>
        <v>7.2700000000000001E-2</v>
      </c>
      <c r="AQ254" s="207">
        <f t="shared" si="21"/>
        <v>7.2700000000000001E-2</v>
      </c>
      <c r="AR254" s="207">
        <f t="shared" si="21"/>
        <v>7.2700000000000001E-2</v>
      </c>
    </row>
    <row r="255" spans="7:51" ht="14.25" customHeight="1" x14ac:dyDescent="0.25">
      <c r="G255" s="62"/>
      <c r="H255" s="433"/>
      <c r="J255" s="442"/>
      <c r="K255" s="52" t="s">
        <v>120</v>
      </c>
      <c r="L255" s="205">
        <f t="shared" si="21"/>
        <v>7.2700000000000001E-2</v>
      </c>
      <c r="M255" s="205">
        <f t="shared" si="21"/>
        <v>7.2700000000000001E-2</v>
      </c>
      <c r="N255" s="205">
        <f t="shared" si="21"/>
        <v>7.2700000000000001E-2</v>
      </c>
      <c r="O255" s="205">
        <f t="shared" si="21"/>
        <v>7.2700000000000001E-2</v>
      </c>
      <c r="P255" s="205">
        <f t="shared" si="21"/>
        <v>7.2700000000000001E-2</v>
      </c>
      <c r="Q255" s="205">
        <f t="shared" si="21"/>
        <v>7.2700000000000001E-2</v>
      </c>
      <c r="R255" s="205">
        <f t="shared" si="21"/>
        <v>7.2700000000000001E-2</v>
      </c>
      <c r="S255" s="205">
        <f t="shared" si="21"/>
        <v>7.2700000000000001E-2</v>
      </c>
      <c r="T255" s="205">
        <f t="shared" si="21"/>
        <v>7.2700000000000001E-2</v>
      </c>
      <c r="U255" s="205">
        <f t="shared" si="21"/>
        <v>7.2700000000000001E-2</v>
      </c>
      <c r="V255" s="205">
        <f t="shared" si="21"/>
        <v>7.2700000000000001E-2</v>
      </c>
      <c r="W255" s="205">
        <f t="shared" si="21"/>
        <v>7.2700000000000001E-2</v>
      </c>
      <c r="X255" s="205">
        <f t="shared" si="21"/>
        <v>7.2700000000000001E-2</v>
      </c>
      <c r="Y255" s="205">
        <f t="shared" si="21"/>
        <v>7.2700000000000001E-2</v>
      </c>
      <c r="Z255" s="205">
        <f t="shared" si="21"/>
        <v>7.2700000000000001E-2</v>
      </c>
      <c r="AA255" s="205">
        <f t="shared" si="21"/>
        <v>7.2700000000000001E-2</v>
      </c>
      <c r="AB255" s="205">
        <f t="shared" si="21"/>
        <v>7.2700000000000001E-2</v>
      </c>
      <c r="AC255" s="205">
        <f t="shared" si="21"/>
        <v>7.2700000000000001E-2</v>
      </c>
      <c r="AD255" s="205">
        <f t="shared" si="21"/>
        <v>7.2700000000000001E-2</v>
      </c>
      <c r="AE255" s="205">
        <f t="shared" si="21"/>
        <v>7.2700000000000001E-2</v>
      </c>
      <c r="AF255" s="205">
        <f t="shared" si="21"/>
        <v>7.2700000000000001E-2</v>
      </c>
      <c r="AG255" s="205">
        <f t="shared" si="21"/>
        <v>7.2700000000000001E-2</v>
      </c>
      <c r="AH255" s="205">
        <f t="shared" si="21"/>
        <v>7.2700000000000001E-2</v>
      </c>
      <c r="AI255" s="205">
        <f t="shared" si="21"/>
        <v>7.2700000000000001E-2</v>
      </c>
      <c r="AJ255" s="205">
        <f t="shared" si="21"/>
        <v>7.2700000000000001E-2</v>
      </c>
      <c r="AK255" s="205">
        <f t="shared" si="21"/>
        <v>7.2700000000000001E-2</v>
      </c>
      <c r="AL255" s="205">
        <f t="shared" si="21"/>
        <v>7.2700000000000001E-2</v>
      </c>
      <c r="AM255" s="205">
        <f t="shared" si="21"/>
        <v>7.2700000000000001E-2</v>
      </c>
      <c r="AN255" s="205">
        <f t="shared" si="21"/>
        <v>7.2700000000000001E-2</v>
      </c>
      <c r="AO255" s="205">
        <f t="shared" si="21"/>
        <v>7.2700000000000001E-2</v>
      </c>
      <c r="AP255" s="205">
        <f t="shared" si="21"/>
        <v>7.2700000000000001E-2</v>
      </c>
      <c r="AQ255" s="205">
        <f t="shared" si="21"/>
        <v>7.2700000000000001E-2</v>
      </c>
      <c r="AR255" s="205">
        <f t="shared" si="21"/>
        <v>7.2700000000000001E-2</v>
      </c>
    </row>
    <row r="256" spans="7:51" ht="13.5" customHeight="1" thickBot="1" x14ac:dyDescent="0.3">
      <c r="G256" s="62"/>
      <c r="H256" s="433"/>
      <c r="J256" s="442"/>
      <c r="K256" s="167" t="s">
        <v>121</v>
      </c>
      <c r="L256" s="206">
        <f t="shared" si="21"/>
        <v>7.2700000000000001E-2</v>
      </c>
      <c r="M256" s="206">
        <f t="shared" si="21"/>
        <v>7.2700000000000001E-2</v>
      </c>
      <c r="N256" s="206">
        <f t="shared" si="21"/>
        <v>7.2700000000000001E-2</v>
      </c>
      <c r="O256" s="206">
        <f t="shared" si="21"/>
        <v>7.2700000000000001E-2</v>
      </c>
      <c r="P256" s="206">
        <f t="shared" si="21"/>
        <v>7.2700000000000001E-2</v>
      </c>
      <c r="Q256" s="206">
        <f t="shared" si="21"/>
        <v>7.2700000000000001E-2</v>
      </c>
      <c r="R256" s="206">
        <f t="shared" si="21"/>
        <v>7.2700000000000001E-2</v>
      </c>
      <c r="S256" s="206">
        <f t="shared" si="21"/>
        <v>7.2700000000000001E-2</v>
      </c>
      <c r="T256" s="206">
        <f t="shared" si="21"/>
        <v>7.2700000000000001E-2</v>
      </c>
      <c r="U256" s="206">
        <f t="shared" si="21"/>
        <v>7.2700000000000001E-2</v>
      </c>
      <c r="V256" s="206">
        <f t="shared" si="21"/>
        <v>7.2700000000000001E-2</v>
      </c>
      <c r="W256" s="206">
        <f t="shared" si="21"/>
        <v>7.2700000000000001E-2</v>
      </c>
      <c r="X256" s="206">
        <f t="shared" si="21"/>
        <v>7.2700000000000001E-2</v>
      </c>
      <c r="Y256" s="206">
        <f t="shared" si="21"/>
        <v>7.2700000000000001E-2</v>
      </c>
      <c r="Z256" s="206">
        <f t="shared" si="21"/>
        <v>7.2700000000000001E-2</v>
      </c>
      <c r="AA256" s="206">
        <f t="shared" si="21"/>
        <v>7.2700000000000001E-2</v>
      </c>
      <c r="AB256" s="206">
        <f t="shared" si="21"/>
        <v>7.2700000000000001E-2</v>
      </c>
      <c r="AC256" s="206">
        <f t="shared" si="21"/>
        <v>7.2700000000000001E-2</v>
      </c>
      <c r="AD256" s="206">
        <f t="shared" si="21"/>
        <v>7.2700000000000001E-2</v>
      </c>
      <c r="AE256" s="206">
        <f t="shared" si="21"/>
        <v>7.2700000000000001E-2</v>
      </c>
      <c r="AF256" s="206">
        <f t="shared" si="21"/>
        <v>7.2700000000000001E-2</v>
      </c>
      <c r="AG256" s="206">
        <f t="shared" si="21"/>
        <v>7.2700000000000001E-2</v>
      </c>
      <c r="AH256" s="206">
        <f t="shared" si="21"/>
        <v>7.2700000000000001E-2</v>
      </c>
      <c r="AI256" s="206">
        <f t="shared" si="21"/>
        <v>7.2700000000000001E-2</v>
      </c>
      <c r="AJ256" s="206">
        <f t="shared" si="21"/>
        <v>7.2700000000000001E-2</v>
      </c>
      <c r="AK256" s="206">
        <f t="shared" si="21"/>
        <v>7.2700000000000001E-2</v>
      </c>
      <c r="AL256" s="206">
        <f t="shared" si="21"/>
        <v>7.2700000000000001E-2</v>
      </c>
      <c r="AM256" s="206">
        <f t="shared" si="21"/>
        <v>7.2700000000000001E-2</v>
      </c>
      <c r="AN256" s="206">
        <f t="shared" si="21"/>
        <v>7.2700000000000001E-2</v>
      </c>
      <c r="AO256" s="206">
        <f t="shared" si="21"/>
        <v>7.2700000000000001E-2</v>
      </c>
      <c r="AP256" s="206">
        <f t="shared" si="21"/>
        <v>7.2700000000000001E-2</v>
      </c>
      <c r="AQ256" s="206">
        <f t="shared" si="21"/>
        <v>7.2700000000000001E-2</v>
      </c>
      <c r="AR256" s="206">
        <f t="shared" si="21"/>
        <v>7.2700000000000001E-2</v>
      </c>
    </row>
    <row r="257" spans="7:44" ht="14.25" customHeight="1" thickTop="1" x14ac:dyDescent="0.25">
      <c r="G257" s="62"/>
      <c r="H257" s="433"/>
      <c r="J257" s="442"/>
      <c r="K257" s="164" t="s">
        <v>122</v>
      </c>
      <c r="L257" s="207">
        <f t="shared" ref="L257:AR257" si="22">L237</f>
        <v>7.2700000000000001E-2</v>
      </c>
      <c r="M257" s="207">
        <f t="shared" si="22"/>
        <v>7.2700000000000001E-2</v>
      </c>
      <c r="N257" s="207">
        <f t="shared" si="22"/>
        <v>7.2700000000000001E-2</v>
      </c>
      <c r="O257" s="207">
        <f t="shared" si="22"/>
        <v>7.2700000000000001E-2</v>
      </c>
      <c r="P257" s="207">
        <f t="shared" si="22"/>
        <v>7.2700000000000001E-2</v>
      </c>
      <c r="Q257" s="207">
        <f t="shared" si="22"/>
        <v>7.2700000000000001E-2</v>
      </c>
      <c r="R257" s="207">
        <f t="shared" si="22"/>
        <v>7.2700000000000001E-2</v>
      </c>
      <c r="S257" s="207">
        <f t="shared" si="22"/>
        <v>7.2700000000000001E-2</v>
      </c>
      <c r="T257" s="207">
        <f t="shared" si="22"/>
        <v>7.2700000000000001E-2</v>
      </c>
      <c r="U257" s="207">
        <f t="shared" si="22"/>
        <v>7.2700000000000001E-2</v>
      </c>
      <c r="V257" s="207">
        <f t="shared" si="22"/>
        <v>7.2700000000000001E-2</v>
      </c>
      <c r="W257" s="207">
        <f t="shared" si="22"/>
        <v>7.2700000000000001E-2</v>
      </c>
      <c r="X257" s="207">
        <f t="shared" si="22"/>
        <v>7.2700000000000001E-2</v>
      </c>
      <c r="Y257" s="207">
        <f t="shared" si="22"/>
        <v>7.2700000000000001E-2</v>
      </c>
      <c r="Z257" s="207">
        <f t="shared" si="22"/>
        <v>7.2700000000000001E-2</v>
      </c>
      <c r="AA257" s="207">
        <f t="shared" si="22"/>
        <v>7.2700000000000001E-2</v>
      </c>
      <c r="AB257" s="207">
        <f t="shared" si="22"/>
        <v>7.2700000000000001E-2</v>
      </c>
      <c r="AC257" s="207">
        <f t="shared" si="22"/>
        <v>7.2700000000000001E-2</v>
      </c>
      <c r="AD257" s="207">
        <f t="shared" si="22"/>
        <v>7.2700000000000001E-2</v>
      </c>
      <c r="AE257" s="207">
        <f t="shared" si="22"/>
        <v>7.2700000000000001E-2</v>
      </c>
      <c r="AF257" s="207">
        <f t="shared" si="22"/>
        <v>7.2700000000000001E-2</v>
      </c>
      <c r="AG257" s="207">
        <f t="shared" si="22"/>
        <v>7.2700000000000001E-2</v>
      </c>
      <c r="AH257" s="207">
        <f t="shared" si="22"/>
        <v>7.2700000000000001E-2</v>
      </c>
      <c r="AI257" s="207">
        <f t="shared" si="22"/>
        <v>7.2700000000000001E-2</v>
      </c>
      <c r="AJ257" s="207">
        <f t="shared" si="22"/>
        <v>7.2700000000000001E-2</v>
      </c>
      <c r="AK257" s="207">
        <f t="shared" si="22"/>
        <v>7.2700000000000001E-2</v>
      </c>
      <c r="AL257" s="207">
        <f t="shared" si="22"/>
        <v>7.2700000000000001E-2</v>
      </c>
      <c r="AM257" s="207">
        <f t="shared" si="22"/>
        <v>7.2700000000000001E-2</v>
      </c>
      <c r="AN257" s="207">
        <f t="shared" si="22"/>
        <v>7.2700000000000001E-2</v>
      </c>
      <c r="AO257" s="207">
        <f t="shared" si="22"/>
        <v>7.2700000000000001E-2</v>
      </c>
      <c r="AP257" s="207">
        <f t="shared" si="22"/>
        <v>7.2700000000000001E-2</v>
      </c>
      <c r="AQ257" s="207">
        <f t="shared" si="22"/>
        <v>7.2700000000000001E-2</v>
      </c>
      <c r="AR257" s="207">
        <f t="shared" si="22"/>
        <v>7.2700000000000001E-2</v>
      </c>
    </row>
    <row r="258" spans="7:44" ht="14.25" customHeight="1" x14ac:dyDescent="0.25">
      <c r="G258" s="62"/>
      <c r="H258" s="433"/>
      <c r="J258" s="442"/>
      <c r="K258" s="52" t="s">
        <v>123</v>
      </c>
      <c r="L258" s="205">
        <v>6.2600000000000003E-2</v>
      </c>
      <c r="M258" s="205">
        <v>6.2600000000000003E-2</v>
      </c>
      <c r="N258" s="205">
        <v>6.2600000000000003E-2</v>
      </c>
      <c r="O258" s="205">
        <v>6.2600000000000003E-2</v>
      </c>
      <c r="P258" s="205">
        <v>6.2600000000000003E-2</v>
      </c>
      <c r="Q258" s="205">
        <v>6.2600000000000003E-2</v>
      </c>
      <c r="R258" s="205">
        <v>6.2600000000000003E-2</v>
      </c>
      <c r="S258" s="205">
        <v>6.2600000000000003E-2</v>
      </c>
      <c r="T258" s="205">
        <v>6.2600000000000003E-2</v>
      </c>
      <c r="U258" s="205">
        <v>6.2600000000000003E-2</v>
      </c>
      <c r="V258" s="205">
        <v>6.2600000000000003E-2</v>
      </c>
      <c r="W258" s="205">
        <v>6.2600000000000003E-2</v>
      </c>
      <c r="X258" s="205">
        <v>6.2600000000000003E-2</v>
      </c>
      <c r="Y258" s="205">
        <v>6.2600000000000003E-2</v>
      </c>
      <c r="Z258" s="205">
        <v>6.2600000000000003E-2</v>
      </c>
      <c r="AA258" s="205">
        <v>6.2600000000000003E-2</v>
      </c>
      <c r="AB258" s="205">
        <v>6.2600000000000003E-2</v>
      </c>
      <c r="AC258" s="205">
        <v>6.2600000000000003E-2</v>
      </c>
      <c r="AD258" s="205">
        <v>6.2600000000000003E-2</v>
      </c>
      <c r="AE258" s="205">
        <v>6.2600000000000003E-2</v>
      </c>
      <c r="AF258" s="205">
        <v>6.2600000000000003E-2</v>
      </c>
      <c r="AG258" s="205">
        <v>6.2600000000000003E-2</v>
      </c>
      <c r="AH258" s="205">
        <v>6.2600000000000003E-2</v>
      </c>
      <c r="AI258" s="205">
        <v>6.2600000000000003E-2</v>
      </c>
      <c r="AJ258" s="205">
        <v>6.2600000000000003E-2</v>
      </c>
      <c r="AK258" s="205">
        <v>6.2600000000000003E-2</v>
      </c>
      <c r="AL258" s="205">
        <v>6.2600000000000003E-2</v>
      </c>
      <c r="AM258" s="205">
        <v>6.2600000000000003E-2</v>
      </c>
      <c r="AN258" s="205">
        <v>6.2600000000000003E-2</v>
      </c>
      <c r="AO258" s="205">
        <v>6.2600000000000003E-2</v>
      </c>
      <c r="AP258" s="205">
        <v>6.2600000000000003E-2</v>
      </c>
      <c r="AQ258" s="205">
        <v>6.2600000000000003E-2</v>
      </c>
      <c r="AR258" s="205">
        <v>6.2600000000000003E-2</v>
      </c>
    </row>
    <row r="259" spans="7:44" ht="14.25" customHeight="1" thickBot="1" x14ac:dyDescent="0.3">
      <c r="G259" s="62"/>
      <c r="H259" s="433"/>
      <c r="J259" s="442"/>
      <c r="K259" s="167" t="s">
        <v>124</v>
      </c>
      <c r="L259" s="208">
        <f t="shared" ref="L259:AR259" si="23">L239</f>
        <v>7.2700000000000001E-2</v>
      </c>
      <c r="M259" s="208">
        <f t="shared" si="23"/>
        <v>7.2700000000000001E-2</v>
      </c>
      <c r="N259" s="208">
        <f t="shared" si="23"/>
        <v>7.2700000000000001E-2</v>
      </c>
      <c r="O259" s="208">
        <f t="shared" si="23"/>
        <v>7.2700000000000001E-2</v>
      </c>
      <c r="P259" s="208">
        <f t="shared" si="23"/>
        <v>7.2700000000000001E-2</v>
      </c>
      <c r="Q259" s="208">
        <f t="shared" si="23"/>
        <v>7.2700000000000001E-2</v>
      </c>
      <c r="R259" s="208">
        <f t="shared" si="23"/>
        <v>7.2700000000000001E-2</v>
      </c>
      <c r="S259" s="208">
        <f t="shared" si="23"/>
        <v>7.2700000000000001E-2</v>
      </c>
      <c r="T259" s="208">
        <f t="shared" si="23"/>
        <v>7.2700000000000001E-2</v>
      </c>
      <c r="U259" s="208">
        <f t="shared" si="23"/>
        <v>7.2700000000000001E-2</v>
      </c>
      <c r="V259" s="208">
        <f t="shared" si="23"/>
        <v>7.2700000000000001E-2</v>
      </c>
      <c r="W259" s="208">
        <f t="shared" si="23"/>
        <v>7.2700000000000001E-2</v>
      </c>
      <c r="X259" s="208">
        <f t="shared" si="23"/>
        <v>7.2700000000000001E-2</v>
      </c>
      <c r="Y259" s="208">
        <f t="shared" si="23"/>
        <v>7.2700000000000001E-2</v>
      </c>
      <c r="Z259" s="208">
        <f t="shared" si="23"/>
        <v>7.2700000000000001E-2</v>
      </c>
      <c r="AA259" s="208">
        <f t="shared" si="23"/>
        <v>7.2700000000000001E-2</v>
      </c>
      <c r="AB259" s="208">
        <f t="shared" si="23"/>
        <v>7.2700000000000001E-2</v>
      </c>
      <c r="AC259" s="208">
        <f t="shared" si="23"/>
        <v>7.2700000000000001E-2</v>
      </c>
      <c r="AD259" s="208">
        <f t="shared" si="23"/>
        <v>7.2700000000000001E-2</v>
      </c>
      <c r="AE259" s="208">
        <f t="shared" si="23"/>
        <v>7.2700000000000001E-2</v>
      </c>
      <c r="AF259" s="208">
        <f t="shared" si="23"/>
        <v>7.2700000000000001E-2</v>
      </c>
      <c r="AG259" s="208">
        <f t="shared" si="23"/>
        <v>7.2700000000000001E-2</v>
      </c>
      <c r="AH259" s="208">
        <f t="shared" si="23"/>
        <v>7.2700000000000001E-2</v>
      </c>
      <c r="AI259" s="208">
        <f t="shared" si="23"/>
        <v>7.2700000000000001E-2</v>
      </c>
      <c r="AJ259" s="208">
        <f t="shared" si="23"/>
        <v>7.2700000000000001E-2</v>
      </c>
      <c r="AK259" s="208">
        <f t="shared" si="23"/>
        <v>7.2700000000000001E-2</v>
      </c>
      <c r="AL259" s="208">
        <f t="shared" si="23"/>
        <v>7.2700000000000001E-2</v>
      </c>
      <c r="AM259" s="208">
        <f t="shared" si="23"/>
        <v>7.2700000000000001E-2</v>
      </c>
      <c r="AN259" s="208">
        <f t="shared" si="23"/>
        <v>7.2700000000000001E-2</v>
      </c>
      <c r="AO259" s="208">
        <f t="shared" si="23"/>
        <v>7.2700000000000001E-2</v>
      </c>
      <c r="AP259" s="208">
        <f t="shared" si="23"/>
        <v>7.2700000000000001E-2</v>
      </c>
      <c r="AQ259" s="208">
        <f t="shared" si="23"/>
        <v>7.2700000000000001E-2</v>
      </c>
      <c r="AR259" s="208">
        <f t="shared" si="23"/>
        <v>7.2700000000000001E-2</v>
      </c>
    </row>
    <row r="260" spans="7:44" ht="14.25" customHeight="1" thickTop="1" x14ac:dyDescent="0.25">
      <c r="G260" s="62"/>
      <c r="H260" s="433"/>
      <c r="J260" s="442"/>
      <c r="K260" s="164" t="s">
        <v>125</v>
      </c>
      <c r="L260" s="207">
        <f t="shared" ref="L260:AR262" si="24">L237</f>
        <v>7.2700000000000001E-2</v>
      </c>
      <c r="M260" s="207">
        <f t="shared" si="24"/>
        <v>7.2700000000000001E-2</v>
      </c>
      <c r="N260" s="207">
        <f t="shared" si="24"/>
        <v>7.2700000000000001E-2</v>
      </c>
      <c r="O260" s="207">
        <f t="shared" si="24"/>
        <v>7.2700000000000001E-2</v>
      </c>
      <c r="P260" s="207">
        <f t="shared" si="24"/>
        <v>7.2700000000000001E-2</v>
      </c>
      <c r="Q260" s="207">
        <f t="shared" si="24"/>
        <v>7.2700000000000001E-2</v>
      </c>
      <c r="R260" s="207">
        <f t="shared" si="24"/>
        <v>7.2700000000000001E-2</v>
      </c>
      <c r="S260" s="207">
        <f t="shared" si="24"/>
        <v>7.2700000000000001E-2</v>
      </c>
      <c r="T260" s="207">
        <f t="shared" si="24"/>
        <v>7.2700000000000001E-2</v>
      </c>
      <c r="U260" s="207">
        <f t="shared" si="24"/>
        <v>7.2700000000000001E-2</v>
      </c>
      <c r="V260" s="207">
        <f t="shared" si="24"/>
        <v>7.2700000000000001E-2</v>
      </c>
      <c r="W260" s="207">
        <f t="shared" si="24"/>
        <v>7.2700000000000001E-2</v>
      </c>
      <c r="X260" s="207">
        <f t="shared" si="24"/>
        <v>7.2700000000000001E-2</v>
      </c>
      <c r="Y260" s="207">
        <f t="shared" si="24"/>
        <v>7.2700000000000001E-2</v>
      </c>
      <c r="Z260" s="207">
        <f t="shared" si="24"/>
        <v>7.2700000000000001E-2</v>
      </c>
      <c r="AA260" s="207">
        <f t="shared" si="24"/>
        <v>7.2700000000000001E-2</v>
      </c>
      <c r="AB260" s="207">
        <f t="shared" si="24"/>
        <v>7.2700000000000001E-2</v>
      </c>
      <c r="AC260" s="207">
        <f t="shared" si="24"/>
        <v>7.2700000000000001E-2</v>
      </c>
      <c r="AD260" s="207">
        <f t="shared" si="24"/>
        <v>7.2700000000000001E-2</v>
      </c>
      <c r="AE260" s="207">
        <f t="shared" si="24"/>
        <v>7.2700000000000001E-2</v>
      </c>
      <c r="AF260" s="207">
        <f t="shared" si="24"/>
        <v>7.2700000000000001E-2</v>
      </c>
      <c r="AG260" s="207">
        <f t="shared" si="24"/>
        <v>7.2700000000000001E-2</v>
      </c>
      <c r="AH260" s="207">
        <f t="shared" si="24"/>
        <v>7.2700000000000001E-2</v>
      </c>
      <c r="AI260" s="207">
        <f t="shared" si="24"/>
        <v>7.2700000000000001E-2</v>
      </c>
      <c r="AJ260" s="207">
        <f t="shared" si="24"/>
        <v>7.2700000000000001E-2</v>
      </c>
      <c r="AK260" s="207">
        <f t="shared" si="24"/>
        <v>7.2700000000000001E-2</v>
      </c>
      <c r="AL260" s="207">
        <f t="shared" si="24"/>
        <v>7.2700000000000001E-2</v>
      </c>
      <c r="AM260" s="207">
        <f t="shared" si="24"/>
        <v>7.2700000000000001E-2</v>
      </c>
      <c r="AN260" s="207">
        <f t="shared" si="24"/>
        <v>7.2700000000000001E-2</v>
      </c>
      <c r="AO260" s="207">
        <f t="shared" si="24"/>
        <v>7.2700000000000001E-2</v>
      </c>
      <c r="AP260" s="207">
        <f t="shared" si="24"/>
        <v>7.2700000000000001E-2</v>
      </c>
      <c r="AQ260" s="207">
        <f t="shared" si="24"/>
        <v>7.2700000000000001E-2</v>
      </c>
      <c r="AR260" s="207">
        <f t="shared" si="24"/>
        <v>7.2700000000000001E-2</v>
      </c>
    </row>
    <row r="261" spans="7:44" ht="14.25" customHeight="1" x14ac:dyDescent="0.25">
      <c r="G261" s="62"/>
      <c r="H261" s="433"/>
      <c r="J261" s="442"/>
      <c r="K261" s="52" t="s">
        <v>126</v>
      </c>
      <c r="L261" s="205">
        <f t="shared" si="24"/>
        <v>7.2700000000000001E-2</v>
      </c>
      <c r="M261" s="205">
        <f t="shared" si="24"/>
        <v>7.2700000000000001E-2</v>
      </c>
      <c r="N261" s="205">
        <f t="shared" si="24"/>
        <v>7.2700000000000001E-2</v>
      </c>
      <c r="O261" s="205">
        <f t="shared" si="24"/>
        <v>7.2700000000000001E-2</v>
      </c>
      <c r="P261" s="205">
        <f t="shared" si="24"/>
        <v>7.2700000000000001E-2</v>
      </c>
      <c r="Q261" s="205">
        <f t="shared" si="24"/>
        <v>7.2700000000000001E-2</v>
      </c>
      <c r="R261" s="205">
        <f t="shared" si="24"/>
        <v>7.2700000000000001E-2</v>
      </c>
      <c r="S261" s="205">
        <f t="shared" si="24"/>
        <v>7.2700000000000001E-2</v>
      </c>
      <c r="T261" s="205">
        <f t="shared" si="24"/>
        <v>7.2700000000000001E-2</v>
      </c>
      <c r="U261" s="205">
        <f t="shared" si="24"/>
        <v>7.2700000000000001E-2</v>
      </c>
      <c r="V261" s="205">
        <f t="shared" si="24"/>
        <v>7.2700000000000001E-2</v>
      </c>
      <c r="W261" s="205">
        <f t="shared" si="24"/>
        <v>7.2700000000000001E-2</v>
      </c>
      <c r="X261" s="205">
        <f t="shared" si="24"/>
        <v>7.2700000000000001E-2</v>
      </c>
      <c r="Y261" s="205">
        <f t="shared" si="24"/>
        <v>7.2700000000000001E-2</v>
      </c>
      <c r="Z261" s="205">
        <f t="shared" si="24"/>
        <v>7.2700000000000001E-2</v>
      </c>
      <c r="AA261" s="205">
        <f t="shared" si="24"/>
        <v>7.2700000000000001E-2</v>
      </c>
      <c r="AB261" s="205">
        <f t="shared" si="24"/>
        <v>7.2700000000000001E-2</v>
      </c>
      <c r="AC261" s="205">
        <f t="shared" si="24"/>
        <v>7.2700000000000001E-2</v>
      </c>
      <c r="AD261" s="205">
        <f t="shared" si="24"/>
        <v>7.2700000000000001E-2</v>
      </c>
      <c r="AE261" s="205">
        <f t="shared" si="24"/>
        <v>7.2700000000000001E-2</v>
      </c>
      <c r="AF261" s="205">
        <f t="shared" si="24"/>
        <v>7.2700000000000001E-2</v>
      </c>
      <c r="AG261" s="205">
        <f t="shared" si="24"/>
        <v>7.2700000000000001E-2</v>
      </c>
      <c r="AH261" s="205">
        <f t="shared" si="24"/>
        <v>7.2700000000000001E-2</v>
      </c>
      <c r="AI261" s="205">
        <f t="shared" si="24"/>
        <v>7.2700000000000001E-2</v>
      </c>
      <c r="AJ261" s="205">
        <f t="shared" si="24"/>
        <v>7.2700000000000001E-2</v>
      </c>
      <c r="AK261" s="205">
        <f t="shared" si="24"/>
        <v>7.2700000000000001E-2</v>
      </c>
      <c r="AL261" s="205">
        <f t="shared" si="24"/>
        <v>7.2700000000000001E-2</v>
      </c>
      <c r="AM261" s="205">
        <f t="shared" si="24"/>
        <v>7.2700000000000001E-2</v>
      </c>
      <c r="AN261" s="205">
        <f t="shared" si="24"/>
        <v>7.2700000000000001E-2</v>
      </c>
      <c r="AO261" s="205">
        <f t="shared" si="24"/>
        <v>7.2700000000000001E-2</v>
      </c>
      <c r="AP261" s="205">
        <f t="shared" si="24"/>
        <v>7.2700000000000001E-2</v>
      </c>
      <c r="AQ261" s="205">
        <f t="shared" si="24"/>
        <v>7.2700000000000001E-2</v>
      </c>
      <c r="AR261" s="205">
        <f t="shared" si="24"/>
        <v>7.2700000000000001E-2</v>
      </c>
    </row>
    <row r="262" spans="7:44" ht="14.25" customHeight="1" thickBot="1" x14ac:dyDescent="0.3">
      <c r="G262" s="62"/>
      <c r="H262" s="433"/>
      <c r="J262" s="442"/>
      <c r="K262" s="167" t="s">
        <v>127</v>
      </c>
      <c r="L262" s="208">
        <f t="shared" si="24"/>
        <v>7.2700000000000001E-2</v>
      </c>
      <c r="M262" s="208">
        <f t="shared" si="24"/>
        <v>7.2700000000000001E-2</v>
      </c>
      <c r="N262" s="208">
        <f t="shared" si="24"/>
        <v>7.2700000000000001E-2</v>
      </c>
      <c r="O262" s="208">
        <f t="shared" si="24"/>
        <v>7.2700000000000001E-2</v>
      </c>
      <c r="P262" s="208">
        <f t="shared" si="24"/>
        <v>7.2700000000000001E-2</v>
      </c>
      <c r="Q262" s="208">
        <f t="shared" si="24"/>
        <v>7.2700000000000001E-2</v>
      </c>
      <c r="R262" s="208">
        <f t="shared" si="24"/>
        <v>7.2700000000000001E-2</v>
      </c>
      <c r="S262" s="208">
        <f t="shared" si="24"/>
        <v>7.2700000000000001E-2</v>
      </c>
      <c r="T262" s="208">
        <f t="shared" si="24"/>
        <v>7.2700000000000001E-2</v>
      </c>
      <c r="U262" s="208">
        <f t="shared" si="24"/>
        <v>7.2700000000000001E-2</v>
      </c>
      <c r="V262" s="208">
        <f t="shared" si="24"/>
        <v>7.2700000000000001E-2</v>
      </c>
      <c r="W262" s="208">
        <f t="shared" si="24"/>
        <v>7.2700000000000001E-2</v>
      </c>
      <c r="X262" s="208">
        <f t="shared" si="24"/>
        <v>7.2700000000000001E-2</v>
      </c>
      <c r="Y262" s="208">
        <f t="shared" si="24"/>
        <v>7.2700000000000001E-2</v>
      </c>
      <c r="Z262" s="208">
        <f t="shared" si="24"/>
        <v>7.2700000000000001E-2</v>
      </c>
      <c r="AA262" s="208">
        <f t="shared" si="24"/>
        <v>7.2700000000000001E-2</v>
      </c>
      <c r="AB262" s="208">
        <f t="shared" si="24"/>
        <v>7.2700000000000001E-2</v>
      </c>
      <c r="AC262" s="208">
        <f t="shared" si="24"/>
        <v>7.2700000000000001E-2</v>
      </c>
      <c r="AD262" s="208">
        <f t="shared" si="24"/>
        <v>7.2700000000000001E-2</v>
      </c>
      <c r="AE262" s="208">
        <f t="shared" si="24"/>
        <v>7.2700000000000001E-2</v>
      </c>
      <c r="AF262" s="208">
        <f t="shared" si="24"/>
        <v>7.2700000000000001E-2</v>
      </c>
      <c r="AG262" s="208">
        <f t="shared" si="24"/>
        <v>7.2700000000000001E-2</v>
      </c>
      <c r="AH262" s="208">
        <f t="shared" si="24"/>
        <v>7.2700000000000001E-2</v>
      </c>
      <c r="AI262" s="208">
        <f t="shared" si="24"/>
        <v>7.2700000000000001E-2</v>
      </c>
      <c r="AJ262" s="208">
        <f t="shared" si="24"/>
        <v>7.2700000000000001E-2</v>
      </c>
      <c r="AK262" s="208">
        <f t="shared" si="24"/>
        <v>7.2700000000000001E-2</v>
      </c>
      <c r="AL262" s="208">
        <f t="shared" si="24"/>
        <v>7.2700000000000001E-2</v>
      </c>
      <c r="AM262" s="208">
        <f t="shared" si="24"/>
        <v>7.2700000000000001E-2</v>
      </c>
      <c r="AN262" s="208">
        <f t="shared" si="24"/>
        <v>7.2700000000000001E-2</v>
      </c>
      <c r="AO262" s="208">
        <f t="shared" si="24"/>
        <v>7.2700000000000001E-2</v>
      </c>
      <c r="AP262" s="208">
        <f t="shared" si="24"/>
        <v>7.2700000000000001E-2</v>
      </c>
      <c r="AQ262" s="208">
        <f t="shared" si="24"/>
        <v>7.2700000000000001E-2</v>
      </c>
      <c r="AR262" s="208">
        <f t="shared" si="24"/>
        <v>7.2700000000000001E-2</v>
      </c>
    </row>
    <row r="263" spans="7:44" ht="14.25" customHeight="1" thickTop="1" x14ac:dyDescent="0.25">
      <c r="G263" s="62"/>
      <c r="H263" s="433"/>
      <c r="J263" s="442"/>
      <c r="K263" s="164" t="s">
        <v>128</v>
      </c>
      <c r="L263" s="207">
        <f t="shared" ref="L263:AR265" si="25">L237</f>
        <v>7.2700000000000001E-2</v>
      </c>
      <c r="M263" s="207">
        <f t="shared" si="25"/>
        <v>7.2700000000000001E-2</v>
      </c>
      <c r="N263" s="207">
        <f t="shared" si="25"/>
        <v>7.2700000000000001E-2</v>
      </c>
      <c r="O263" s="207">
        <f t="shared" si="25"/>
        <v>7.2700000000000001E-2</v>
      </c>
      <c r="P263" s="207">
        <f t="shared" si="25"/>
        <v>7.2700000000000001E-2</v>
      </c>
      <c r="Q263" s="207">
        <f t="shared" si="25"/>
        <v>7.2700000000000001E-2</v>
      </c>
      <c r="R263" s="207">
        <f t="shared" si="25"/>
        <v>7.2700000000000001E-2</v>
      </c>
      <c r="S263" s="207">
        <f t="shared" si="25"/>
        <v>7.2700000000000001E-2</v>
      </c>
      <c r="T263" s="207">
        <f t="shared" si="25"/>
        <v>7.2700000000000001E-2</v>
      </c>
      <c r="U263" s="207">
        <f t="shared" si="25"/>
        <v>7.2700000000000001E-2</v>
      </c>
      <c r="V263" s="207">
        <f t="shared" si="25"/>
        <v>7.2700000000000001E-2</v>
      </c>
      <c r="W263" s="207">
        <f t="shared" si="25"/>
        <v>7.2700000000000001E-2</v>
      </c>
      <c r="X263" s="207">
        <f t="shared" si="25"/>
        <v>7.2700000000000001E-2</v>
      </c>
      <c r="Y263" s="207">
        <f t="shared" si="25"/>
        <v>7.2700000000000001E-2</v>
      </c>
      <c r="Z263" s="207">
        <f t="shared" si="25"/>
        <v>7.2700000000000001E-2</v>
      </c>
      <c r="AA263" s="207">
        <f t="shared" si="25"/>
        <v>7.2700000000000001E-2</v>
      </c>
      <c r="AB263" s="207">
        <f t="shared" si="25"/>
        <v>7.2700000000000001E-2</v>
      </c>
      <c r="AC263" s="207">
        <f t="shared" si="25"/>
        <v>7.2700000000000001E-2</v>
      </c>
      <c r="AD263" s="207">
        <f t="shared" si="25"/>
        <v>7.2700000000000001E-2</v>
      </c>
      <c r="AE263" s="207">
        <f t="shared" si="25"/>
        <v>7.2700000000000001E-2</v>
      </c>
      <c r="AF263" s="207">
        <f t="shared" si="25"/>
        <v>7.2700000000000001E-2</v>
      </c>
      <c r="AG263" s="207">
        <f t="shared" si="25"/>
        <v>7.2700000000000001E-2</v>
      </c>
      <c r="AH263" s="207">
        <f t="shared" si="25"/>
        <v>7.2700000000000001E-2</v>
      </c>
      <c r="AI263" s="207">
        <f t="shared" si="25"/>
        <v>7.2700000000000001E-2</v>
      </c>
      <c r="AJ263" s="207">
        <f t="shared" si="25"/>
        <v>7.2700000000000001E-2</v>
      </c>
      <c r="AK263" s="207">
        <f t="shared" si="25"/>
        <v>7.2700000000000001E-2</v>
      </c>
      <c r="AL263" s="207">
        <f t="shared" si="25"/>
        <v>7.2700000000000001E-2</v>
      </c>
      <c r="AM263" s="207">
        <f t="shared" si="25"/>
        <v>7.2700000000000001E-2</v>
      </c>
      <c r="AN263" s="207">
        <f t="shared" si="25"/>
        <v>7.2700000000000001E-2</v>
      </c>
      <c r="AO263" s="207">
        <f t="shared" si="25"/>
        <v>7.2700000000000001E-2</v>
      </c>
      <c r="AP263" s="207">
        <f t="shared" si="25"/>
        <v>7.2700000000000001E-2</v>
      </c>
      <c r="AQ263" s="207">
        <f t="shared" si="25"/>
        <v>7.2700000000000001E-2</v>
      </c>
      <c r="AR263" s="207">
        <f t="shared" si="25"/>
        <v>7.2700000000000001E-2</v>
      </c>
    </row>
    <row r="264" spans="7:44" ht="14.25" customHeight="1" x14ac:dyDescent="0.25">
      <c r="G264" s="62"/>
      <c r="H264" s="433"/>
      <c r="J264" s="442"/>
      <c r="K264" s="52" t="s">
        <v>129</v>
      </c>
      <c r="L264" s="205">
        <f t="shared" si="25"/>
        <v>7.2700000000000001E-2</v>
      </c>
      <c r="M264" s="205">
        <f t="shared" si="25"/>
        <v>7.2700000000000001E-2</v>
      </c>
      <c r="N264" s="205">
        <f t="shared" si="25"/>
        <v>7.2700000000000001E-2</v>
      </c>
      <c r="O264" s="205">
        <f t="shared" si="25"/>
        <v>7.2700000000000001E-2</v>
      </c>
      <c r="P264" s="205">
        <f t="shared" si="25"/>
        <v>7.2700000000000001E-2</v>
      </c>
      <c r="Q264" s="205">
        <f t="shared" si="25"/>
        <v>7.2700000000000001E-2</v>
      </c>
      <c r="R264" s="205">
        <f t="shared" si="25"/>
        <v>7.2700000000000001E-2</v>
      </c>
      <c r="S264" s="205">
        <f t="shared" si="25"/>
        <v>7.2700000000000001E-2</v>
      </c>
      <c r="T264" s="205">
        <f t="shared" si="25"/>
        <v>7.2700000000000001E-2</v>
      </c>
      <c r="U264" s="205">
        <f t="shared" si="25"/>
        <v>7.2700000000000001E-2</v>
      </c>
      <c r="V264" s="205">
        <f t="shared" si="25"/>
        <v>7.2700000000000001E-2</v>
      </c>
      <c r="W264" s="205">
        <f t="shared" si="25"/>
        <v>7.2700000000000001E-2</v>
      </c>
      <c r="X264" s="205">
        <f t="shared" si="25"/>
        <v>7.2700000000000001E-2</v>
      </c>
      <c r="Y264" s="205">
        <f t="shared" si="25"/>
        <v>7.2700000000000001E-2</v>
      </c>
      <c r="Z264" s="205">
        <f t="shared" si="25"/>
        <v>7.2700000000000001E-2</v>
      </c>
      <c r="AA264" s="205">
        <f t="shared" si="25"/>
        <v>7.2700000000000001E-2</v>
      </c>
      <c r="AB264" s="205">
        <f t="shared" si="25"/>
        <v>7.2700000000000001E-2</v>
      </c>
      <c r="AC264" s="205">
        <f t="shared" si="25"/>
        <v>7.2700000000000001E-2</v>
      </c>
      <c r="AD264" s="205">
        <f t="shared" si="25"/>
        <v>7.2700000000000001E-2</v>
      </c>
      <c r="AE264" s="205">
        <f t="shared" si="25"/>
        <v>7.2700000000000001E-2</v>
      </c>
      <c r="AF264" s="205">
        <f t="shared" si="25"/>
        <v>7.2700000000000001E-2</v>
      </c>
      <c r="AG264" s="205">
        <f t="shared" si="25"/>
        <v>7.2700000000000001E-2</v>
      </c>
      <c r="AH264" s="205">
        <f t="shared" si="25"/>
        <v>7.2700000000000001E-2</v>
      </c>
      <c r="AI264" s="205">
        <f t="shared" si="25"/>
        <v>7.2700000000000001E-2</v>
      </c>
      <c r="AJ264" s="205">
        <f t="shared" si="25"/>
        <v>7.2700000000000001E-2</v>
      </c>
      <c r="AK264" s="205">
        <f t="shared" si="25"/>
        <v>7.2700000000000001E-2</v>
      </c>
      <c r="AL264" s="205">
        <f t="shared" si="25"/>
        <v>7.2700000000000001E-2</v>
      </c>
      <c r="AM264" s="205">
        <f t="shared" si="25"/>
        <v>7.2700000000000001E-2</v>
      </c>
      <c r="AN264" s="205">
        <f t="shared" si="25"/>
        <v>7.2700000000000001E-2</v>
      </c>
      <c r="AO264" s="205">
        <f t="shared" si="25"/>
        <v>7.2700000000000001E-2</v>
      </c>
      <c r="AP264" s="205">
        <f t="shared" si="25"/>
        <v>7.2700000000000001E-2</v>
      </c>
      <c r="AQ264" s="205">
        <f t="shared" si="25"/>
        <v>7.2700000000000001E-2</v>
      </c>
      <c r="AR264" s="205">
        <f t="shared" si="25"/>
        <v>7.2700000000000001E-2</v>
      </c>
    </row>
    <row r="265" spans="7:44" ht="14.25" customHeight="1" x14ac:dyDescent="0.25">
      <c r="G265" s="62"/>
      <c r="H265" s="433"/>
      <c r="J265" s="449"/>
      <c r="K265" s="167" t="s">
        <v>130</v>
      </c>
      <c r="L265" s="208">
        <f t="shared" si="25"/>
        <v>7.2700000000000001E-2</v>
      </c>
      <c r="M265" s="208">
        <f t="shared" si="25"/>
        <v>7.2700000000000001E-2</v>
      </c>
      <c r="N265" s="208">
        <f t="shared" si="25"/>
        <v>7.2700000000000001E-2</v>
      </c>
      <c r="O265" s="208">
        <f t="shared" si="25"/>
        <v>7.2700000000000001E-2</v>
      </c>
      <c r="P265" s="208">
        <f t="shared" si="25"/>
        <v>7.2700000000000001E-2</v>
      </c>
      <c r="Q265" s="208">
        <f t="shared" si="25"/>
        <v>7.2700000000000001E-2</v>
      </c>
      <c r="R265" s="208">
        <f t="shared" si="25"/>
        <v>7.2700000000000001E-2</v>
      </c>
      <c r="S265" s="208">
        <f t="shared" si="25"/>
        <v>7.2700000000000001E-2</v>
      </c>
      <c r="T265" s="208">
        <f t="shared" si="25"/>
        <v>7.2700000000000001E-2</v>
      </c>
      <c r="U265" s="208">
        <f t="shared" si="25"/>
        <v>7.2700000000000001E-2</v>
      </c>
      <c r="V265" s="208">
        <f t="shared" si="25"/>
        <v>7.2700000000000001E-2</v>
      </c>
      <c r="W265" s="208">
        <f t="shared" si="25"/>
        <v>7.2700000000000001E-2</v>
      </c>
      <c r="X265" s="208">
        <f t="shared" si="25"/>
        <v>7.2700000000000001E-2</v>
      </c>
      <c r="Y265" s="208">
        <f t="shared" si="25"/>
        <v>7.2700000000000001E-2</v>
      </c>
      <c r="Z265" s="208">
        <f t="shared" si="25"/>
        <v>7.2700000000000001E-2</v>
      </c>
      <c r="AA265" s="208">
        <f t="shared" si="25"/>
        <v>7.2700000000000001E-2</v>
      </c>
      <c r="AB265" s="208">
        <f t="shared" si="25"/>
        <v>7.2700000000000001E-2</v>
      </c>
      <c r="AC265" s="208">
        <f t="shared" si="25"/>
        <v>7.2700000000000001E-2</v>
      </c>
      <c r="AD265" s="208">
        <f t="shared" si="25"/>
        <v>7.2700000000000001E-2</v>
      </c>
      <c r="AE265" s="208">
        <f t="shared" si="25"/>
        <v>7.2700000000000001E-2</v>
      </c>
      <c r="AF265" s="208">
        <f t="shared" si="25"/>
        <v>7.2700000000000001E-2</v>
      </c>
      <c r="AG265" s="208">
        <f t="shared" si="25"/>
        <v>7.2700000000000001E-2</v>
      </c>
      <c r="AH265" s="208">
        <f t="shared" si="25"/>
        <v>7.2700000000000001E-2</v>
      </c>
      <c r="AI265" s="208">
        <f t="shared" si="25"/>
        <v>7.2700000000000001E-2</v>
      </c>
      <c r="AJ265" s="208">
        <f t="shared" si="25"/>
        <v>7.2700000000000001E-2</v>
      </c>
      <c r="AK265" s="208">
        <f t="shared" si="25"/>
        <v>7.2700000000000001E-2</v>
      </c>
      <c r="AL265" s="208">
        <f t="shared" si="25"/>
        <v>7.2700000000000001E-2</v>
      </c>
      <c r="AM265" s="208">
        <f t="shared" si="25"/>
        <v>7.2700000000000001E-2</v>
      </c>
      <c r="AN265" s="208">
        <f t="shared" si="25"/>
        <v>7.2700000000000001E-2</v>
      </c>
      <c r="AO265" s="208">
        <f t="shared" si="25"/>
        <v>7.2700000000000001E-2</v>
      </c>
      <c r="AP265" s="208">
        <f t="shared" si="25"/>
        <v>7.2700000000000001E-2</v>
      </c>
      <c r="AQ265" s="208">
        <f t="shared" si="25"/>
        <v>7.2700000000000001E-2</v>
      </c>
      <c r="AR265" s="208">
        <f t="shared" si="25"/>
        <v>7.2700000000000001E-2</v>
      </c>
    </row>
    <row r="266" spans="7:44" ht="14.25" customHeight="1" thickBot="1" x14ac:dyDescent="0.3">
      <c r="G266" s="62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  <c r="AA266" s="111"/>
      <c r="AB266" s="111"/>
      <c r="AC266" s="111"/>
      <c r="AD266" s="111"/>
      <c r="AE266" s="111"/>
      <c r="AF266" s="111"/>
      <c r="AG266" s="111"/>
      <c r="AH266" s="111"/>
      <c r="AI266" s="111"/>
      <c r="AJ266" s="111"/>
      <c r="AK266" s="111"/>
      <c r="AL266" s="111"/>
      <c r="AM266" s="111"/>
      <c r="AN266" s="111"/>
      <c r="AO266" s="111"/>
      <c r="AP266" s="111"/>
      <c r="AQ266" s="111"/>
      <c r="AR266" s="111"/>
    </row>
    <row r="267" spans="7:44" ht="14.25" customHeight="1" x14ac:dyDescent="0.25">
      <c r="G267" s="62"/>
      <c r="H267" s="116"/>
      <c r="I267" s="116"/>
      <c r="J267" s="116"/>
      <c r="K267" s="116"/>
      <c r="L267" s="116"/>
      <c r="M267" s="116"/>
      <c r="N267" s="116"/>
      <c r="O267" s="116"/>
      <c r="P267" s="116"/>
      <c r="Q267" s="116"/>
      <c r="R267" s="116"/>
      <c r="S267" s="116"/>
      <c r="T267" s="116"/>
      <c r="U267" s="116"/>
      <c r="V267" s="116"/>
      <c r="W267" s="116"/>
      <c r="X267" s="116"/>
      <c r="Y267" s="116"/>
      <c r="Z267" s="116"/>
      <c r="AA267" s="116"/>
      <c r="AB267" s="116"/>
      <c r="AC267" s="116"/>
      <c r="AD267" s="116"/>
      <c r="AE267" s="116"/>
      <c r="AF267" s="116"/>
      <c r="AG267" s="116"/>
      <c r="AH267" s="116"/>
      <c r="AI267" s="116"/>
      <c r="AJ267" s="116"/>
      <c r="AK267" s="116"/>
      <c r="AL267" s="116"/>
      <c r="AM267" s="116"/>
      <c r="AN267" s="116"/>
      <c r="AO267" s="116"/>
      <c r="AP267" s="116"/>
      <c r="AQ267" s="116"/>
      <c r="AR267" s="116"/>
    </row>
    <row r="268" spans="7:44" ht="14.25" customHeight="1" x14ac:dyDescent="0.25">
      <c r="G268" s="62"/>
      <c r="L268" s="162">
        <v>2018</v>
      </c>
      <c r="M268" s="162">
        <v>2019</v>
      </c>
      <c r="N268" s="162">
        <v>2020</v>
      </c>
      <c r="O268" s="162">
        <v>2021</v>
      </c>
      <c r="P268" s="162">
        <v>2022</v>
      </c>
      <c r="Q268" s="162">
        <v>2023</v>
      </c>
      <c r="R268" s="162">
        <v>2024</v>
      </c>
      <c r="S268" s="162">
        <v>2025</v>
      </c>
      <c r="T268" s="162">
        <v>2026</v>
      </c>
      <c r="U268" s="162">
        <v>2027</v>
      </c>
      <c r="V268" s="162">
        <v>2028</v>
      </c>
      <c r="W268" s="162">
        <v>2029</v>
      </c>
      <c r="X268" s="162">
        <v>2030</v>
      </c>
      <c r="Y268" s="162">
        <v>2031</v>
      </c>
      <c r="Z268" s="162">
        <v>2032</v>
      </c>
      <c r="AA268" s="162">
        <v>2033</v>
      </c>
      <c r="AB268" s="162">
        <v>2034</v>
      </c>
      <c r="AC268" s="162">
        <v>2035</v>
      </c>
      <c r="AD268" s="162">
        <v>2036</v>
      </c>
      <c r="AE268" s="162">
        <v>2037</v>
      </c>
      <c r="AF268" s="162">
        <v>2038</v>
      </c>
      <c r="AG268" s="162">
        <v>2039</v>
      </c>
      <c r="AH268" s="162">
        <v>2040</v>
      </c>
      <c r="AI268" s="162">
        <v>2041</v>
      </c>
      <c r="AJ268" s="162">
        <v>2042</v>
      </c>
      <c r="AK268" s="162">
        <v>2043</v>
      </c>
      <c r="AL268" s="162">
        <v>2044</v>
      </c>
      <c r="AM268" s="162">
        <v>2045</v>
      </c>
      <c r="AN268" s="162">
        <v>2046</v>
      </c>
      <c r="AO268" s="162">
        <v>2047</v>
      </c>
      <c r="AP268" s="162">
        <v>2048</v>
      </c>
      <c r="AQ268" s="162">
        <v>2049</v>
      </c>
      <c r="AR268" s="162">
        <v>2050</v>
      </c>
    </row>
    <row r="269" spans="7:44" ht="14.25" customHeight="1" x14ac:dyDescent="0.25">
      <c r="G269" s="62"/>
      <c r="H269" s="434" t="s">
        <v>93</v>
      </c>
      <c r="J269" s="441" t="s">
        <v>94</v>
      </c>
      <c r="K269" s="164" t="s">
        <v>116</v>
      </c>
      <c r="L269" s="195">
        <v>0</v>
      </c>
      <c r="M269" s="195">
        <v>0</v>
      </c>
      <c r="N269" s="195">
        <v>0</v>
      </c>
      <c r="O269" s="195">
        <v>0</v>
      </c>
      <c r="P269" s="195">
        <v>0</v>
      </c>
      <c r="Q269" s="195">
        <v>0</v>
      </c>
      <c r="R269" s="195">
        <v>0</v>
      </c>
      <c r="S269" s="195">
        <v>0</v>
      </c>
      <c r="T269" s="195">
        <v>0</v>
      </c>
      <c r="U269" s="195">
        <v>0</v>
      </c>
      <c r="V269" s="195">
        <v>0</v>
      </c>
      <c r="W269" s="195">
        <v>0</v>
      </c>
      <c r="X269" s="195">
        <v>0</v>
      </c>
      <c r="Y269" s="195">
        <v>0</v>
      </c>
      <c r="Z269" s="195">
        <v>0</v>
      </c>
      <c r="AA269" s="195">
        <v>0</v>
      </c>
      <c r="AB269" s="195">
        <v>0</v>
      </c>
      <c r="AC269" s="195">
        <v>0</v>
      </c>
      <c r="AD269" s="195">
        <v>0</v>
      </c>
      <c r="AE269" s="195">
        <v>0</v>
      </c>
      <c r="AF269" s="195">
        <v>0</v>
      </c>
      <c r="AG269" s="195">
        <v>0</v>
      </c>
      <c r="AH269" s="195">
        <v>0</v>
      </c>
      <c r="AI269" s="195">
        <v>0</v>
      </c>
      <c r="AJ269" s="195">
        <v>0</v>
      </c>
      <c r="AK269" s="195">
        <v>0</v>
      </c>
      <c r="AL269" s="195">
        <v>0</v>
      </c>
      <c r="AM269" s="195">
        <v>0</v>
      </c>
      <c r="AN269" s="195">
        <v>0</v>
      </c>
      <c r="AO269" s="195">
        <v>0</v>
      </c>
      <c r="AP269" s="195">
        <v>0</v>
      </c>
      <c r="AQ269" s="195">
        <v>0</v>
      </c>
      <c r="AR269" s="195">
        <v>0</v>
      </c>
    </row>
    <row r="270" spans="7:44" ht="14.25" customHeight="1" x14ac:dyDescent="0.25">
      <c r="G270" s="62"/>
      <c r="H270" s="434"/>
      <c r="J270" s="442"/>
      <c r="K270" s="52" t="s">
        <v>117</v>
      </c>
      <c r="L270" s="196">
        <v>0</v>
      </c>
      <c r="M270" s="196">
        <v>0</v>
      </c>
      <c r="N270" s="196">
        <v>0</v>
      </c>
      <c r="O270" s="196">
        <v>0</v>
      </c>
      <c r="P270" s="196">
        <v>0</v>
      </c>
      <c r="Q270" s="196">
        <v>0</v>
      </c>
      <c r="R270" s="196">
        <v>0</v>
      </c>
      <c r="S270" s="196">
        <v>0</v>
      </c>
      <c r="T270" s="196">
        <v>0</v>
      </c>
      <c r="U270" s="196">
        <v>0</v>
      </c>
      <c r="V270" s="196">
        <v>0</v>
      </c>
      <c r="W270" s="196">
        <v>0</v>
      </c>
      <c r="X270" s="196">
        <v>0</v>
      </c>
      <c r="Y270" s="196">
        <v>0</v>
      </c>
      <c r="Z270" s="196">
        <v>0</v>
      </c>
      <c r="AA270" s="196">
        <v>0</v>
      </c>
      <c r="AB270" s="196">
        <v>0</v>
      </c>
      <c r="AC270" s="196">
        <v>0</v>
      </c>
      <c r="AD270" s="196">
        <v>0</v>
      </c>
      <c r="AE270" s="196">
        <v>0</v>
      </c>
      <c r="AF270" s="196">
        <v>0</v>
      </c>
      <c r="AG270" s="196">
        <v>0</v>
      </c>
      <c r="AH270" s="196">
        <v>0</v>
      </c>
      <c r="AI270" s="196">
        <v>0</v>
      </c>
      <c r="AJ270" s="196">
        <v>0</v>
      </c>
      <c r="AK270" s="196">
        <v>0</v>
      </c>
      <c r="AL270" s="196">
        <v>0</v>
      </c>
      <c r="AM270" s="196">
        <v>0</v>
      </c>
      <c r="AN270" s="196">
        <v>0</v>
      </c>
      <c r="AO270" s="196">
        <v>0</v>
      </c>
      <c r="AP270" s="196">
        <v>0</v>
      </c>
      <c r="AQ270" s="196">
        <v>0</v>
      </c>
      <c r="AR270" s="196">
        <v>0</v>
      </c>
    </row>
    <row r="271" spans="7:44" ht="14.25" customHeight="1" thickBot="1" x14ac:dyDescent="0.3">
      <c r="G271" s="62"/>
      <c r="H271" s="434"/>
      <c r="J271" s="442"/>
      <c r="K271" s="167" t="s">
        <v>118</v>
      </c>
      <c r="L271" s="197">
        <v>0</v>
      </c>
      <c r="M271" s="197">
        <v>0</v>
      </c>
      <c r="N271" s="197">
        <v>0</v>
      </c>
      <c r="O271" s="197">
        <v>0</v>
      </c>
      <c r="P271" s="197">
        <v>0</v>
      </c>
      <c r="Q271" s="197">
        <v>0</v>
      </c>
      <c r="R271" s="197">
        <v>0</v>
      </c>
      <c r="S271" s="197">
        <v>0</v>
      </c>
      <c r="T271" s="197">
        <v>0</v>
      </c>
      <c r="U271" s="197">
        <v>0</v>
      </c>
      <c r="V271" s="197">
        <v>0</v>
      </c>
      <c r="W271" s="197">
        <v>0</v>
      </c>
      <c r="X271" s="197">
        <v>0</v>
      </c>
      <c r="Y271" s="197">
        <v>0</v>
      </c>
      <c r="Z271" s="197">
        <v>0</v>
      </c>
      <c r="AA271" s="197">
        <v>0</v>
      </c>
      <c r="AB271" s="197">
        <v>0</v>
      </c>
      <c r="AC271" s="197">
        <v>0</v>
      </c>
      <c r="AD271" s="197">
        <v>0</v>
      </c>
      <c r="AE271" s="197">
        <v>0</v>
      </c>
      <c r="AF271" s="197">
        <v>0</v>
      </c>
      <c r="AG271" s="197">
        <v>0</v>
      </c>
      <c r="AH271" s="197">
        <v>0</v>
      </c>
      <c r="AI271" s="197">
        <v>0</v>
      </c>
      <c r="AJ271" s="197">
        <v>0</v>
      </c>
      <c r="AK271" s="197">
        <v>0</v>
      </c>
      <c r="AL271" s="197">
        <v>0</v>
      </c>
      <c r="AM271" s="197">
        <v>0</v>
      </c>
      <c r="AN271" s="197">
        <v>0</v>
      </c>
      <c r="AO271" s="197">
        <v>0</v>
      </c>
      <c r="AP271" s="197">
        <v>0</v>
      </c>
      <c r="AQ271" s="197">
        <v>0</v>
      </c>
      <c r="AR271" s="197">
        <v>0</v>
      </c>
    </row>
    <row r="272" spans="7:44" ht="14.25" customHeight="1" thickTop="1" x14ac:dyDescent="0.25">
      <c r="G272" s="62"/>
      <c r="H272" s="434"/>
      <c r="J272" s="442"/>
      <c r="K272" s="164" t="s">
        <v>119</v>
      </c>
      <c r="L272" s="198">
        <v>0</v>
      </c>
      <c r="M272" s="198">
        <v>0</v>
      </c>
      <c r="N272" s="198">
        <v>0</v>
      </c>
      <c r="O272" s="198">
        <v>0</v>
      </c>
      <c r="P272" s="198">
        <v>0</v>
      </c>
      <c r="Q272" s="198">
        <v>0</v>
      </c>
      <c r="R272" s="198">
        <v>0</v>
      </c>
      <c r="S272" s="198">
        <v>0</v>
      </c>
      <c r="T272" s="198">
        <v>0</v>
      </c>
      <c r="U272" s="198">
        <v>0</v>
      </c>
      <c r="V272" s="198">
        <v>0</v>
      </c>
      <c r="W272" s="198">
        <v>0</v>
      </c>
      <c r="X272" s="198">
        <v>0</v>
      </c>
      <c r="Y272" s="198">
        <v>0</v>
      </c>
      <c r="Z272" s="198">
        <v>0</v>
      </c>
      <c r="AA272" s="198">
        <v>0</v>
      </c>
      <c r="AB272" s="198">
        <v>0</v>
      </c>
      <c r="AC272" s="198">
        <v>0</v>
      </c>
      <c r="AD272" s="198">
        <v>0</v>
      </c>
      <c r="AE272" s="198">
        <v>0</v>
      </c>
      <c r="AF272" s="198">
        <v>0</v>
      </c>
      <c r="AG272" s="198">
        <v>0</v>
      </c>
      <c r="AH272" s="198">
        <v>0</v>
      </c>
      <c r="AI272" s="198">
        <v>0</v>
      </c>
      <c r="AJ272" s="198">
        <v>0</v>
      </c>
      <c r="AK272" s="198">
        <v>0</v>
      </c>
      <c r="AL272" s="198">
        <v>0</v>
      </c>
      <c r="AM272" s="198">
        <v>0</v>
      </c>
      <c r="AN272" s="198">
        <v>0</v>
      </c>
      <c r="AO272" s="198">
        <v>0</v>
      </c>
      <c r="AP272" s="198">
        <v>0</v>
      </c>
      <c r="AQ272" s="198">
        <v>0</v>
      </c>
      <c r="AR272" s="198">
        <v>0</v>
      </c>
    </row>
    <row r="273" spans="7:44" ht="14.25" customHeight="1" x14ac:dyDescent="0.25">
      <c r="G273" s="62"/>
      <c r="H273" s="434"/>
      <c r="J273" s="442"/>
      <c r="K273" s="52" t="s">
        <v>120</v>
      </c>
      <c r="L273" s="196">
        <v>0</v>
      </c>
      <c r="M273" s="196">
        <v>0</v>
      </c>
      <c r="N273" s="196">
        <v>0</v>
      </c>
      <c r="O273" s="196">
        <v>0</v>
      </c>
      <c r="P273" s="196">
        <v>0</v>
      </c>
      <c r="Q273" s="196">
        <v>0</v>
      </c>
      <c r="R273" s="196">
        <v>0</v>
      </c>
      <c r="S273" s="196">
        <v>0</v>
      </c>
      <c r="T273" s="196">
        <v>0</v>
      </c>
      <c r="U273" s="196">
        <v>0</v>
      </c>
      <c r="V273" s="196">
        <v>0</v>
      </c>
      <c r="W273" s="196">
        <v>0</v>
      </c>
      <c r="X273" s="196">
        <v>0</v>
      </c>
      <c r="Y273" s="196">
        <v>0</v>
      </c>
      <c r="Z273" s="196">
        <v>0</v>
      </c>
      <c r="AA273" s="196">
        <v>0</v>
      </c>
      <c r="AB273" s="196">
        <v>0</v>
      </c>
      <c r="AC273" s="196">
        <v>0</v>
      </c>
      <c r="AD273" s="196">
        <v>0</v>
      </c>
      <c r="AE273" s="196">
        <v>0</v>
      </c>
      <c r="AF273" s="196">
        <v>0</v>
      </c>
      <c r="AG273" s="196">
        <v>0</v>
      </c>
      <c r="AH273" s="196">
        <v>0</v>
      </c>
      <c r="AI273" s="196">
        <v>0</v>
      </c>
      <c r="AJ273" s="196">
        <v>0</v>
      </c>
      <c r="AK273" s="196">
        <v>0</v>
      </c>
      <c r="AL273" s="196">
        <v>0</v>
      </c>
      <c r="AM273" s="196">
        <v>0</v>
      </c>
      <c r="AN273" s="196">
        <v>0</v>
      </c>
      <c r="AO273" s="196">
        <v>0</v>
      </c>
      <c r="AP273" s="196">
        <v>0</v>
      </c>
      <c r="AQ273" s="196">
        <v>0</v>
      </c>
      <c r="AR273" s="196">
        <v>0</v>
      </c>
    </row>
    <row r="274" spans="7:44" ht="14.25" customHeight="1" thickBot="1" x14ac:dyDescent="0.3">
      <c r="G274" s="62"/>
      <c r="H274" s="434"/>
      <c r="J274" s="442"/>
      <c r="K274" s="167" t="s">
        <v>121</v>
      </c>
      <c r="L274" s="197">
        <v>0</v>
      </c>
      <c r="M274" s="197">
        <v>0</v>
      </c>
      <c r="N274" s="197">
        <v>0</v>
      </c>
      <c r="O274" s="197">
        <v>0</v>
      </c>
      <c r="P274" s="197">
        <v>0</v>
      </c>
      <c r="Q274" s="197">
        <v>0</v>
      </c>
      <c r="R274" s="197">
        <v>0</v>
      </c>
      <c r="S274" s="197">
        <v>0</v>
      </c>
      <c r="T274" s="197">
        <v>0</v>
      </c>
      <c r="U274" s="197">
        <v>0</v>
      </c>
      <c r="V274" s="197">
        <v>0</v>
      </c>
      <c r="W274" s="197">
        <v>0</v>
      </c>
      <c r="X274" s="197">
        <v>0</v>
      </c>
      <c r="Y274" s="197">
        <v>0</v>
      </c>
      <c r="Z274" s="197">
        <v>0</v>
      </c>
      <c r="AA274" s="197">
        <v>0</v>
      </c>
      <c r="AB274" s="197">
        <v>0</v>
      </c>
      <c r="AC274" s="197">
        <v>0</v>
      </c>
      <c r="AD274" s="197">
        <v>0</v>
      </c>
      <c r="AE274" s="197">
        <v>0</v>
      </c>
      <c r="AF274" s="197">
        <v>0</v>
      </c>
      <c r="AG274" s="197">
        <v>0</v>
      </c>
      <c r="AH274" s="197">
        <v>0</v>
      </c>
      <c r="AI274" s="197">
        <v>0</v>
      </c>
      <c r="AJ274" s="197">
        <v>0</v>
      </c>
      <c r="AK274" s="197">
        <v>0</v>
      </c>
      <c r="AL274" s="197">
        <v>0</v>
      </c>
      <c r="AM274" s="197">
        <v>0</v>
      </c>
      <c r="AN274" s="197">
        <v>0</v>
      </c>
      <c r="AO274" s="197">
        <v>0</v>
      </c>
      <c r="AP274" s="197">
        <v>0</v>
      </c>
      <c r="AQ274" s="197">
        <v>0</v>
      </c>
      <c r="AR274" s="197">
        <v>0</v>
      </c>
    </row>
    <row r="275" spans="7:44" ht="14.25" customHeight="1" thickTop="1" x14ac:dyDescent="0.25">
      <c r="G275" s="62"/>
      <c r="H275" s="434"/>
      <c r="J275" s="442"/>
      <c r="K275" s="164" t="s">
        <v>122</v>
      </c>
      <c r="L275" s="198">
        <v>0</v>
      </c>
      <c r="M275" s="198">
        <v>0</v>
      </c>
      <c r="N275" s="198">
        <v>0</v>
      </c>
      <c r="O275" s="198">
        <v>0</v>
      </c>
      <c r="P275" s="198">
        <v>0</v>
      </c>
      <c r="Q275" s="198">
        <v>0</v>
      </c>
      <c r="R275" s="198">
        <v>0</v>
      </c>
      <c r="S275" s="198">
        <v>0</v>
      </c>
      <c r="T275" s="198">
        <v>0</v>
      </c>
      <c r="U275" s="198">
        <v>0</v>
      </c>
      <c r="V275" s="198">
        <v>0</v>
      </c>
      <c r="W275" s="198">
        <v>0</v>
      </c>
      <c r="X275" s="198">
        <v>0</v>
      </c>
      <c r="Y275" s="198">
        <v>0</v>
      </c>
      <c r="Z275" s="198">
        <v>0</v>
      </c>
      <c r="AA275" s="198">
        <v>0</v>
      </c>
      <c r="AB275" s="198">
        <v>0</v>
      </c>
      <c r="AC275" s="198">
        <v>0</v>
      </c>
      <c r="AD275" s="198">
        <v>0</v>
      </c>
      <c r="AE275" s="198">
        <v>0</v>
      </c>
      <c r="AF275" s="198">
        <v>0</v>
      </c>
      <c r="AG275" s="198">
        <v>0</v>
      </c>
      <c r="AH275" s="198">
        <v>0</v>
      </c>
      <c r="AI275" s="198">
        <v>0</v>
      </c>
      <c r="AJ275" s="198">
        <v>0</v>
      </c>
      <c r="AK275" s="198">
        <v>0</v>
      </c>
      <c r="AL275" s="198">
        <v>0</v>
      </c>
      <c r="AM275" s="198">
        <v>0</v>
      </c>
      <c r="AN275" s="198">
        <v>0</v>
      </c>
      <c r="AO275" s="198">
        <v>0</v>
      </c>
      <c r="AP275" s="198">
        <v>0</v>
      </c>
      <c r="AQ275" s="198">
        <v>0</v>
      </c>
      <c r="AR275" s="198">
        <v>0</v>
      </c>
    </row>
    <row r="276" spans="7:44" ht="14.25" customHeight="1" x14ac:dyDescent="0.25">
      <c r="G276" s="62"/>
      <c r="H276" s="434"/>
      <c r="J276" s="442"/>
      <c r="K276" s="52" t="s">
        <v>123</v>
      </c>
      <c r="L276" s="196">
        <v>0</v>
      </c>
      <c r="M276" s="196">
        <v>0</v>
      </c>
      <c r="N276" s="196">
        <v>0</v>
      </c>
      <c r="O276" s="196">
        <v>0</v>
      </c>
      <c r="P276" s="196">
        <v>0</v>
      </c>
      <c r="Q276" s="196">
        <v>0</v>
      </c>
      <c r="R276" s="196">
        <v>0</v>
      </c>
      <c r="S276" s="196">
        <v>0</v>
      </c>
      <c r="T276" s="196">
        <v>0</v>
      </c>
      <c r="U276" s="196">
        <v>0</v>
      </c>
      <c r="V276" s="196">
        <v>0</v>
      </c>
      <c r="W276" s="196">
        <v>0</v>
      </c>
      <c r="X276" s="196">
        <v>0</v>
      </c>
      <c r="Y276" s="196">
        <v>0</v>
      </c>
      <c r="Z276" s="196">
        <v>0</v>
      </c>
      <c r="AA276" s="196">
        <v>0</v>
      </c>
      <c r="AB276" s="196">
        <v>0</v>
      </c>
      <c r="AC276" s="196">
        <v>0</v>
      </c>
      <c r="AD276" s="196">
        <v>0</v>
      </c>
      <c r="AE276" s="196">
        <v>0</v>
      </c>
      <c r="AF276" s="196">
        <v>0</v>
      </c>
      <c r="AG276" s="196">
        <v>0</v>
      </c>
      <c r="AH276" s="196">
        <v>0</v>
      </c>
      <c r="AI276" s="196">
        <v>0</v>
      </c>
      <c r="AJ276" s="196">
        <v>0</v>
      </c>
      <c r="AK276" s="196">
        <v>0</v>
      </c>
      <c r="AL276" s="196">
        <v>0</v>
      </c>
      <c r="AM276" s="196">
        <v>0</v>
      </c>
      <c r="AN276" s="196">
        <v>0</v>
      </c>
      <c r="AO276" s="196">
        <v>0</v>
      </c>
      <c r="AP276" s="196">
        <v>0</v>
      </c>
      <c r="AQ276" s="196">
        <v>0</v>
      </c>
      <c r="AR276" s="196">
        <v>0</v>
      </c>
    </row>
    <row r="277" spans="7:44" ht="14.25" customHeight="1" thickBot="1" x14ac:dyDescent="0.3">
      <c r="G277" s="62"/>
      <c r="H277" s="434"/>
      <c r="J277" s="442"/>
      <c r="K277" s="167" t="s">
        <v>124</v>
      </c>
      <c r="L277" s="199">
        <v>0</v>
      </c>
      <c r="M277" s="199">
        <v>0</v>
      </c>
      <c r="N277" s="199">
        <v>0</v>
      </c>
      <c r="O277" s="199">
        <v>0</v>
      </c>
      <c r="P277" s="199">
        <v>0</v>
      </c>
      <c r="Q277" s="199">
        <v>0</v>
      </c>
      <c r="R277" s="199">
        <v>0</v>
      </c>
      <c r="S277" s="199">
        <v>0</v>
      </c>
      <c r="T277" s="199">
        <v>0</v>
      </c>
      <c r="U277" s="199">
        <v>0</v>
      </c>
      <c r="V277" s="199">
        <v>0</v>
      </c>
      <c r="W277" s="199">
        <v>0</v>
      </c>
      <c r="X277" s="199">
        <v>0</v>
      </c>
      <c r="Y277" s="199">
        <v>0</v>
      </c>
      <c r="Z277" s="199">
        <v>0</v>
      </c>
      <c r="AA277" s="199">
        <v>0</v>
      </c>
      <c r="AB277" s="199">
        <v>0</v>
      </c>
      <c r="AC277" s="199">
        <v>0</v>
      </c>
      <c r="AD277" s="199">
        <v>0</v>
      </c>
      <c r="AE277" s="199">
        <v>0</v>
      </c>
      <c r="AF277" s="199">
        <v>0</v>
      </c>
      <c r="AG277" s="199">
        <v>0</v>
      </c>
      <c r="AH277" s="199">
        <v>0</v>
      </c>
      <c r="AI277" s="199">
        <v>0</v>
      </c>
      <c r="AJ277" s="199">
        <v>0</v>
      </c>
      <c r="AK277" s="199">
        <v>0</v>
      </c>
      <c r="AL277" s="199">
        <v>0</v>
      </c>
      <c r="AM277" s="199">
        <v>0</v>
      </c>
      <c r="AN277" s="199">
        <v>0</v>
      </c>
      <c r="AO277" s="199">
        <v>0</v>
      </c>
      <c r="AP277" s="199">
        <v>0</v>
      </c>
      <c r="AQ277" s="199">
        <v>0</v>
      </c>
      <c r="AR277" s="199">
        <v>0</v>
      </c>
    </row>
    <row r="278" spans="7:44" ht="14.25" customHeight="1" thickTop="1" x14ac:dyDescent="0.25">
      <c r="G278" s="62"/>
      <c r="H278" s="434"/>
      <c r="J278" s="442"/>
      <c r="K278" s="164" t="s">
        <v>125</v>
      </c>
      <c r="L278" s="198">
        <v>0</v>
      </c>
      <c r="M278" s="198">
        <v>0</v>
      </c>
      <c r="N278" s="198">
        <v>0</v>
      </c>
      <c r="O278" s="198">
        <v>0</v>
      </c>
      <c r="P278" s="198">
        <v>0</v>
      </c>
      <c r="Q278" s="198">
        <v>0</v>
      </c>
      <c r="R278" s="198">
        <v>0</v>
      </c>
      <c r="S278" s="198">
        <v>0</v>
      </c>
      <c r="T278" s="198">
        <v>0</v>
      </c>
      <c r="U278" s="198">
        <v>0</v>
      </c>
      <c r="V278" s="198">
        <v>0</v>
      </c>
      <c r="W278" s="198">
        <v>0</v>
      </c>
      <c r="X278" s="198">
        <v>0</v>
      </c>
      <c r="Y278" s="198">
        <v>0</v>
      </c>
      <c r="Z278" s="198">
        <v>0</v>
      </c>
      <c r="AA278" s="198">
        <v>0</v>
      </c>
      <c r="AB278" s="198">
        <v>0</v>
      </c>
      <c r="AC278" s="198">
        <v>0</v>
      </c>
      <c r="AD278" s="198">
        <v>0</v>
      </c>
      <c r="AE278" s="198">
        <v>0</v>
      </c>
      <c r="AF278" s="198">
        <v>0</v>
      </c>
      <c r="AG278" s="198">
        <v>0</v>
      </c>
      <c r="AH278" s="198">
        <v>0</v>
      </c>
      <c r="AI278" s="198">
        <v>0</v>
      </c>
      <c r="AJ278" s="198">
        <v>0</v>
      </c>
      <c r="AK278" s="198">
        <v>0</v>
      </c>
      <c r="AL278" s="198">
        <v>0</v>
      </c>
      <c r="AM278" s="198">
        <v>0</v>
      </c>
      <c r="AN278" s="198">
        <v>0</v>
      </c>
      <c r="AO278" s="198">
        <v>0</v>
      </c>
      <c r="AP278" s="198">
        <v>0</v>
      </c>
      <c r="AQ278" s="198">
        <v>0</v>
      </c>
      <c r="AR278" s="198">
        <v>0</v>
      </c>
    </row>
    <row r="279" spans="7:44" ht="14.25" customHeight="1" x14ac:dyDescent="0.25">
      <c r="G279" s="62"/>
      <c r="H279" s="434"/>
      <c r="J279" s="442"/>
      <c r="K279" s="52" t="s">
        <v>126</v>
      </c>
      <c r="L279" s="196">
        <v>0</v>
      </c>
      <c r="M279" s="196">
        <v>0</v>
      </c>
      <c r="N279" s="196">
        <v>0</v>
      </c>
      <c r="O279" s="196">
        <v>0</v>
      </c>
      <c r="P279" s="196">
        <v>0</v>
      </c>
      <c r="Q279" s="196">
        <v>0</v>
      </c>
      <c r="R279" s="196">
        <v>0</v>
      </c>
      <c r="S279" s="196">
        <v>0</v>
      </c>
      <c r="T279" s="196">
        <v>0</v>
      </c>
      <c r="U279" s="196">
        <v>0</v>
      </c>
      <c r="V279" s="196">
        <v>0</v>
      </c>
      <c r="W279" s="196">
        <v>0</v>
      </c>
      <c r="X279" s="196">
        <v>0</v>
      </c>
      <c r="Y279" s="196">
        <v>0</v>
      </c>
      <c r="Z279" s="196">
        <v>0</v>
      </c>
      <c r="AA279" s="196">
        <v>0</v>
      </c>
      <c r="AB279" s="196">
        <v>0</v>
      </c>
      <c r="AC279" s="196">
        <v>0</v>
      </c>
      <c r="AD279" s="196">
        <v>0</v>
      </c>
      <c r="AE279" s="196">
        <v>0</v>
      </c>
      <c r="AF279" s="196">
        <v>0</v>
      </c>
      <c r="AG279" s="196">
        <v>0</v>
      </c>
      <c r="AH279" s="196">
        <v>0</v>
      </c>
      <c r="AI279" s="196">
        <v>0</v>
      </c>
      <c r="AJ279" s="196">
        <v>0</v>
      </c>
      <c r="AK279" s="196">
        <v>0</v>
      </c>
      <c r="AL279" s="196">
        <v>0</v>
      </c>
      <c r="AM279" s="196">
        <v>0</v>
      </c>
      <c r="AN279" s="196">
        <v>0</v>
      </c>
      <c r="AO279" s="196">
        <v>0</v>
      </c>
      <c r="AP279" s="196">
        <v>0</v>
      </c>
      <c r="AQ279" s="196">
        <v>0</v>
      </c>
      <c r="AR279" s="196">
        <v>0</v>
      </c>
    </row>
    <row r="280" spans="7:44" ht="14.25" customHeight="1" thickBot="1" x14ac:dyDescent="0.3">
      <c r="G280" s="62"/>
      <c r="H280" s="434"/>
      <c r="J280" s="442"/>
      <c r="K280" s="167" t="s">
        <v>127</v>
      </c>
      <c r="L280" s="199">
        <v>0</v>
      </c>
      <c r="M280" s="199">
        <v>0</v>
      </c>
      <c r="N280" s="199">
        <v>0</v>
      </c>
      <c r="O280" s="199">
        <v>0</v>
      </c>
      <c r="P280" s="199">
        <v>0</v>
      </c>
      <c r="Q280" s="199">
        <v>0</v>
      </c>
      <c r="R280" s="199">
        <v>0</v>
      </c>
      <c r="S280" s="199">
        <v>0</v>
      </c>
      <c r="T280" s="199">
        <v>0</v>
      </c>
      <c r="U280" s="199">
        <v>0</v>
      </c>
      <c r="V280" s="199">
        <v>0</v>
      </c>
      <c r="W280" s="199">
        <v>0</v>
      </c>
      <c r="X280" s="199">
        <v>0</v>
      </c>
      <c r="Y280" s="199">
        <v>0</v>
      </c>
      <c r="Z280" s="199">
        <v>0</v>
      </c>
      <c r="AA280" s="199">
        <v>0</v>
      </c>
      <c r="AB280" s="199">
        <v>0</v>
      </c>
      <c r="AC280" s="199">
        <v>0</v>
      </c>
      <c r="AD280" s="199">
        <v>0</v>
      </c>
      <c r="AE280" s="199">
        <v>0</v>
      </c>
      <c r="AF280" s="199">
        <v>0</v>
      </c>
      <c r="AG280" s="199">
        <v>0</v>
      </c>
      <c r="AH280" s="199">
        <v>0</v>
      </c>
      <c r="AI280" s="199">
        <v>0</v>
      </c>
      <c r="AJ280" s="199">
        <v>0</v>
      </c>
      <c r="AK280" s="199">
        <v>0</v>
      </c>
      <c r="AL280" s="199">
        <v>0</v>
      </c>
      <c r="AM280" s="199">
        <v>0</v>
      </c>
      <c r="AN280" s="199">
        <v>0</v>
      </c>
      <c r="AO280" s="199">
        <v>0</v>
      </c>
      <c r="AP280" s="199">
        <v>0</v>
      </c>
      <c r="AQ280" s="199">
        <v>0</v>
      </c>
      <c r="AR280" s="199">
        <v>0</v>
      </c>
    </row>
    <row r="281" spans="7:44" ht="14.25" customHeight="1" thickTop="1" x14ac:dyDescent="0.25">
      <c r="G281" s="62"/>
      <c r="H281" s="434"/>
      <c r="J281" s="442"/>
      <c r="K281" s="164" t="s">
        <v>128</v>
      </c>
      <c r="L281" s="198">
        <v>0</v>
      </c>
      <c r="M281" s="198">
        <v>0</v>
      </c>
      <c r="N281" s="198">
        <v>0</v>
      </c>
      <c r="O281" s="198">
        <v>0</v>
      </c>
      <c r="P281" s="198">
        <v>0</v>
      </c>
      <c r="Q281" s="198">
        <v>0</v>
      </c>
      <c r="R281" s="198">
        <v>0</v>
      </c>
      <c r="S281" s="198">
        <v>0</v>
      </c>
      <c r="T281" s="198">
        <v>0</v>
      </c>
      <c r="U281" s="198">
        <v>0</v>
      </c>
      <c r="V281" s="198">
        <v>0</v>
      </c>
      <c r="W281" s="198">
        <v>0</v>
      </c>
      <c r="X281" s="198">
        <v>0</v>
      </c>
      <c r="Y281" s="198">
        <v>0</v>
      </c>
      <c r="Z281" s="198">
        <v>0</v>
      </c>
      <c r="AA281" s="198">
        <v>0</v>
      </c>
      <c r="AB281" s="198">
        <v>0</v>
      </c>
      <c r="AC281" s="198">
        <v>0</v>
      </c>
      <c r="AD281" s="198">
        <v>0</v>
      </c>
      <c r="AE281" s="198">
        <v>0</v>
      </c>
      <c r="AF281" s="198">
        <v>0</v>
      </c>
      <c r="AG281" s="198">
        <v>0</v>
      </c>
      <c r="AH281" s="198">
        <v>0</v>
      </c>
      <c r="AI281" s="198">
        <v>0</v>
      </c>
      <c r="AJ281" s="198">
        <v>0</v>
      </c>
      <c r="AK281" s="198">
        <v>0</v>
      </c>
      <c r="AL281" s="198">
        <v>0</v>
      </c>
      <c r="AM281" s="198">
        <v>0</v>
      </c>
      <c r="AN281" s="198">
        <v>0</v>
      </c>
      <c r="AO281" s="198">
        <v>0</v>
      </c>
      <c r="AP281" s="198">
        <v>0</v>
      </c>
      <c r="AQ281" s="198">
        <v>0</v>
      </c>
      <c r="AR281" s="198">
        <v>0</v>
      </c>
    </row>
    <row r="282" spans="7:44" ht="14.25" customHeight="1" x14ac:dyDescent="0.25">
      <c r="G282" s="62"/>
      <c r="H282" s="434"/>
      <c r="J282" s="442"/>
      <c r="K282" s="52" t="s">
        <v>129</v>
      </c>
      <c r="L282" s="196">
        <v>0</v>
      </c>
      <c r="M282" s="196">
        <v>0</v>
      </c>
      <c r="N282" s="196">
        <v>0</v>
      </c>
      <c r="O282" s="196">
        <v>0</v>
      </c>
      <c r="P282" s="196">
        <v>0</v>
      </c>
      <c r="Q282" s="196">
        <v>0</v>
      </c>
      <c r="R282" s="196">
        <v>0</v>
      </c>
      <c r="S282" s="196">
        <v>0</v>
      </c>
      <c r="T282" s="196">
        <v>0</v>
      </c>
      <c r="U282" s="196">
        <v>0</v>
      </c>
      <c r="V282" s="196">
        <v>0</v>
      </c>
      <c r="W282" s="196">
        <v>0</v>
      </c>
      <c r="X282" s="196">
        <v>0</v>
      </c>
      <c r="Y282" s="196">
        <v>0</v>
      </c>
      <c r="Z282" s="196">
        <v>0</v>
      </c>
      <c r="AA282" s="196">
        <v>0</v>
      </c>
      <c r="AB282" s="196">
        <v>0</v>
      </c>
      <c r="AC282" s="196">
        <v>0</v>
      </c>
      <c r="AD282" s="196">
        <v>0</v>
      </c>
      <c r="AE282" s="196">
        <v>0</v>
      </c>
      <c r="AF282" s="196">
        <v>0</v>
      </c>
      <c r="AG282" s="196">
        <v>0</v>
      </c>
      <c r="AH282" s="196">
        <v>0</v>
      </c>
      <c r="AI282" s="196">
        <v>0</v>
      </c>
      <c r="AJ282" s="196">
        <v>0</v>
      </c>
      <c r="AK282" s="196">
        <v>0</v>
      </c>
      <c r="AL282" s="196">
        <v>0</v>
      </c>
      <c r="AM282" s="196">
        <v>0</v>
      </c>
      <c r="AN282" s="196">
        <v>0</v>
      </c>
      <c r="AO282" s="196">
        <v>0</v>
      </c>
      <c r="AP282" s="196">
        <v>0</v>
      </c>
      <c r="AQ282" s="196">
        <v>0</v>
      </c>
      <c r="AR282" s="196">
        <v>0</v>
      </c>
    </row>
    <row r="283" spans="7:44" ht="14.25" customHeight="1" x14ac:dyDescent="0.25">
      <c r="G283" s="62"/>
      <c r="H283" s="434"/>
      <c r="J283" s="449"/>
      <c r="K283" s="167" t="s">
        <v>130</v>
      </c>
      <c r="L283" s="199">
        <v>0</v>
      </c>
      <c r="M283" s="199">
        <v>0</v>
      </c>
      <c r="N283" s="199">
        <v>0</v>
      </c>
      <c r="O283" s="199">
        <v>0</v>
      </c>
      <c r="P283" s="199">
        <v>0</v>
      </c>
      <c r="Q283" s="199">
        <v>0</v>
      </c>
      <c r="R283" s="199">
        <v>0</v>
      </c>
      <c r="S283" s="199">
        <v>0</v>
      </c>
      <c r="T283" s="199">
        <v>0</v>
      </c>
      <c r="U283" s="199">
        <v>0</v>
      </c>
      <c r="V283" s="199">
        <v>0</v>
      </c>
      <c r="W283" s="199">
        <v>0</v>
      </c>
      <c r="X283" s="199">
        <v>0</v>
      </c>
      <c r="Y283" s="199">
        <v>0</v>
      </c>
      <c r="Z283" s="199">
        <v>0</v>
      </c>
      <c r="AA283" s="199">
        <v>0</v>
      </c>
      <c r="AB283" s="199">
        <v>0</v>
      </c>
      <c r="AC283" s="199">
        <v>0</v>
      </c>
      <c r="AD283" s="199">
        <v>0</v>
      </c>
      <c r="AE283" s="199">
        <v>0</v>
      </c>
      <c r="AF283" s="199">
        <v>0</v>
      </c>
      <c r="AG283" s="199">
        <v>0</v>
      </c>
      <c r="AH283" s="199">
        <v>0</v>
      </c>
      <c r="AI283" s="199">
        <v>0</v>
      </c>
      <c r="AJ283" s="199">
        <v>0</v>
      </c>
      <c r="AK283" s="199">
        <v>0</v>
      </c>
      <c r="AL283" s="199">
        <v>0</v>
      </c>
      <c r="AM283" s="199">
        <v>0</v>
      </c>
      <c r="AN283" s="199">
        <v>0</v>
      </c>
      <c r="AO283" s="199">
        <v>0</v>
      </c>
      <c r="AP283" s="199">
        <v>0</v>
      </c>
      <c r="AQ283" s="199">
        <v>0</v>
      </c>
      <c r="AR283" s="199">
        <v>0</v>
      </c>
    </row>
    <row r="284" spans="7:44" ht="14.25" customHeight="1" thickBot="1" x14ac:dyDescent="0.3">
      <c r="G284" s="62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  <c r="AA284" s="111"/>
      <c r="AB284" s="111"/>
      <c r="AC284" s="111"/>
      <c r="AD284" s="111"/>
      <c r="AE284" s="111"/>
      <c r="AF284" s="111"/>
      <c r="AG284" s="111"/>
      <c r="AH284" s="111"/>
      <c r="AI284" s="111"/>
      <c r="AJ284" s="111"/>
      <c r="AK284" s="111"/>
      <c r="AL284" s="111"/>
      <c r="AM284" s="111"/>
      <c r="AN284" s="111"/>
      <c r="AO284" s="111"/>
      <c r="AP284" s="111"/>
      <c r="AQ284" s="111"/>
      <c r="AR284" s="111"/>
    </row>
    <row r="285" spans="7:44" ht="14.25" customHeight="1" x14ac:dyDescent="0.25">
      <c r="G285" s="62"/>
      <c r="H285" s="116"/>
      <c r="I285" s="116"/>
      <c r="J285" s="116"/>
      <c r="K285" s="116"/>
      <c r="L285" s="116"/>
      <c r="M285" s="116"/>
      <c r="N285" s="116"/>
      <c r="O285" s="116"/>
      <c r="P285" s="116"/>
      <c r="Q285" s="116"/>
      <c r="R285" s="116"/>
      <c r="S285" s="116"/>
      <c r="T285" s="116"/>
      <c r="U285" s="116"/>
      <c r="V285" s="116"/>
      <c r="W285" s="116"/>
      <c r="X285" s="116"/>
      <c r="Y285" s="116"/>
      <c r="Z285" s="116"/>
      <c r="AA285" s="116"/>
      <c r="AB285" s="116"/>
      <c r="AC285" s="116"/>
      <c r="AD285" s="116"/>
      <c r="AE285" s="116"/>
      <c r="AF285" s="116"/>
      <c r="AG285" s="116"/>
      <c r="AH285" s="116"/>
      <c r="AI285" s="116"/>
      <c r="AJ285" s="116"/>
      <c r="AK285" s="116"/>
      <c r="AL285" s="116"/>
      <c r="AM285" s="116"/>
      <c r="AN285" s="116"/>
      <c r="AO285" s="116"/>
      <c r="AP285" s="116"/>
      <c r="AQ285" s="116"/>
      <c r="AR285" s="116"/>
    </row>
    <row r="286" spans="7:44" ht="14.25" customHeight="1" thickBot="1" x14ac:dyDescent="0.3">
      <c r="G286" s="62"/>
      <c r="L286" s="162">
        <v>2018</v>
      </c>
      <c r="M286" s="162">
        <v>2019</v>
      </c>
      <c r="N286" s="162">
        <v>2020</v>
      </c>
      <c r="O286" s="162">
        <v>2021</v>
      </c>
      <c r="P286" s="162">
        <v>2022</v>
      </c>
      <c r="Q286" s="162">
        <v>2023</v>
      </c>
      <c r="R286" s="162">
        <v>2024</v>
      </c>
      <c r="S286" s="162">
        <v>2025</v>
      </c>
      <c r="T286" s="162">
        <v>2026</v>
      </c>
      <c r="U286" s="162">
        <v>2027</v>
      </c>
      <c r="V286" s="162">
        <v>2028</v>
      </c>
      <c r="W286" s="162">
        <v>2029</v>
      </c>
      <c r="X286" s="162">
        <v>2030</v>
      </c>
      <c r="Y286" s="162">
        <v>2031</v>
      </c>
      <c r="Z286" s="162">
        <v>2032</v>
      </c>
      <c r="AA286" s="162">
        <v>2033</v>
      </c>
      <c r="AB286" s="162">
        <v>2034</v>
      </c>
      <c r="AC286" s="162">
        <v>2035</v>
      </c>
      <c r="AD286" s="162">
        <v>2036</v>
      </c>
      <c r="AE286" s="162">
        <v>2037</v>
      </c>
      <c r="AF286" s="162">
        <v>2038</v>
      </c>
      <c r="AG286" s="162">
        <v>2039</v>
      </c>
      <c r="AH286" s="162">
        <v>2040</v>
      </c>
      <c r="AI286" s="162">
        <v>2041</v>
      </c>
      <c r="AJ286" s="162">
        <v>2042</v>
      </c>
      <c r="AK286" s="162">
        <v>2043</v>
      </c>
      <c r="AL286" s="162">
        <v>2044</v>
      </c>
      <c r="AM286" s="162">
        <v>2045</v>
      </c>
      <c r="AN286" s="162">
        <v>2046</v>
      </c>
      <c r="AO286" s="162">
        <v>2047</v>
      </c>
      <c r="AP286" s="162">
        <v>2048</v>
      </c>
      <c r="AQ286" s="162">
        <v>2049</v>
      </c>
      <c r="AR286" s="162">
        <v>2050</v>
      </c>
    </row>
    <row r="287" spans="7:44" ht="14.25" customHeight="1" thickTop="1" x14ac:dyDescent="0.25">
      <c r="G287" s="62"/>
      <c r="H287" s="435" t="s">
        <v>109</v>
      </c>
      <c r="J287" s="441" t="s">
        <v>110</v>
      </c>
      <c r="K287" s="164" t="s">
        <v>116</v>
      </c>
      <c r="L287" s="209">
        <f t="shared" ref="L287:AR289" si="26" xml:space="preserve"> ((L246 *L311* $S$48 * (L167 * 1 + L269) +L184) * 1000 / (L99 * 8760)) + L201 + 0</f>
        <v>50.069005720657643</v>
      </c>
      <c r="M287" s="209">
        <f t="shared" si="26"/>
        <v>43.099389442702751</v>
      </c>
      <c r="N287" s="209">
        <f t="shared" si="26"/>
        <v>40.662081208680725</v>
      </c>
      <c r="O287" s="209">
        <f t="shared" si="26"/>
        <v>38.10832944580693</v>
      </c>
      <c r="P287" s="209">
        <f t="shared" si="26"/>
        <v>35.629332254036314</v>
      </c>
      <c r="Q287" s="209">
        <f t="shared" si="26"/>
        <v>33.221854607750863</v>
      </c>
      <c r="R287" s="209">
        <f t="shared" si="26"/>
        <v>30.882845489222859</v>
      </c>
      <c r="S287" s="209">
        <f t="shared" si="26"/>
        <v>28.609424989110583</v>
      </c>
      <c r="T287" s="209">
        <f t="shared" si="26"/>
        <v>26.398872477102479</v>
      </c>
      <c r="U287" s="209">
        <f t="shared" si="26"/>
        <v>24.248615740545905</v>
      </c>
      <c r="V287" s="209">
        <f t="shared" si="26"/>
        <v>22.156220999892913</v>
      </c>
      <c r="W287" s="209">
        <f t="shared" si="26"/>
        <v>20.119383719478499</v>
      </c>
      <c r="X287" s="209">
        <f t="shared" si="26"/>
        <v>18.135920140687567</v>
      </c>
      <c r="Y287" s="209">
        <f t="shared" si="26"/>
        <v>17.807786599282185</v>
      </c>
      <c r="Z287" s="209">
        <f t="shared" si="26"/>
        <v>17.483431314731135</v>
      </c>
      <c r="AA287" s="209">
        <f t="shared" si="26"/>
        <v>17.162789404105936</v>
      </c>
      <c r="AB287" s="209">
        <f t="shared" si="26"/>
        <v>16.845797461643844</v>
      </c>
      <c r="AC287" s="209">
        <f t="shared" si="26"/>
        <v>16.532393516948162</v>
      </c>
      <c r="AD287" s="209">
        <f t="shared" si="26"/>
        <v>16.222516994599918</v>
      </c>
      <c r="AE287" s="209">
        <f t="shared" si="26"/>
        <v>15.916108675125674</v>
      </c>
      <c r="AF287" s="209">
        <f t="shared" si="26"/>
        <v>15.613110657268589</v>
      </c>
      <c r="AG287" s="209">
        <f t="shared" si="26"/>
        <v>15.313466321512264</v>
      </c>
      <c r="AH287" s="209">
        <f t="shared" si="26"/>
        <v>15.017120294809169</v>
      </c>
      <c r="AI287" s="209">
        <f t="shared" si="26"/>
        <v>14.724018416467336</v>
      </c>
      <c r="AJ287" s="209">
        <f t="shared" si="26"/>
        <v>14.434107705151384</v>
      </c>
      <c r="AK287" s="209">
        <f t="shared" si="26"/>
        <v>14.147336326955505</v>
      </c>
      <c r="AL287" s="209">
        <f t="shared" si="26"/>
        <v>13.863653564508034</v>
      </c>
      <c r="AM287" s="209">
        <f t="shared" si="26"/>
        <v>13.583009787068937</v>
      </c>
      <c r="AN287" s="209">
        <f t="shared" si="26"/>
        <v>13.305356421583205</v>
      </c>
      <c r="AO287" s="209">
        <f t="shared" si="26"/>
        <v>13.030645924654605</v>
      </c>
      <c r="AP287" s="209">
        <f t="shared" si="26"/>
        <v>12.758831755405998</v>
      </c>
      <c r="AQ287" s="209">
        <f t="shared" si="26"/>
        <v>12.489868349193447</v>
      </c>
      <c r="AR287" s="209">
        <f t="shared" si="26"/>
        <v>12.223711092143198</v>
      </c>
    </row>
    <row r="288" spans="7:44" ht="14.25" customHeight="1" x14ac:dyDescent="0.25">
      <c r="G288" s="62"/>
      <c r="H288" s="435"/>
      <c r="J288" s="442"/>
      <c r="K288" s="52" t="s">
        <v>117</v>
      </c>
      <c r="L288" s="210">
        <f t="shared" si="26"/>
        <v>50.069005720657643</v>
      </c>
      <c r="M288" s="210">
        <f t="shared" si="26"/>
        <v>43.461802276446619</v>
      </c>
      <c r="N288" s="210">
        <f t="shared" si="26"/>
        <v>41.757891367571467</v>
      </c>
      <c r="O288" s="210">
        <f t="shared" si="26"/>
        <v>39.884052627213634</v>
      </c>
      <c r="P288" s="210">
        <f t="shared" si="26"/>
        <v>38.036009970381492</v>
      </c>
      <c r="Q288" s="210">
        <f t="shared" si="26"/>
        <v>36.213234358314942</v>
      </c>
      <c r="R288" s="210">
        <f t="shared" si="26"/>
        <v>34.415211120413296</v>
      </c>
      <c r="S288" s="210">
        <f t="shared" si="26"/>
        <v>32.641439469744064</v>
      </c>
      <c r="T288" s="210">
        <f t="shared" si="26"/>
        <v>30.891432038024526</v>
      </c>
      <c r="U288" s="210">
        <f t="shared" si="26"/>
        <v>29.164714429169429</v>
      </c>
      <c r="V288" s="210">
        <f t="shared" si="26"/>
        <v>27.460824790545509</v>
      </c>
      <c r="W288" s="210">
        <f t="shared" si="26"/>
        <v>25.779313401118969</v>
      </c>
      <c r="X288" s="210">
        <f t="shared" si="26"/>
        <v>24.119742275724459</v>
      </c>
      <c r="Y288" s="210">
        <f t="shared" si="26"/>
        <v>23.794053028400043</v>
      </c>
      <c r="Z288" s="210">
        <f t="shared" si="26"/>
        <v>23.471386006349615</v>
      </c>
      <c r="AA288" s="210">
        <f t="shared" si="26"/>
        <v>23.151699336855156</v>
      </c>
      <c r="AB288" s="210">
        <f t="shared" si="26"/>
        <v>22.83495191716743</v>
      </c>
      <c r="AC288" s="210">
        <f t="shared" si="26"/>
        <v>22.521103396888925</v>
      </c>
      <c r="AD288" s="210">
        <f t="shared" si="26"/>
        <v>22.210114160838327</v>
      </c>
      <c r="AE288" s="210">
        <f t="shared" si="26"/>
        <v>21.901945312381145</v>
      </c>
      <c r="AF288" s="210">
        <f t="shared" si="26"/>
        <v>21.596558657211872</v>
      </c>
      <c r="AG288" s="210">
        <f t="shared" si="26"/>
        <v>21.293916687573375</v>
      </c>
      <c r="AH288" s="210">
        <f t="shared" si="26"/>
        <v>20.99398256689992</v>
      </c>
      <c r="AI288" s="210">
        <f t="shared" si="26"/>
        <v>20.696720114870516</v>
      </c>
      <c r="AJ288" s="210">
        <f t="shared" si="26"/>
        <v>20.402093792859961</v>
      </c>
      <c r="AK288" s="210">
        <f t="shared" si="26"/>
        <v>20.110068689775215</v>
      </c>
      <c r="AL288" s="210">
        <f t="shared" si="26"/>
        <v>19.820610508265226</v>
      </c>
      <c r="AM288" s="210">
        <f t="shared" si="26"/>
        <v>19.533685551292905</v>
      </c>
      <c r="AN288" s="210">
        <f t="shared" si="26"/>
        <v>19.249260709058046</v>
      </c>
      <c r="AO288" s="210">
        <f t="shared" si="26"/>
        <v>18.96730344626063</v>
      </c>
      <c r="AP288" s="210">
        <f t="shared" si="26"/>
        <v>18.687781789694178</v>
      </c>
      <c r="AQ288" s="210">
        <f t="shared" si="26"/>
        <v>18.410664316159266</v>
      </c>
      <c r="AR288" s="210">
        <f t="shared" si="26"/>
        <v>18.135920140687567</v>
      </c>
    </row>
    <row r="289" spans="7:44" ht="14.25" customHeight="1" thickBot="1" x14ac:dyDescent="0.3">
      <c r="G289" s="62"/>
      <c r="H289" s="435"/>
      <c r="J289" s="442"/>
      <c r="K289" s="167" t="s">
        <v>118</v>
      </c>
      <c r="L289" s="211">
        <f t="shared" si="26"/>
        <v>50.069005720657643</v>
      </c>
      <c r="M289" s="211">
        <f t="shared" si="26"/>
        <v>43.769429218410487</v>
      </c>
      <c r="N289" s="211">
        <f t="shared" si="26"/>
        <v>43.44973175525471</v>
      </c>
      <c r="O289" s="211">
        <f t="shared" si="26"/>
        <v>42.932377262127247</v>
      </c>
      <c r="P289" s="211">
        <f t="shared" si="26"/>
        <v>42.415022768999776</v>
      </c>
      <c r="Q289" s="211">
        <f t="shared" si="26"/>
        <v>41.897668275872313</v>
      </c>
      <c r="R289" s="211">
        <f t="shared" si="26"/>
        <v>41.380313782744842</v>
      </c>
      <c r="S289" s="211">
        <f t="shared" si="26"/>
        <v>40.862959289617379</v>
      </c>
      <c r="T289" s="211">
        <f t="shared" si="26"/>
        <v>40.345604796489916</v>
      </c>
      <c r="U289" s="211">
        <f t="shared" si="26"/>
        <v>39.828250303362452</v>
      </c>
      <c r="V289" s="211">
        <f t="shared" si="26"/>
        <v>39.310895810234982</v>
      </c>
      <c r="W289" s="211">
        <f t="shared" si="26"/>
        <v>38.793541317107511</v>
      </c>
      <c r="X289" s="211">
        <f t="shared" si="26"/>
        <v>38.276186823980012</v>
      </c>
      <c r="Y289" s="211">
        <f t="shared" si="26"/>
        <v>37.511491719056146</v>
      </c>
      <c r="Z289" s="211">
        <f t="shared" si="26"/>
        <v>36.753237016412534</v>
      </c>
      <c r="AA289" s="211">
        <f t="shared" si="26"/>
        <v>36.001341693868966</v>
      </c>
      <c r="AB289" s="211">
        <f t="shared" si="26"/>
        <v>35.25572608261426</v>
      </c>
      <c r="AC289" s="211">
        <f t="shared" si="26"/>
        <v>34.516311839065828</v>
      </c>
      <c r="AD289" s="211">
        <f t="shared" si="26"/>
        <v>33.783021917428755</v>
      </c>
      <c r="AE289" s="211">
        <f t="shared" si="26"/>
        <v>33.055780542933675</v>
      </c>
      <c r="AF289" s="211">
        <f t="shared" si="26"/>
        <v>32.334513185734274</v>
      </c>
      <c r="AG289" s="211">
        <f t="shared" si="26"/>
        <v>31.619146535445477</v>
      </c>
      <c r="AH289" s="211">
        <f t="shared" si="26"/>
        <v>30.909608476303891</v>
      </c>
      <c r="AI289" s="211">
        <f t="shared" si="26"/>
        <v>30.205828062933005</v>
      </c>
      <c r="AJ289" s="211">
        <f t="shared" si="26"/>
        <v>29.507735496695972</v>
      </c>
      <c r="AK289" s="211">
        <f t="shared" si="26"/>
        <v>28.815262102619414</v>
      </c>
      <c r="AL289" s="211">
        <f t="shared" si="26"/>
        <v>28.128340306872236</v>
      </c>
      <c r="AM289" s="211">
        <f t="shared" si="26"/>
        <v>27.446903614783945</v>
      </c>
      <c r="AN289" s="211">
        <f t="shared" si="26"/>
        <v>26.770886589387448</v>
      </c>
      <c r="AO289" s="211">
        <f t="shared" si="26"/>
        <v>26.100224830471756</v>
      </c>
      <c r="AP289" s="211">
        <f t="shared" si="26"/>
        <v>25.434854954130632</v>
      </c>
      <c r="AQ289" s="211">
        <f t="shared" si="26"/>
        <v>24.774714572793307</v>
      </c>
      <c r="AR289" s="211">
        <f t="shared" si="26"/>
        <v>24.119742275724459</v>
      </c>
    </row>
    <row r="290" spans="7:44" ht="14.25" customHeight="1" thickTop="1" x14ac:dyDescent="0.25">
      <c r="G290" s="62"/>
      <c r="H290" s="435"/>
      <c r="J290" s="442"/>
      <c r="K290" s="164" t="s">
        <v>119</v>
      </c>
      <c r="L290" s="209">
        <f t="shared" ref="L290:AR292" si="27" xml:space="preserve"> ((L246 * L311 * $S$48 * (L170 * 1 + L272) +L187) * 1000 / (L102 * 8760)) + L204 + 0</f>
        <v>43.378618545856689</v>
      </c>
      <c r="M290" s="209">
        <f t="shared" si="27"/>
        <v>37.36116282263044</v>
      </c>
      <c r="N290" s="209">
        <f t="shared" si="27"/>
        <v>35.267461693787617</v>
      </c>
      <c r="O290" s="209">
        <f t="shared" si="27"/>
        <v>33.069907102431529</v>
      </c>
      <c r="P290" s="209">
        <f t="shared" si="27"/>
        <v>30.934467054523392</v>
      </c>
      <c r="Q290" s="209">
        <f t="shared" si="27"/>
        <v>28.858544720683671</v>
      </c>
      <c r="R290" s="209">
        <f t="shared" si="27"/>
        <v>26.839686036567603</v>
      </c>
      <c r="S290" s="209">
        <f t="shared" si="27"/>
        <v>24.875570024947233</v>
      </c>
      <c r="T290" s="209">
        <f t="shared" si="27"/>
        <v>22.963999894531632</v>
      </c>
      <c r="U290" s="209">
        <f t="shared" si="27"/>
        <v>21.102894843755475</v>
      </c>
      <c r="V290" s="209">
        <f t="shared" si="27"/>
        <v>19.290282505245859</v>
      </c>
      <c r="W290" s="209">
        <f t="shared" si="27"/>
        <v>17.524291973291785</v>
      </c>
      <c r="X290" s="209">
        <f t="shared" si="27"/>
        <v>15.803147362499139</v>
      </c>
      <c r="Y290" s="209">
        <f t="shared" si="27"/>
        <v>15.525321624350871</v>
      </c>
      <c r="Z290" s="209">
        <f t="shared" si="27"/>
        <v>15.250409640509462</v>
      </c>
      <c r="AA290" s="209">
        <f t="shared" si="27"/>
        <v>14.978365812195948</v>
      </c>
      <c r="AB290" s="209">
        <f t="shared" si="27"/>
        <v>14.70914548715756</v>
      </c>
      <c r="AC290" s="209">
        <f t="shared" si="27"/>
        <v>14.442704935234826</v>
      </c>
      <c r="AD290" s="209">
        <f t="shared" si="27"/>
        <v>14.179001324681693</v>
      </c>
      <c r="AE290" s="209">
        <f t="shared" si="27"/>
        <v>13.917992699211631</v>
      </c>
      <c r="AF290" s="209">
        <f t="shared" si="27"/>
        <v>13.659637955743866</v>
      </c>
      <c r="AG290" s="209">
        <f t="shared" si="27"/>
        <v>13.403896822825065</v>
      </c>
      <c r="AH290" s="209">
        <f t="shared" si="27"/>
        <v>13.150729839702562</v>
      </c>
      <c r="AI290" s="209">
        <f t="shared" si="27"/>
        <v>12.900098336026341</v>
      </c>
      <c r="AJ290" s="209">
        <f t="shared" si="27"/>
        <v>12.651964412157838</v>
      </c>
      <c r="AK290" s="209">
        <f t="shared" si="27"/>
        <v>12.4062909200645</v>
      </c>
      <c r="AL290" s="209">
        <f t="shared" si="27"/>
        <v>12.163041444779896</v>
      </c>
      <c r="AM290" s="209">
        <f t="shared" si="27"/>
        <v>11.922180286409871</v>
      </c>
      <c r="AN290" s="209">
        <f t="shared" si="27"/>
        <v>11.683672442666202</v>
      </c>
      <c r="AO290" s="209">
        <f t="shared" si="27"/>
        <v>11.447483591909615</v>
      </c>
      <c r="AP290" s="209">
        <f t="shared" si="27"/>
        <v>11.213580076685155</v>
      </c>
      <c r="AQ290" s="209">
        <f t="shared" si="27"/>
        <v>10.981928887733069</v>
      </c>
      <c r="AR290" s="209">
        <f t="shared" si="27"/>
        <v>10.752497648459451</v>
      </c>
    </row>
    <row r="291" spans="7:44" ht="14.25" customHeight="1" x14ac:dyDescent="0.25">
      <c r="G291" s="62"/>
      <c r="H291" s="435"/>
      <c r="J291" s="442"/>
      <c r="K291" s="52" t="s">
        <v>120</v>
      </c>
      <c r="L291" s="210">
        <f t="shared" si="27"/>
        <v>43.378618545856689</v>
      </c>
      <c r="M291" s="210">
        <f t="shared" si="27"/>
        <v>37.663572708239101</v>
      </c>
      <c r="N291" s="210">
        <f t="shared" si="27"/>
        <v>36.195777245753462</v>
      </c>
      <c r="O291" s="210">
        <f t="shared" si="27"/>
        <v>34.57982200005786</v>
      </c>
      <c r="P291" s="210">
        <f t="shared" si="27"/>
        <v>32.985353477839276</v>
      </c>
      <c r="Q291" s="210">
        <f t="shared" si="27"/>
        <v>31.411945958607443</v>
      </c>
      <c r="R291" s="210">
        <f t="shared" si="27"/>
        <v>29.859184894589816</v>
      </c>
      <c r="S291" s="210">
        <f t="shared" si="27"/>
        <v>28.326666546596101</v>
      </c>
      <c r="T291" s="210">
        <f t="shared" si="27"/>
        <v>26.813997634031832</v>
      </c>
      <c r="U291" s="210">
        <f t="shared" si="27"/>
        <v>25.320794998423633</v>
      </c>
      <c r="V291" s="210">
        <f t="shared" si="27"/>
        <v>23.846685279851645</v>
      </c>
      <c r="W291" s="210">
        <f t="shared" si="27"/>
        <v>22.391304605714922</v>
      </c>
      <c r="X291" s="210">
        <f t="shared" si="27"/>
        <v>20.954298291285081</v>
      </c>
      <c r="Y291" s="210">
        <f t="shared" si="27"/>
        <v>20.674724579791235</v>
      </c>
      <c r="Z291" s="210">
        <f t="shared" si="27"/>
        <v>20.397655192905685</v>
      </c>
      <c r="AA291" s="210">
        <f t="shared" si="27"/>
        <v>20.123056631355418</v>
      </c>
      <c r="AB291" s="210">
        <f t="shared" si="27"/>
        <v>19.850895990689008</v>
      </c>
      <c r="AC291" s="210">
        <f t="shared" si="27"/>
        <v>19.581140948132735</v>
      </c>
      <c r="AD291" s="210">
        <f t="shared" si="27"/>
        <v>19.31375974979364</v>
      </c>
      <c r="AE291" s="210">
        <f t="shared" si="27"/>
        <v>19.048721198199015</v>
      </c>
      <c r="AF291" s="210">
        <f t="shared" si="27"/>
        <v>18.785994640161906</v>
      </c>
      <c r="AG291" s="210">
        <f t="shared" si="27"/>
        <v>18.525549954962841</v>
      </c>
      <c r="AH291" s="210">
        <f t="shared" si="27"/>
        <v>18.267357542838166</v>
      </c>
      <c r="AI291" s="210">
        <f t="shared" si="27"/>
        <v>18.011388313765714</v>
      </c>
      <c r="AJ291" s="210">
        <f t="shared" si="27"/>
        <v>17.757613676538934</v>
      </c>
      <c r="AK291" s="210">
        <f t="shared" si="27"/>
        <v>17.50600552812088</v>
      </c>
      <c r="AL291" s="210">
        <f t="shared" si="27"/>
        <v>17.256536243269608</v>
      </c>
      <c r="AM291" s="210">
        <f t="shared" si="27"/>
        <v>17.009178664427147</v>
      </c>
      <c r="AN291" s="210">
        <f t="shared" si="27"/>
        <v>16.763906091864033</v>
      </c>
      <c r="AO291" s="210">
        <f t="shared" si="27"/>
        <v>16.520692274072118</v>
      </c>
      <c r="AP291" s="210">
        <f t="shared" si="27"/>
        <v>16.27951139839822</v>
      </c>
      <c r="AQ291" s="210">
        <f t="shared" si="27"/>
        <v>16.040338081911695</v>
      </c>
      <c r="AR291" s="210">
        <f t="shared" si="27"/>
        <v>15.803147362499139</v>
      </c>
    </row>
    <row r="292" spans="7:44" ht="14.25" customHeight="1" thickBot="1" x14ac:dyDescent="0.3">
      <c r="G292" s="62"/>
      <c r="H292" s="435"/>
      <c r="J292" s="442"/>
      <c r="K292" s="167" t="s">
        <v>121</v>
      </c>
      <c r="L292" s="211">
        <f t="shared" si="27"/>
        <v>43.378618545856689</v>
      </c>
      <c r="M292" s="211">
        <f t="shared" si="27"/>
        <v>37.920812420925472</v>
      </c>
      <c r="N292" s="211">
        <f t="shared" si="27"/>
        <v>37.643833996754552</v>
      </c>
      <c r="O292" s="211">
        <f t="shared" si="27"/>
        <v>37.19561013276234</v>
      </c>
      <c r="P292" s="211">
        <f t="shared" si="27"/>
        <v>36.747386268770121</v>
      </c>
      <c r="Q292" s="211">
        <f t="shared" si="27"/>
        <v>36.299162404777917</v>
      </c>
      <c r="R292" s="211">
        <f t="shared" si="27"/>
        <v>35.850938540785698</v>
      </c>
      <c r="S292" s="211">
        <f t="shared" si="27"/>
        <v>35.402714676793487</v>
      </c>
      <c r="T292" s="211">
        <f t="shared" si="27"/>
        <v>34.954490812801275</v>
      </c>
      <c r="U292" s="211">
        <f t="shared" si="27"/>
        <v>34.506266948809063</v>
      </c>
      <c r="V292" s="211">
        <f t="shared" si="27"/>
        <v>34.058043084816852</v>
      </c>
      <c r="W292" s="211">
        <f t="shared" si="27"/>
        <v>33.609819220824633</v>
      </c>
      <c r="X292" s="211">
        <f t="shared" si="27"/>
        <v>33.161595356832393</v>
      </c>
      <c r="Y292" s="211">
        <f t="shared" si="27"/>
        <v>32.503900690858977</v>
      </c>
      <c r="Z292" s="211">
        <f t="shared" si="27"/>
        <v>31.851552617960326</v>
      </c>
      <c r="AA292" s="211">
        <f t="shared" si="27"/>
        <v>31.2044862060248</v>
      </c>
      <c r="AB292" s="211">
        <f t="shared" si="27"/>
        <v>30.562637570132271</v>
      </c>
      <c r="AC292" s="211">
        <f t="shared" si="27"/>
        <v>29.925943851528093</v>
      </c>
      <c r="AD292" s="211">
        <f t="shared" si="27"/>
        <v>29.294343197101892</v>
      </c>
      <c r="AE292" s="211">
        <f t="shared" si="27"/>
        <v>28.667774739356592</v>
      </c>
      <c r="AF292" s="211">
        <f t="shared" si="27"/>
        <v>28.046178576854508</v>
      </c>
      <c r="AG292" s="211">
        <f t="shared" si="27"/>
        <v>27.429495755127036</v>
      </c>
      <c r="AH292" s="211">
        <f t="shared" si="27"/>
        <v>26.817668248035307</v>
      </c>
      <c r="AI292" s="211">
        <f t="shared" si="27"/>
        <v>26.2106389395693</v>
      </c>
      <c r="AJ292" s="211">
        <f t="shared" si="27"/>
        <v>25.608351606073583</v>
      </c>
      <c r="AK292" s="211">
        <f t="shared" si="27"/>
        <v>25.01075089888792</v>
      </c>
      <c r="AL292" s="211">
        <f t="shared" si="27"/>
        <v>24.417782327391571</v>
      </c>
      <c r="AM292" s="211">
        <f t="shared" si="27"/>
        <v>23.829392242440338</v>
      </c>
      <c r="AN292" s="211">
        <f t="shared" si="27"/>
        <v>23.245527820185838</v>
      </c>
      <c r="AO292" s="211">
        <f t="shared" si="27"/>
        <v>22.666137046266627</v>
      </c>
      <c r="AP292" s="211">
        <f t="shared" si="27"/>
        <v>22.091168700361436</v>
      </c>
      <c r="AQ292" s="211">
        <f t="shared" si="27"/>
        <v>21.520572341094681</v>
      </c>
      <c r="AR292" s="211">
        <f t="shared" si="27"/>
        <v>20.954298291285081</v>
      </c>
    </row>
    <row r="293" spans="7:44" ht="14.25" customHeight="1" thickTop="1" x14ac:dyDescent="0.25">
      <c r="G293" s="62"/>
      <c r="H293" s="435"/>
      <c r="J293" s="442"/>
      <c r="K293" s="164" t="s">
        <v>122</v>
      </c>
      <c r="L293" s="209">
        <f t="shared" ref="L293:AR295" si="28" xml:space="preserve"> ((L246 * L311* $S$48 * (L173 * 1 + L275) +L190) * 1000 / (L105 * 8760)) + L207 + 0</f>
        <v>40.098907209339202</v>
      </c>
      <c r="M293" s="209">
        <f t="shared" si="28"/>
        <v>34.579391474651011</v>
      </c>
      <c r="N293" s="209">
        <f t="shared" si="28"/>
        <v>32.681067859307554</v>
      </c>
      <c r="O293" s="209">
        <f t="shared" si="28"/>
        <v>30.680726452078982</v>
      </c>
      <c r="P293" s="209">
        <f t="shared" si="28"/>
        <v>28.732411180373564</v>
      </c>
      <c r="Q293" s="209">
        <f t="shared" si="28"/>
        <v>26.834118407504661</v>
      </c>
      <c r="R293" s="209">
        <f t="shared" si="28"/>
        <v>24.983946078467895</v>
      </c>
      <c r="S293" s="209">
        <f t="shared" si="28"/>
        <v>23.180087362945777</v>
      </c>
      <c r="T293" s="209">
        <f t="shared" si="28"/>
        <v>21.420824769797157</v>
      </c>
      <c r="U293" s="209">
        <f t="shared" si="28"/>
        <v>19.704524692732488</v>
      </c>
      <c r="V293" s="209">
        <f t="shared" si="28"/>
        <v>18.02963235076486</v>
      </c>
      <c r="W293" s="209">
        <f t="shared" si="28"/>
        <v>16.394667090498654</v>
      </c>
      <c r="X293" s="209">
        <f t="shared" si="28"/>
        <v>14.798218020421473</v>
      </c>
      <c r="Y293" s="209">
        <f t="shared" si="28"/>
        <v>14.534286032224788</v>
      </c>
      <c r="Z293" s="209">
        <f t="shared" si="28"/>
        <v>14.273256908100013</v>
      </c>
      <c r="AA293" s="209">
        <f t="shared" si="28"/>
        <v>14.015083019111932</v>
      </c>
      <c r="AB293" s="209">
        <f t="shared" si="28"/>
        <v>13.759717772624176</v>
      </c>
      <c r="AC293" s="209">
        <f t="shared" si="28"/>
        <v>13.507115584267277</v>
      </c>
      <c r="AD293" s="209">
        <f t="shared" si="28"/>
        <v>13.25723185081173</v>
      </c>
      <c r="AE293" s="209">
        <f t="shared" si="28"/>
        <v>13.010022923912222</v>
      </c>
      <c r="AF293" s="209">
        <f t="shared" si="28"/>
        <v>12.765446084690442</v>
      </c>
      <c r="AG293" s="209">
        <f t="shared" si="28"/>
        <v>12.523459519125508</v>
      </c>
      <c r="AH293" s="209">
        <f t="shared" si="28"/>
        <v>12.284022294222188</v>
      </c>
      <c r="AI293" s="209">
        <f t="shared" si="28"/>
        <v>12.04709433492833</v>
      </c>
      <c r="AJ293" s="209">
        <f t="shared" si="28"/>
        <v>11.812636401774276</v>
      </c>
      <c r="AK293" s="209">
        <f t="shared" si="28"/>
        <v>11.580610069207944</v>
      </c>
      <c r="AL293" s="209">
        <f t="shared" si="28"/>
        <v>11.350977704600549</v>
      </c>
      <c r="AM293" s="209">
        <f t="shared" si="28"/>
        <v>11.123702447898763</v>
      </c>
      <c r="AN293" s="209">
        <f t="shared" si="28"/>
        <v>10.898748191900353</v>
      </c>
      <c r="AO293" s="209">
        <f t="shared" si="28"/>
        <v>10.676079563130928</v>
      </c>
      <c r="AP293" s="209">
        <f t="shared" si="28"/>
        <v>10.455661903300777</v>
      </c>
      <c r="AQ293" s="209">
        <f t="shared" si="28"/>
        <v>10.237461251321111</v>
      </c>
      <c r="AR293" s="209">
        <f t="shared" si="28"/>
        <v>10.02144432586036</v>
      </c>
    </row>
    <row r="294" spans="7:44" ht="14.25" customHeight="1" x14ac:dyDescent="0.25">
      <c r="G294" s="62"/>
      <c r="H294" s="435"/>
      <c r="J294" s="442"/>
      <c r="K294" s="52" t="s">
        <v>123</v>
      </c>
      <c r="L294" s="210">
        <f t="shared" si="28"/>
        <v>40.098907209339202</v>
      </c>
      <c r="M294" s="210">
        <f t="shared" si="28"/>
        <v>34.834653204275362</v>
      </c>
      <c r="N294" s="212">
        <f xml:space="preserve"> ((N247 * N312* $S$48 * (N174 * 1 + N276) +N191) * 1000 / (N106 * 8760)) + N208 + 0</f>
        <v>29.355800487082746</v>
      </c>
      <c r="O294" s="212">
        <f xml:space="preserve"> ((O247 * O312* $S$48 * (O174 * 1 + O276) +O191) * 1000 / (O106 * 8760)) + O208 + 0</f>
        <v>27.109070604120301</v>
      </c>
      <c r="P294" s="212">
        <f t="shared" si="28"/>
        <v>25.213404879724632</v>
      </c>
      <c r="Q294" s="212">
        <f t="shared" si="28"/>
        <v>23.763962426059777</v>
      </c>
      <c r="R294" s="212">
        <f t="shared" si="28"/>
        <v>22.431794841865081</v>
      </c>
      <c r="S294" s="212">
        <f t="shared" si="28"/>
        <v>21.200121931616739</v>
      </c>
      <c r="T294" s="212">
        <f t="shared" si="28"/>
        <v>20.054617465689766</v>
      </c>
      <c r="U294" s="212">
        <f t="shared" si="28"/>
        <v>18.985242705530602</v>
      </c>
      <c r="V294" s="212">
        <f t="shared" si="28"/>
        <v>17.98602118852547</v>
      </c>
      <c r="W294" s="212">
        <f t="shared" si="28"/>
        <v>17.048993508650373</v>
      </c>
      <c r="X294" s="212">
        <f t="shared" si="28"/>
        <v>16.439745426784537</v>
      </c>
      <c r="Y294" s="212">
        <f t="shared" si="28"/>
        <v>16.082398615047421</v>
      </c>
      <c r="Z294" s="212">
        <f t="shared" si="28"/>
        <v>15.760967102107495</v>
      </c>
      <c r="AA294" s="212">
        <f t="shared" si="28"/>
        <v>15.454939241516398</v>
      </c>
      <c r="AB294" s="212">
        <f t="shared" si="28"/>
        <v>15.156857998157953</v>
      </c>
      <c r="AC294" s="212">
        <f t="shared" si="28"/>
        <v>14.855767872561808</v>
      </c>
      <c r="AD294" s="212">
        <f t="shared" si="28"/>
        <v>14.555310298361045</v>
      </c>
      <c r="AE294" s="212">
        <f t="shared" si="28"/>
        <v>14.271634497817512</v>
      </c>
      <c r="AF294" s="212">
        <f t="shared" si="28"/>
        <v>13.986658462137171</v>
      </c>
      <c r="AG294" s="212">
        <f t="shared" si="28"/>
        <v>13.705740363737869</v>
      </c>
      <c r="AH294" s="212">
        <f t="shared" si="28"/>
        <v>13.437700640164099</v>
      </c>
      <c r="AI294" s="212">
        <f t="shared" si="28"/>
        <v>13.182386159815016</v>
      </c>
      <c r="AJ294" s="212">
        <f t="shared" si="28"/>
        <v>12.920288730025655</v>
      </c>
      <c r="AK294" s="212">
        <f t="shared" si="28"/>
        <v>12.669016877679354</v>
      </c>
      <c r="AL294" s="212">
        <f t="shared" si="28"/>
        <v>12.421459452999278</v>
      </c>
      <c r="AM294" s="212">
        <f t="shared" si="28"/>
        <v>12.174094633158248</v>
      </c>
      <c r="AN294" s="212">
        <f t="shared" si="28"/>
        <v>11.926920172473407</v>
      </c>
      <c r="AO294" s="212">
        <f t="shared" si="28"/>
        <v>11.692013804720176</v>
      </c>
      <c r="AP294" s="212">
        <f t="shared" si="28"/>
        <v>11.458919286099851</v>
      </c>
      <c r="AQ294" s="212">
        <f xml:space="preserve"> ((AQ247 * AQ312* $S$48 * (AQ174 * 1 + AQ276) +AQ191) * 1000 / (AQ106 * 8760)) + AQ208 + 0</f>
        <v>11.229328181791754</v>
      </c>
      <c r="AR294" s="396">
        <f t="shared" si="28"/>
        <v>11.001494375458996</v>
      </c>
    </row>
    <row r="295" spans="7:44" ht="14.25" customHeight="1" thickBot="1" x14ac:dyDescent="0.3">
      <c r="G295" s="62"/>
      <c r="H295" s="435"/>
      <c r="J295" s="442"/>
      <c r="K295" s="167" t="s">
        <v>124</v>
      </c>
      <c r="L295" s="211">
        <f t="shared" si="28"/>
        <v>40.098907209339202</v>
      </c>
      <c r="M295" s="211">
        <f t="shared" si="28"/>
        <v>35.053747434626104</v>
      </c>
      <c r="N295" s="211">
        <f t="shared" si="28"/>
        <v>34.797710416801806</v>
      </c>
      <c r="O295" s="211">
        <f t="shared" si="28"/>
        <v>34.383375250451707</v>
      </c>
      <c r="P295" s="211">
        <f t="shared" si="28"/>
        <v>33.9690400841016</v>
      </c>
      <c r="Q295" s="211">
        <f t="shared" si="28"/>
        <v>33.554704917751501</v>
      </c>
      <c r="R295" s="211">
        <f t="shared" si="28"/>
        <v>33.140369751401394</v>
      </c>
      <c r="S295" s="211">
        <f t="shared" si="28"/>
        <v>32.726034585051288</v>
      </c>
      <c r="T295" s="211">
        <f t="shared" si="28"/>
        <v>32.311699418701188</v>
      </c>
      <c r="U295" s="211">
        <f t="shared" si="28"/>
        <v>31.897364252351089</v>
      </c>
      <c r="V295" s="211">
        <f t="shared" si="28"/>
        <v>31.483029086000982</v>
      </c>
      <c r="W295" s="211">
        <f t="shared" si="28"/>
        <v>31.068693919650872</v>
      </c>
      <c r="X295" s="211">
        <f t="shared" si="28"/>
        <v>30.654358753300741</v>
      </c>
      <c r="Y295" s="211">
        <f t="shared" si="28"/>
        <v>30.056095525904741</v>
      </c>
      <c r="Z295" s="211">
        <f t="shared" si="28"/>
        <v>29.462313840743505</v>
      </c>
      <c r="AA295" s="211">
        <f t="shared" si="28"/>
        <v>28.872963529406352</v>
      </c>
      <c r="AB295" s="211">
        <f t="shared" si="28"/>
        <v>28.287995169509362</v>
      </c>
      <c r="AC295" s="211">
        <f t="shared" si="28"/>
        <v>27.707360070879449</v>
      </c>
      <c r="AD295" s="211">
        <f t="shared" si="28"/>
        <v>27.131010262044551</v>
      </c>
      <c r="AE295" s="211">
        <f t="shared" si="28"/>
        <v>26.558898477021607</v>
      </c>
      <c r="AF295" s="211">
        <f t="shared" si="28"/>
        <v>25.990978142395122</v>
      </c>
      <c r="AG295" s="211">
        <f t="shared" si="28"/>
        <v>25.427203364678551</v>
      </c>
      <c r="AH295" s="211">
        <f t="shared" si="28"/>
        <v>24.867528917951546</v>
      </c>
      <c r="AI295" s="211">
        <f t="shared" si="28"/>
        <v>24.311910231765868</v>
      </c>
      <c r="AJ295" s="211">
        <f t="shared" si="28"/>
        <v>23.760303379313378</v>
      </c>
      <c r="AK295" s="211">
        <f t="shared" si="28"/>
        <v>23.212665065849322</v>
      </c>
      <c r="AL295" s="211">
        <f t="shared" si="28"/>
        <v>22.668952617364646</v>
      </c>
      <c r="AM295" s="211">
        <f t="shared" si="28"/>
        <v>22.129123969501002</v>
      </c>
      <c r="AN295" s="211">
        <f t="shared" si="28"/>
        <v>21.59313765670251</v>
      </c>
      <c r="AO295" s="211">
        <f t="shared" si="28"/>
        <v>21.060952801598276</v>
      </c>
      <c r="AP295" s="211">
        <f t="shared" si="28"/>
        <v>20.532529104610109</v>
      </c>
      <c r="AQ295" s="211">
        <f t="shared" si="28"/>
        <v>20.007826833779685</v>
      </c>
      <c r="AR295" s="211">
        <f t="shared" si="28"/>
        <v>19.48680681481008</v>
      </c>
    </row>
    <row r="296" spans="7:44" ht="14.25" customHeight="1" thickTop="1" x14ac:dyDescent="0.25">
      <c r="G296" s="62"/>
      <c r="H296" s="435"/>
      <c r="J296" s="442"/>
      <c r="K296" s="164" t="s">
        <v>125</v>
      </c>
      <c r="L296" s="209">
        <f t="shared" ref="L296:AR298" si="29" xml:space="preserve"> ((L246 * L311 * $S$48 * (L176 * 1 + L278) +L193) * 1000 / (L108 * 8760)) + L210 + 0</f>
        <v>34.234941384801637</v>
      </c>
      <c r="M296" s="209">
        <f t="shared" si="29"/>
        <v>29.598499031936864</v>
      </c>
      <c r="N296" s="209">
        <f t="shared" si="29"/>
        <v>28.043799055373626</v>
      </c>
      <c r="O296" s="209">
        <f t="shared" si="29"/>
        <v>26.391766598911552</v>
      </c>
      <c r="P296" s="209">
        <f t="shared" si="29"/>
        <v>24.774904455510509</v>
      </c>
      <c r="Q296" s="209">
        <f t="shared" si="29"/>
        <v>23.192101336952899</v>
      </c>
      <c r="R296" s="209">
        <f t="shared" si="29"/>
        <v>21.642292285379522</v>
      </c>
      <c r="S296" s="209">
        <f t="shared" si="29"/>
        <v>20.124456283764815</v>
      </c>
      <c r="T296" s="209">
        <f t="shared" si="29"/>
        <v>18.637614012772051</v>
      </c>
      <c r="U296" s="209">
        <f t="shared" si="29"/>
        <v>17.180825743632678</v>
      </c>
      <c r="V296" s="209">
        <f t="shared" si="29"/>
        <v>15.753189357522885</v>
      </c>
      <c r="W296" s="209">
        <f t="shared" si="29"/>
        <v>14.353838482665372</v>
      </c>
      <c r="X296" s="209">
        <f t="shared" si="29"/>
        <v>12.981940741072773</v>
      </c>
      <c r="Y296" s="209">
        <f t="shared" si="29"/>
        <v>12.759342857933115</v>
      </c>
      <c r="Z296" s="209">
        <f t="shared" si="29"/>
        <v>12.538885988230179</v>
      </c>
      <c r="AA296" s="209">
        <f t="shared" si="29"/>
        <v>12.320539390437148</v>
      </c>
      <c r="AB296" s="209">
        <f t="shared" si="29"/>
        <v>12.104272908756009</v>
      </c>
      <c r="AC296" s="209">
        <f t="shared" si="29"/>
        <v>11.890056959233563</v>
      </c>
      <c r="AD296" s="209">
        <f t="shared" si="29"/>
        <v>11.677862516270514</v>
      </c>
      <c r="AE296" s="209">
        <f t="shared" si="29"/>
        <v>11.467661099510691</v>
      </c>
      <c r="AF296" s="209">
        <f t="shared" si="29"/>
        <v>11.25942476109795</v>
      </c>
      <c r="AG296" s="209">
        <f t="shared" si="29"/>
        <v>11.053126073288833</v>
      </c>
      <c r="AH296" s="209">
        <f t="shared" si="29"/>
        <v>10.848738116409416</v>
      </c>
      <c r="AI296" s="209">
        <f t="shared" si="29"/>
        <v>10.646234467145202</v>
      </c>
      <c r="AJ296" s="209">
        <f t="shared" si="29"/>
        <v>10.44558918715347</v>
      </c>
      <c r="AK296" s="209">
        <f t="shared" si="29"/>
        <v>10.246776811987644</v>
      </c>
      <c r="AL296" s="209">
        <f t="shared" si="29"/>
        <v>10.049772340323862</v>
      </c>
      <c r="AM296" s="209">
        <f t="shared" si="29"/>
        <v>9.8545512234800707</v>
      </c>
      <c r="AN296" s="209">
        <f t="shared" si="29"/>
        <v>9.6610893552185217</v>
      </c>
      <c r="AO296" s="209">
        <f t="shared" si="29"/>
        <v>9.4693630618226514</v>
      </c>
      <c r="AP296" s="209">
        <f t="shared" si="29"/>
        <v>9.2793490924399169</v>
      </c>
      <c r="AQ296" s="209">
        <f t="shared" si="29"/>
        <v>9.0910246096821403</v>
      </c>
      <c r="AR296" s="209">
        <f t="shared" si="29"/>
        <v>8.904367180475564</v>
      </c>
    </row>
    <row r="297" spans="7:44" ht="14.25" customHeight="1" x14ac:dyDescent="0.25">
      <c r="G297" s="62"/>
      <c r="H297" s="435"/>
      <c r="J297" s="442"/>
      <c r="K297" s="52" t="s">
        <v>126</v>
      </c>
      <c r="L297" s="210">
        <f t="shared" si="29"/>
        <v>34.234941384801637</v>
      </c>
      <c r="M297" s="210">
        <f t="shared" si="29"/>
        <v>29.773653110800655</v>
      </c>
      <c r="N297" s="210">
        <f t="shared" si="29"/>
        <v>25.118439979013019</v>
      </c>
      <c r="O297" s="210">
        <f t="shared" si="29"/>
        <v>23.221276094253799</v>
      </c>
      <c r="P297" s="210">
        <f t="shared" si="29"/>
        <v>21.6207310306233</v>
      </c>
      <c r="Q297" s="210">
        <f t="shared" si="29"/>
        <v>20.399520062727088</v>
      </c>
      <c r="R297" s="210">
        <f t="shared" si="29"/>
        <v>19.276235106945414</v>
      </c>
      <c r="S297" s="210">
        <f t="shared" si="29"/>
        <v>18.236799022987238</v>
      </c>
      <c r="T297" s="210">
        <f t="shared" si="29"/>
        <v>17.269181225724836</v>
      </c>
      <c r="U297" s="210">
        <f t="shared" si="29"/>
        <v>16.364990564771894</v>
      </c>
      <c r="V297" s="210">
        <f t="shared" si="29"/>
        <v>15.519301003385722</v>
      </c>
      <c r="W297" s="210">
        <f t="shared" si="29"/>
        <v>14.72544873063676</v>
      </c>
      <c r="X297" s="210">
        <f t="shared" si="29"/>
        <v>14.213236419652061</v>
      </c>
      <c r="Y297" s="210">
        <f t="shared" si="29"/>
        <v>13.915147437716886</v>
      </c>
      <c r="Z297" s="210">
        <f t="shared" si="29"/>
        <v>13.647604388098797</v>
      </c>
      <c r="AA297" s="210">
        <f t="shared" si="29"/>
        <v>13.392909651031799</v>
      </c>
      <c r="AB297" s="210">
        <f t="shared" si="29"/>
        <v>13.144631751932719</v>
      </c>
      <c r="AC297" s="210">
        <f t="shared" si="29"/>
        <v>12.893282824286784</v>
      </c>
      <c r="AD297" s="210">
        <f t="shared" si="29"/>
        <v>12.642024283403618</v>
      </c>
      <c r="AE297" s="210">
        <f t="shared" si="29"/>
        <v>12.404898779209001</v>
      </c>
      <c r="AF297" s="210">
        <f t="shared" si="29"/>
        <v>12.166214690736062</v>
      </c>
      <c r="AG297" s="210">
        <f t="shared" si="29"/>
        <v>11.93063791112823</v>
      </c>
      <c r="AH297" s="210">
        <f t="shared" si="29"/>
        <v>11.705864001561165</v>
      </c>
      <c r="AI297" s="210">
        <f t="shared" si="29"/>
        <v>11.491787935736362</v>
      </c>
      <c r="AJ297" s="210">
        <f t="shared" si="29"/>
        <v>11.271418940485884</v>
      </c>
      <c r="AK297" s="210">
        <f t="shared" si="29"/>
        <v>11.06012028436167</v>
      </c>
      <c r="AL297" s="210">
        <f t="shared" si="29"/>
        <v>10.851703286292736</v>
      </c>
      <c r="AM297" s="210">
        <f t="shared" si="29"/>
        <v>10.643099375064867</v>
      </c>
      <c r="AN297" s="210">
        <f t="shared" si="29"/>
        <v>10.434310338886418</v>
      </c>
      <c r="AO297" s="210">
        <f t="shared" si="29"/>
        <v>10.235913475434392</v>
      </c>
      <c r="AP297" s="210">
        <f t="shared" si="29"/>
        <v>10.038773974858273</v>
      </c>
      <c r="AQ297" s="210">
        <f t="shared" si="29"/>
        <v>9.8443811676463167</v>
      </c>
      <c r="AR297" s="210">
        <f t="shared" si="29"/>
        <v>9.6512125884591065</v>
      </c>
    </row>
    <row r="298" spans="7:44" ht="14.25" customHeight="1" thickBot="1" x14ac:dyDescent="0.3">
      <c r="G298" s="62"/>
      <c r="H298" s="435"/>
      <c r="J298" s="442"/>
      <c r="K298" s="167" t="s">
        <v>127</v>
      </c>
      <c r="L298" s="211">
        <f t="shared" si="29"/>
        <v>34.234941384801637</v>
      </c>
      <c r="M298" s="211">
        <f t="shared" si="29"/>
        <v>29.927573399370981</v>
      </c>
      <c r="N298" s="211">
        <f t="shared" si="29"/>
        <v>29.708978606954478</v>
      </c>
      <c r="O298" s="211">
        <f t="shared" si="29"/>
        <v>29.355234798934841</v>
      </c>
      <c r="P298" s="211">
        <f t="shared" si="29"/>
        <v>29.001490990915197</v>
      </c>
      <c r="Q298" s="211">
        <f t="shared" si="29"/>
        <v>28.647747182895561</v>
      </c>
      <c r="R298" s="211">
        <f t="shared" si="29"/>
        <v>28.294003374875917</v>
      </c>
      <c r="S298" s="211">
        <f t="shared" si="29"/>
        <v>27.94025956685628</v>
      </c>
      <c r="T298" s="211">
        <f t="shared" si="29"/>
        <v>27.586515758836644</v>
      </c>
      <c r="U298" s="211">
        <f t="shared" si="29"/>
        <v>27.232771950817003</v>
      </c>
      <c r="V298" s="211">
        <f t="shared" si="29"/>
        <v>26.879028142797363</v>
      </c>
      <c r="W298" s="211">
        <f t="shared" si="29"/>
        <v>26.525284334777719</v>
      </c>
      <c r="X298" s="211">
        <f t="shared" si="29"/>
        <v>26.171540526758054</v>
      </c>
      <c r="Y298" s="211">
        <f t="shared" si="29"/>
        <v>25.677954520280419</v>
      </c>
      <c r="Z298" s="211">
        <f t="shared" si="29"/>
        <v>25.187411653961323</v>
      </c>
      <c r="AA298" s="211">
        <f t="shared" si="29"/>
        <v>24.699883871164801</v>
      </c>
      <c r="AB298" s="211">
        <f t="shared" si="29"/>
        <v>24.215343459094075</v>
      </c>
      <c r="AC298" s="211">
        <f t="shared" si="29"/>
        <v>23.733763043540318</v>
      </c>
      <c r="AD298" s="211">
        <f t="shared" si="29"/>
        <v>23.255115583727495</v>
      </c>
      <c r="AE298" s="211">
        <f t="shared" si="29"/>
        <v>22.779374367250981</v>
      </c>
      <c r="AF298" s="211">
        <f t="shared" si="29"/>
        <v>22.306513005108176</v>
      </c>
      <c r="AG298" s="211">
        <f t="shared" si="29"/>
        <v>21.836505426819048</v>
      </c>
      <c r="AH298" s="211">
        <f t="shared" si="29"/>
        <v>21.369325875634789</v>
      </c>
      <c r="AI298" s="211">
        <f t="shared" si="29"/>
        <v>20.904948903832665</v>
      </c>
      <c r="AJ298" s="211">
        <f t="shared" si="29"/>
        <v>20.443349368095316</v>
      </c>
      <c r="AK298" s="211">
        <f t="shared" si="29"/>
        <v>19.984502424972717</v>
      </c>
      <c r="AL298" s="211">
        <f t="shared" si="29"/>
        <v>19.528383526425056</v>
      </c>
      <c r="AM298" s="211">
        <f t="shared" si="29"/>
        <v>19.074968415444914</v>
      </c>
      <c r="AN298" s="211">
        <f t="shared" si="29"/>
        <v>18.624233121757033</v>
      </c>
      <c r="AO298" s="211">
        <f t="shared" si="29"/>
        <v>18.176153957594114</v>
      </c>
      <c r="AP298" s="211">
        <f t="shared" si="29"/>
        <v>17.730707513547109</v>
      </c>
      <c r="AQ298" s="211">
        <f t="shared" si="29"/>
        <v>17.287870654488355</v>
      </c>
      <c r="AR298" s="211">
        <f t="shared" si="29"/>
        <v>16.847620515566309</v>
      </c>
    </row>
    <row r="299" spans="7:44" ht="14.25" customHeight="1" thickTop="1" x14ac:dyDescent="0.25">
      <c r="G299" s="62"/>
      <c r="H299" s="435"/>
      <c r="J299" s="442"/>
      <c r="K299" s="164" t="s">
        <v>128</v>
      </c>
      <c r="L299" s="209">
        <f xml:space="preserve"> ((L246 *L311 * $S$48 * (L179 * 1 + L281) +L196) * 1000 / (L111 * 8760)) + L213 + 0</f>
        <v>31.060151805378911</v>
      </c>
      <c r="M299" s="209">
        <f t="shared" ref="M299:AR299" si="30" xml:space="preserve"> ((M246 *M311 * $S$48 * (M179 * 1 + M281) +M196) * 1000 / (M111 * 8760)) + M213 + 0</f>
        <v>26.875405418455614</v>
      </c>
      <c r="N299" s="209">
        <f t="shared" si="30"/>
        <v>25.483916079452378</v>
      </c>
      <c r="O299" s="209">
        <f t="shared" si="30"/>
        <v>24.001292351196494</v>
      </c>
      <c r="P299" s="209">
        <f t="shared" si="30"/>
        <v>22.548002847908183</v>
      </c>
      <c r="Q299" s="209">
        <f t="shared" si="30"/>
        <v>21.123185515872471</v>
      </c>
      <c r="R299" s="209">
        <f t="shared" si="30"/>
        <v>19.726011751613566</v>
      </c>
      <c r="S299" s="209">
        <f t="shared" si="30"/>
        <v>18.355684795022253</v>
      </c>
      <c r="T299" s="209">
        <f t="shared" si="30"/>
        <v>17.011438214230264</v>
      </c>
      <c r="U299" s="209">
        <f t="shared" si="30"/>
        <v>15.692534476177906</v>
      </c>
      <c r="V299" s="209">
        <f t="shared" si="30"/>
        <v>14.398263597273209</v>
      </c>
      <c r="W299" s="209">
        <f t="shared" si="30"/>
        <v>13.127941868955551</v>
      </c>
      <c r="X299" s="209">
        <f t="shared" si="30"/>
        <v>11.88091065335713</v>
      </c>
      <c r="Y299" s="209">
        <f t="shared" si="30"/>
        <v>11.679209843239407</v>
      </c>
      <c r="Z299" s="209">
        <f t="shared" si="30"/>
        <v>11.479380328862389</v>
      </c>
      <c r="AA299" s="209">
        <f t="shared" si="30"/>
        <v>11.281396188821429</v>
      </c>
      <c r="AB299" s="209">
        <f t="shared" si="30"/>
        <v>11.085231978266505</v>
      </c>
      <c r="AC299" s="209">
        <f t="shared" si="30"/>
        <v>10.890862718000735</v>
      </c>
      <c r="AD299" s="209">
        <f t="shared" si="30"/>
        <v>10.698263883876802</v>
      </c>
      <c r="AE299" s="209">
        <f t="shared" si="30"/>
        <v>10.507411396481801</v>
      </c>
      <c r="AF299" s="209">
        <f t="shared" si="30"/>
        <v>10.31828161110141</v>
      </c>
      <c r="AG299" s="209">
        <f t="shared" si="30"/>
        <v>10.130851307954597</v>
      </c>
      <c r="AH299" s="209">
        <f t="shared" si="30"/>
        <v>9.945097682690438</v>
      </c>
      <c r="AI299" s="209">
        <f t="shared" si="30"/>
        <v>9.7609983371387514</v>
      </c>
      <c r="AJ299" s="209">
        <f t="shared" si="30"/>
        <v>9.5785312703068488</v>
      </c>
      <c r="AK299" s="209">
        <f t="shared" si="30"/>
        <v>9.3976748696146259</v>
      </c>
      <c r="AL299" s="209">
        <f t="shared" si="30"/>
        <v>9.2184079023608092</v>
      </c>
      <c r="AM299" s="209">
        <f t="shared" si="30"/>
        <v>9.0407095074131458</v>
      </c>
      <c r="AN299" s="209">
        <f t="shared" si="30"/>
        <v>8.8645591871158427</v>
      </c>
      <c r="AO299" s="209">
        <f t="shared" si="30"/>
        <v>8.6899367994075138</v>
      </c>
      <c r="AP299" s="209">
        <f t="shared" si="30"/>
        <v>8.5168225501434289</v>
      </c>
      <c r="AQ299" s="209">
        <f t="shared" si="30"/>
        <v>8.3451969856157753</v>
      </c>
      <c r="AR299" s="209">
        <f t="shared" si="30"/>
        <v>8.1750409852660919</v>
      </c>
    </row>
    <row r="300" spans="7:44" ht="14.25" customHeight="1" x14ac:dyDescent="0.25">
      <c r="G300" s="62"/>
      <c r="H300" s="435"/>
      <c r="J300" s="442"/>
      <c r="K300" s="52" t="s">
        <v>129</v>
      </c>
      <c r="L300" s="210">
        <f t="shared" ref="L300:AR301" si="31" xml:space="preserve"> ((L247 *L312 * $S$48 * (L180 * 1 + L282) +L197) * 1000 / (L112 * 8760)) + L214 + 0</f>
        <v>31.060151805378911</v>
      </c>
      <c r="M300" s="210">
        <f t="shared" si="31"/>
        <v>27.019098162047491</v>
      </c>
      <c r="N300" s="210">
        <f t="shared" si="31"/>
        <v>22.80001228318217</v>
      </c>
      <c r="O300" s="210">
        <f t="shared" si="31"/>
        <v>21.082939429016058</v>
      </c>
      <c r="P300" s="210">
        <f t="shared" si="31"/>
        <v>19.634375759066938</v>
      </c>
      <c r="Q300" s="210">
        <f t="shared" si="31"/>
        <v>18.52965435810605</v>
      </c>
      <c r="R300" s="210">
        <f t="shared" si="31"/>
        <v>17.513350558992236</v>
      </c>
      <c r="S300" s="210">
        <f t="shared" si="31"/>
        <v>16.572740278023321</v>
      </c>
      <c r="T300" s="210">
        <f t="shared" si="31"/>
        <v>15.696946846556799</v>
      </c>
      <c r="U300" s="210">
        <f t="shared" si="31"/>
        <v>14.878391568458911</v>
      </c>
      <c r="V300" s="210">
        <f t="shared" si="31"/>
        <v>14.112639106163082</v>
      </c>
      <c r="W300" s="210">
        <f t="shared" si="31"/>
        <v>13.393668769614514</v>
      </c>
      <c r="X300" s="210">
        <f t="shared" si="31"/>
        <v>12.930580729041838</v>
      </c>
      <c r="Y300" s="210">
        <f t="shared" si="31"/>
        <v>12.663389161119827</v>
      </c>
      <c r="Z300" s="210">
        <f t="shared" si="31"/>
        <v>12.423809538749278</v>
      </c>
      <c r="AA300" s="210">
        <f t="shared" si="31"/>
        <v>12.195753951182411</v>
      </c>
      <c r="AB300" s="210">
        <f t="shared" si="31"/>
        <v>11.973376459634279</v>
      </c>
      <c r="AC300" s="210">
        <f t="shared" si="31"/>
        <v>11.748038854918779</v>
      </c>
      <c r="AD300" s="210">
        <f t="shared" si="31"/>
        <v>11.522621505138272</v>
      </c>
      <c r="AE300" s="210">
        <f t="shared" si="31"/>
        <v>11.309929052306307</v>
      </c>
      <c r="AF300" s="210">
        <f t="shared" si="31"/>
        <v>11.095663747958168</v>
      </c>
      <c r="AG300" s="210">
        <f t="shared" si="31"/>
        <v>10.884082258819742</v>
      </c>
      <c r="AH300" s="210">
        <f t="shared" si="31"/>
        <v>10.682211059795462</v>
      </c>
      <c r="AI300" s="210">
        <f t="shared" si="31"/>
        <v>10.489964354687185</v>
      </c>
      <c r="AJ300" s="210">
        <f t="shared" si="31"/>
        <v>10.29183788246208</v>
      </c>
      <c r="AK300" s="210">
        <f t="shared" si="31"/>
        <v>10.101859949363647</v>
      </c>
      <c r="AL300" s="210">
        <f t="shared" si="31"/>
        <v>9.914384846478459</v>
      </c>
      <c r="AM300" s="210">
        <f t="shared" si="31"/>
        <v>9.7266116593489915</v>
      </c>
      <c r="AN300" s="210">
        <f t="shared" si="31"/>
        <v>9.5385429835053781</v>
      </c>
      <c r="AO300" s="210">
        <f t="shared" si="31"/>
        <v>9.3598517879835406</v>
      </c>
      <c r="AP300" s="210">
        <f t="shared" si="31"/>
        <v>9.1821918928827131</v>
      </c>
      <c r="AQ300" s="210">
        <f t="shared" si="31"/>
        <v>9.0069279318421067</v>
      </c>
      <c r="AR300" s="210">
        <f t="shared" si="31"/>
        <v>8.8326696868408892</v>
      </c>
    </row>
    <row r="301" spans="7:44" ht="14.25" customHeight="1" thickBot="1" x14ac:dyDescent="0.3">
      <c r="G301" s="62"/>
      <c r="H301" s="435"/>
      <c r="J301" s="449"/>
      <c r="K301" s="167" t="s">
        <v>130</v>
      </c>
      <c r="L301" s="211">
        <f t="shared" si="31"/>
        <v>31.060151805378911</v>
      </c>
      <c r="M301" s="211">
        <f t="shared" si="31"/>
        <v>27.152229136391977</v>
      </c>
      <c r="N301" s="211">
        <f t="shared" si="31"/>
        <v>26.953905810524212</v>
      </c>
      <c r="O301" s="211">
        <f t="shared" si="31"/>
        <v>26.632966561532815</v>
      </c>
      <c r="P301" s="211">
        <f t="shared" si="31"/>
        <v>26.312027312541414</v>
      </c>
      <c r="Q301" s="211">
        <f t="shared" si="31"/>
        <v>25.991088063550016</v>
      </c>
      <c r="R301" s="211">
        <f t="shared" si="31"/>
        <v>25.670148814558612</v>
      </c>
      <c r="S301" s="211">
        <f t="shared" si="31"/>
        <v>25.349209565567214</v>
      </c>
      <c r="T301" s="211">
        <f t="shared" si="31"/>
        <v>25.028270316575817</v>
      </c>
      <c r="U301" s="211">
        <f t="shared" si="31"/>
        <v>24.70733106758442</v>
      </c>
      <c r="V301" s="211">
        <f t="shared" si="31"/>
        <v>24.386391818593019</v>
      </c>
      <c r="W301" s="211">
        <f t="shared" si="31"/>
        <v>24.065452569601614</v>
      </c>
      <c r="X301" s="211">
        <f t="shared" si="31"/>
        <v>23.744513320610192</v>
      </c>
      <c r="Y301" s="211">
        <f t="shared" si="31"/>
        <v>23.300078326956282</v>
      </c>
      <c r="Z301" s="211">
        <f t="shared" si="31"/>
        <v>22.858255719866126</v>
      </c>
      <c r="AA301" s="211">
        <f t="shared" si="31"/>
        <v>22.419022533444618</v>
      </c>
      <c r="AB301" s="211">
        <f t="shared" si="31"/>
        <v>21.9823560702058</v>
      </c>
      <c r="AC301" s="211">
        <f t="shared" si="31"/>
        <v>21.548233897162994</v>
      </c>
      <c r="AD301" s="211">
        <f t="shared" si="31"/>
        <v>21.116633841987223</v>
      </c>
      <c r="AE301" s="211">
        <f t="shared" si="31"/>
        <v>20.687533989232264</v>
      </c>
      <c r="AF301" s="211">
        <f t="shared" si="31"/>
        <v>20.260912676625207</v>
      </c>
      <c r="AG301" s="211">
        <f t="shared" si="31"/>
        <v>19.836748491421059</v>
      </c>
      <c r="AH301" s="211">
        <f t="shared" si="31"/>
        <v>19.415020266820182</v>
      </c>
      <c r="AI301" s="211">
        <f t="shared" si="31"/>
        <v>18.995707078447232</v>
      </c>
      <c r="AJ301" s="211">
        <f t="shared" si="31"/>
        <v>18.578788240890482</v>
      </c>
      <c r="AK301" s="211">
        <f t="shared" si="31"/>
        <v>18.164243304300214</v>
      </c>
      <c r="AL301" s="211">
        <f t="shared" si="31"/>
        <v>17.752052051045045</v>
      </c>
      <c r="AM301" s="211">
        <f t="shared" si="31"/>
        <v>17.342194492425087</v>
      </c>
      <c r="AN301" s="211">
        <f t="shared" si="31"/>
        <v>16.934650865440748</v>
      </c>
      <c r="AO301" s="211">
        <f t="shared" si="31"/>
        <v>16.529401629616093</v>
      </c>
      <c r="AP301" s="211">
        <f t="shared" si="31"/>
        <v>16.12642746387575</v>
      </c>
      <c r="AQ301" s="211">
        <f t="shared" si="31"/>
        <v>15.725709263474197</v>
      </c>
      <c r="AR301" s="211">
        <f t="shared" si="31"/>
        <v>15.327228136976602</v>
      </c>
    </row>
    <row r="302" spans="7:44" ht="14.25" customHeight="1" thickTop="1" x14ac:dyDescent="0.25">
      <c r="G302" s="62"/>
      <c r="H302" s="116"/>
      <c r="I302" s="116"/>
      <c r="J302" s="116"/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  <c r="AA302" s="116"/>
      <c r="AB302" s="116"/>
      <c r="AC302" s="116"/>
      <c r="AD302" s="116"/>
      <c r="AE302" s="116"/>
      <c r="AF302" s="116"/>
      <c r="AG302" s="116"/>
      <c r="AH302" s="116"/>
      <c r="AI302" s="116"/>
      <c r="AJ302" s="116"/>
      <c r="AK302" s="116"/>
      <c r="AL302" s="116"/>
      <c r="AM302" s="116"/>
      <c r="AN302" s="116"/>
      <c r="AO302" s="116"/>
      <c r="AP302" s="116"/>
      <c r="AQ302" s="116"/>
      <c r="AR302" s="116"/>
    </row>
    <row r="303" spans="7:44" ht="14.25" customHeight="1" x14ac:dyDescent="0.25">
      <c r="G303" s="62"/>
      <c r="L303" s="162">
        <v>2018</v>
      </c>
      <c r="M303" s="162">
        <v>2019</v>
      </c>
      <c r="N303" s="162">
        <v>2020</v>
      </c>
      <c r="O303" s="162">
        <v>2021</v>
      </c>
      <c r="P303" s="162">
        <v>2022</v>
      </c>
      <c r="Q303" s="162">
        <v>2023</v>
      </c>
      <c r="R303" s="162">
        <v>2024</v>
      </c>
      <c r="S303" s="162">
        <v>2025</v>
      </c>
      <c r="T303" s="162">
        <v>2026</v>
      </c>
      <c r="U303" s="162">
        <v>2027</v>
      </c>
      <c r="V303" s="162">
        <v>2028</v>
      </c>
      <c r="W303" s="162">
        <v>2029</v>
      </c>
      <c r="X303" s="162">
        <v>2030</v>
      </c>
      <c r="Y303" s="162">
        <v>2031</v>
      </c>
      <c r="Z303" s="162">
        <v>2032</v>
      </c>
      <c r="AA303" s="162">
        <v>2033</v>
      </c>
      <c r="AB303" s="162">
        <v>2034</v>
      </c>
      <c r="AC303" s="162">
        <v>2035</v>
      </c>
      <c r="AD303" s="162">
        <v>2036</v>
      </c>
      <c r="AE303" s="162">
        <v>2037</v>
      </c>
      <c r="AF303" s="162">
        <v>2038</v>
      </c>
      <c r="AG303" s="162">
        <v>2039</v>
      </c>
      <c r="AH303" s="162">
        <v>2040</v>
      </c>
      <c r="AI303" s="162">
        <v>2041</v>
      </c>
      <c r="AJ303" s="162">
        <v>2042</v>
      </c>
      <c r="AK303" s="162">
        <v>2043</v>
      </c>
      <c r="AL303" s="162">
        <v>2044</v>
      </c>
      <c r="AM303" s="162">
        <v>2045</v>
      </c>
      <c r="AN303" s="162">
        <v>2046</v>
      </c>
      <c r="AO303" s="162">
        <v>2047</v>
      </c>
      <c r="AP303" s="162">
        <v>2048</v>
      </c>
      <c r="AQ303" s="162">
        <v>2049</v>
      </c>
      <c r="AR303" s="162">
        <v>2050</v>
      </c>
    </row>
    <row r="304" spans="7:44" ht="14.25" customHeight="1" x14ac:dyDescent="0.25">
      <c r="G304" s="62"/>
      <c r="H304" s="440" t="s">
        <v>161</v>
      </c>
      <c r="J304" s="441" t="s">
        <v>162</v>
      </c>
      <c r="K304" s="52" t="s">
        <v>163</v>
      </c>
      <c r="L304" s="213">
        <v>0.116085097876559</v>
      </c>
      <c r="M304" s="213">
        <v>0.116085097876559</v>
      </c>
      <c r="N304" s="213">
        <v>0.116085097876559</v>
      </c>
      <c r="O304" s="213">
        <v>0.116085097876559</v>
      </c>
      <c r="P304" s="213">
        <v>0.116085097876559</v>
      </c>
      <c r="Q304" s="213">
        <v>0.116085097876559</v>
      </c>
      <c r="R304" s="213">
        <v>0.116085097876559</v>
      </c>
      <c r="S304" s="213">
        <v>0.116085097876559</v>
      </c>
      <c r="T304" s="213">
        <v>0.116085097876559</v>
      </c>
      <c r="U304" s="213">
        <v>0.116085097876559</v>
      </c>
      <c r="V304" s="213">
        <v>0.116085097876559</v>
      </c>
      <c r="W304" s="213">
        <v>0.116085097876559</v>
      </c>
      <c r="X304" s="213">
        <v>0.116085097876559</v>
      </c>
      <c r="Y304" s="213">
        <v>0.116085097876559</v>
      </c>
      <c r="Z304" s="213">
        <v>0.116085097876559</v>
      </c>
      <c r="AA304" s="213">
        <v>0.116085097876559</v>
      </c>
      <c r="AB304" s="213">
        <v>0.116085097876559</v>
      </c>
      <c r="AC304" s="213">
        <v>0.116085097876559</v>
      </c>
      <c r="AD304" s="213">
        <v>0.116085097876559</v>
      </c>
      <c r="AE304" s="213">
        <v>0.116085097876559</v>
      </c>
      <c r="AF304" s="213">
        <v>0.116085097876559</v>
      </c>
      <c r="AG304" s="213">
        <v>0.116085097876559</v>
      </c>
      <c r="AH304" s="213">
        <v>0.116085097876559</v>
      </c>
      <c r="AI304" s="213">
        <v>0.116085097876559</v>
      </c>
      <c r="AJ304" s="213">
        <v>0.116085097876559</v>
      </c>
      <c r="AK304" s="213">
        <v>0.116085097876559</v>
      </c>
      <c r="AL304" s="213">
        <v>0.116085097876559</v>
      </c>
      <c r="AM304" s="213">
        <v>0.116085097876559</v>
      </c>
      <c r="AN304" s="213">
        <v>0.116085097876559</v>
      </c>
      <c r="AO304" s="213">
        <v>0.116085097876559</v>
      </c>
      <c r="AP304" s="213">
        <v>0.116085097876559</v>
      </c>
      <c r="AQ304" s="213">
        <v>0.116085097876559</v>
      </c>
      <c r="AR304" s="213">
        <v>0.116085097876559</v>
      </c>
    </row>
    <row r="305" spans="7:46" ht="14.25" customHeight="1" x14ac:dyDescent="0.25">
      <c r="G305" s="62"/>
      <c r="H305" s="440"/>
      <c r="J305" s="442"/>
      <c r="K305" s="52" t="s">
        <v>164</v>
      </c>
      <c r="L305" s="213">
        <v>0.116085097876559</v>
      </c>
      <c r="M305" s="213">
        <v>0.116085097876559</v>
      </c>
      <c r="N305" s="213">
        <v>0.116085097876559</v>
      </c>
      <c r="O305" s="213">
        <v>0.116085097876559</v>
      </c>
      <c r="P305" s="213">
        <v>0.116085097876559</v>
      </c>
      <c r="Q305" s="213">
        <v>0.116085097876559</v>
      </c>
      <c r="R305" s="213">
        <v>0.116085097876559</v>
      </c>
      <c r="S305" s="213">
        <v>0.116085097876559</v>
      </c>
      <c r="T305" s="213">
        <v>0.116085097876559</v>
      </c>
      <c r="U305" s="213">
        <v>0.116085097876559</v>
      </c>
      <c r="V305" s="213">
        <v>0.116085097876559</v>
      </c>
      <c r="W305" s="213">
        <v>0.116085097876559</v>
      </c>
      <c r="X305" s="213">
        <v>0.116085097876559</v>
      </c>
      <c r="Y305" s="213">
        <v>0.116085097876559</v>
      </c>
      <c r="Z305" s="213">
        <v>0.116085097876559</v>
      </c>
      <c r="AA305" s="213">
        <v>0.116085097876559</v>
      </c>
      <c r="AB305" s="213">
        <v>0.116085097876559</v>
      </c>
      <c r="AC305" s="213">
        <v>0.116085097876559</v>
      </c>
      <c r="AD305" s="213">
        <v>0.116085097876559</v>
      </c>
      <c r="AE305" s="213">
        <v>0.116085097876559</v>
      </c>
      <c r="AF305" s="213">
        <v>0.116085097876559</v>
      </c>
      <c r="AG305" s="213">
        <v>0.116085097876559</v>
      </c>
      <c r="AH305" s="213">
        <v>0.116085097876559</v>
      </c>
      <c r="AI305" s="213">
        <v>0.116085097876559</v>
      </c>
      <c r="AJ305" s="213">
        <v>0.116085097876559</v>
      </c>
      <c r="AK305" s="213">
        <v>0.116085097876559</v>
      </c>
      <c r="AL305" s="213">
        <v>0.116085097876559</v>
      </c>
      <c r="AM305" s="213">
        <v>0.116085097876559</v>
      </c>
      <c r="AN305" s="213">
        <v>0.116085097876559</v>
      </c>
      <c r="AO305" s="213">
        <v>0.116085097876559</v>
      </c>
      <c r="AP305" s="213">
        <v>0.116085097876559</v>
      </c>
      <c r="AQ305" s="213">
        <v>0.116085097876559</v>
      </c>
      <c r="AR305" s="213">
        <v>0.116085097876559</v>
      </c>
    </row>
    <row r="306" spans="7:46" ht="14.25" customHeight="1" x14ac:dyDescent="0.25">
      <c r="G306" s="62"/>
      <c r="H306" s="440"/>
      <c r="J306" s="442"/>
      <c r="K306" s="52" t="s">
        <v>165</v>
      </c>
      <c r="L306" s="213">
        <v>0.116085097876559</v>
      </c>
      <c r="M306" s="213">
        <v>0.116085097876559</v>
      </c>
      <c r="N306" s="213">
        <v>0.116085097876559</v>
      </c>
      <c r="O306" s="213">
        <v>0.116085097876559</v>
      </c>
      <c r="P306" s="213">
        <v>0.116085097876559</v>
      </c>
      <c r="Q306" s="213">
        <v>0.116085097876559</v>
      </c>
      <c r="R306" s="213">
        <v>0.116085097876559</v>
      </c>
      <c r="S306" s="213">
        <v>0.116085097876559</v>
      </c>
      <c r="T306" s="213">
        <v>0.116085097876559</v>
      </c>
      <c r="U306" s="213">
        <v>0.116085097876559</v>
      </c>
      <c r="V306" s="213">
        <v>0.116085097876559</v>
      </c>
      <c r="W306" s="213">
        <v>0.116085097876559</v>
      </c>
      <c r="X306" s="213">
        <v>0.116085097876559</v>
      </c>
      <c r="Y306" s="213">
        <v>0.116085097876559</v>
      </c>
      <c r="Z306" s="213">
        <v>0.116085097876559</v>
      </c>
      <c r="AA306" s="213">
        <v>0.116085097876559</v>
      </c>
      <c r="AB306" s="213">
        <v>0.116085097876559</v>
      </c>
      <c r="AC306" s="213">
        <v>0.116085097876559</v>
      </c>
      <c r="AD306" s="213">
        <v>0.116085097876559</v>
      </c>
      <c r="AE306" s="213">
        <v>0.116085097876559</v>
      </c>
      <c r="AF306" s="213">
        <v>0.116085097876559</v>
      </c>
      <c r="AG306" s="213">
        <v>0.116085097876559</v>
      </c>
      <c r="AH306" s="213">
        <v>0.116085097876559</v>
      </c>
      <c r="AI306" s="213">
        <v>0.116085097876559</v>
      </c>
      <c r="AJ306" s="213">
        <v>0.116085097876559</v>
      </c>
      <c r="AK306" s="213">
        <v>0.116085097876559</v>
      </c>
      <c r="AL306" s="213">
        <v>0.116085097876559</v>
      </c>
      <c r="AM306" s="213">
        <v>0.116085097876559</v>
      </c>
      <c r="AN306" s="213">
        <v>0.116085097876559</v>
      </c>
      <c r="AO306" s="213">
        <v>0.116085097876559</v>
      </c>
      <c r="AP306" s="213">
        <v>0.116085097876559</v>
      </c>
      <c r="AQ306" s="213">
        <v>0.116085097876559</v>
      </c>
      <c r="AR306" s="213">
        <v>0.116085097876559</v>
      </c>
    </row>
    <row r="307" spans="7:46" ht="14.25" customHeight="1" x14ac:dyDescent="0.25">
      <c r="G307" s="62"/>
      <c r="H307" s="440"/>
      <c r="J307" s="442"/>
      <c r="K307" s="52" t="s">
        <v>166</v>
      </c>
      <c r="L307" s="213">
        <v>0</v>
      </c>
      <c r="M307" s="213">
        <v>0</v>
      </c>
      <c r="N307" s="213">
        <v>0</v>
      </c>
      <c r="O307" s="213">
        <v>0</v>
      </c>
      <c r="P307" s="213">
        <v>0</v>
      </c>
      <c r="Q307" s="213">
        <v>0</v>
      </c>
      <c r="R307" s="213">
        <v>0</v>
      </c>
      <c r="S307" s="213">
        <v>0</v>
      </c>
      <c r="T307" s="213">
        <v>0</v>
      </c>
      <c r="U307" s="213">
        <v>0</v>
      </c>
      <c r="V307" s="213">
        <v>0</v>
      </c>
      <c r="W307" s="213">
        <v>0</v>
      </c>
      <c r="X307" s="213">
        <v>0</v>
      </c>
      <c r="Y307" s="213">
        <v>0</v>
      </c>
      <c r="Z307" s="213">
        <v>0</v>
      </c>
      <c r="AA307" s="213">
        <v>0</v>
      </c>
      <c r="AB307" s="213">
        <v>0</v>
      </c>
      <c r="AC307" s="213">
        <v>0</v>
      </c>
      <c r="AD307" s="213">
        <v>0</v>
      </c>
      <c r="AE307" s="213">
        <v>0</v>
      </c>
      <c r="AF307" s="213">
        <v>0</v>
      </c>
      <c r="AG307" s="213">
        <v>0</v>
      </c>
      <c r="AH307" s="213">
        <v>0</v>
      </c>
      <c r="AI307" s="213">
        <v>0</v>
      </c>
      <c r="AJ307" s="213">
        <v>0</v>
      </c>
      <c r="AK307" s="213">
        <v>0</v>
      </c>
      <c r="AL307" s="213">
        <v>0</v>
      </c>
      <c r="AM307" s="213">
        <v>0</v>
      </c>
      <c r="AN307" s="213">
        <v>0</v>
      </c>
      <c r="AO307" s="213">
        <v>0</v>
      </c>
      <c r="AP307" s="213">
        <v>0</v>
      </c>
      <c r="AQ307" s="213">
        <v>0</v>
      </c>
      <c r="AR307" s="213">
        <v>0</v>
      </c>
      <c r="AS307" s="383">
        <v>0</v>
      </c>
      <c r="AT307" s="383">
        <v>0</v>
      </c>
    </row>
    <row r="308" spans="7:46" ht="14.25" customHeight="1" x14ac:dyDescent="0.25">
      <c r="G308" s="62"/>
      <c r="H308" s="440"/>
      <c r="J308" s="442"/>
      <c r="K308" s="52" t="s">
        <v>167</v>
      </c>
      <c r="L308" s="214">
        <f t="shared" ref="L308:AR308" si="32">SUMPRODUCT($I$315:$I$320,L315:L320)</f>
        <v>0.82600611834396021</v>
      </c>
      <c r="M308" s="214">
        <f t="shared" si="32"/>
        <v>0.82600611834396021</v>
      </c>
      <c r="N308" s="214">
        <f t="shared" si="32"/>
        <v>0.82600611834396021</v>
      </c>
      <c r="O308" s="214">
        <f t="shared" si="32"/>
        <v>0.82600611834396021</v>
      </c>
      <c r="P308" s="214">
        <f t="shared" si="32"/>
        <v>0.82600611834396021</v>
      </c>
      <c r="Q308" s="214">
        <f t="shared" si="32"/>
        <v>0.82600611834396021</v>
      </c>
      <c r="R308" s="214">
        <f t="shared" si="32"/>
        <v>0.82600611834396021</v>
      </c>
      <c r="S308" s="214">
        <f t="shared" si="32"/>
        <v>0.82600611834396021</v>
      </c>
      <c r="T308" s="214">
        <f t="shared" si="32"/>
        <v>0.82600611834396021</v>
      </c>
      <c r="U308" s="214">
        <f t="shared" si="32"/>
        <v>0.82600611834396021</v>
      </c>
      <c r="V308" s="214">
        <f t="shared" si="32"/>
        <v>0.82600611834396021</v>
      </c>
      <c r="W308" s="214">
        <f t="shared" si="32"/>
        <v>0.82600611834396021</v>
      </c>
      <c r="X308" s="214">
        <f t="shared" si="32"/>
        <v>0.82600611834396021</v>
      </c>
      <c r="Y308" s="214">
        <f t="shared" si="32"/>
        <v>0.82600611834396021</v>
      </c>
      <c r="Z308" s="214">
        <f t="shared" si="32"/>
        <v>0.82600611834396021</v>
      </c>
      <c r="AA308" s="214">
        <f t="shared" si="32"/>
        <v>0.82600611834396021</v>
      </c>
      <c r="AB308" s="214">
        <f t="shared" si="32"/>
        <v>0.82600611834396021</v>
      </c>
      <c r="AC308" s="214">
        <f t="shared" si="32"/>
        <v>0.82600611834396021</v>
      </c>
      <c r="AD308" s="214">
        <f t="shared" si="32"/>
        <v>0.82600611834396021</v>
      </c>
      <c r="AE308" s="214">
        <f t="shared" si="32"/>
        <v>0.82600611834396021</v>
      </c>
      <c r="AF308" s="214">
        <f t="shared" si="32"/>
        <v>0.82600611834396021</v>
      </c>
      <c r="AG308" s="214">
        <f t="shared" si="32"/>
        <v>0.82600611834396021</v>
      </c>
      <c r="AH308" s="214">
        <f t="shared" si="32"/>
        <v>0.82600611834396021</v>
      </c>
      <c r="AI308" s="214">
        <f t="shared" si="32"/>
        <v>0.82600611834396021</v>
      </c>
      <c r="AJ308" s="214">
        <f t="shared" si="32"/>
        <v>0.82600611834396021</v>
      </c>
      <c r="AK308" s="214">
        <f t="shared" si="32"/>
        <v>0.82600611834396021</v>
      </c>
      <c r="AL308" s="214">
        <f t="shared" si="32"/>
        <v>0.82600611834396021</v>
      </c>
      <c r="AM308" s="214">
        <f t="shared" si="32"/>
        <v>0.82600611834396021</v>
      </c>
      <c r="AN308" s="214">
        <f t="shared" si="32"/>
        <v>0.82600611834396021</v>
      </c>
      <c r="AO308" s="214">
        <f t="shared" si="32"/>
        <v>0.82600611834396021</v>
      </c>
      <c r="AP308" s="214">
        <f t="shared" si="32"/>
        <v>0.82600611834396021</v>
      </c>
      <c r="AQ308" s="214">
        <f t="shared" si="32"/>
        <v>0.82600611834396021</v>
      </c>
      <c r="AR308" s="214">
        <f t="shared" si="32"/>
        <v>0.82600611834396021</v>
      </c>
    </row>
    <row r="309" spans="7:46" ht="14.25" customHeight="1" x14ac:dyDescent="0.25">
      <c r="G309" s="62"/>
      <c r="H309" s="440"/>
      <c r="J309" s="442"/>
      <c r="K309" s="52" t="s">
        <v>168</v>
      </c>
      <c r="L309" s="214">
        <f t="shared" ref="L309:AR309" si="33">SUMPRODUCT($I$315:$I$320,L322:L327)</f>
        <v>0.82600611834396021</v>
      </c>
      <c r="M309" s="214">
        <f t="shared" si="33"/>
        <v>0.82600611834396021</v>
      </c>
      <c r="N309" s="214">
        <f t="shared" si="33"/>
        <v>0.82600611834396021</v>
      </c>
      <c r="O309" s="214">
        <f t="shared" si="33"/>
        <v>0.82600611834396021</v>
      </c>
      <c r="P309" s="214">
        <f t="shared" si="33"/>
        <v>0.82600611834396021</v>
      </c>
      <c r="Q309" s="214">
        <f t="shared" si="33"/>
        <v>0.82600611834396021</v>
      </c>
      <c r="R309" s="214">
        <f t="shared" si="33"/>
        <v>0.82600611834396021</v>
      </c>
      <c r="S309" s="214">
        <f t="shared" si="33"/>
        <v>0.82600611834396021</v>
      </c>
      <c r="T309" s="214">
        <f t="shared" si="33"/>
        <v>0.82600611834396021</v>
      </c>
      <c r="U309" s="214">
        <f t="shared" si="33"/>
        <v>0.82600611834396021</v>
      </c>
      <c r="V309" s="214">
        <f t="shared" si="33"/>
        <v>0.82600611834396021</v>
      </c>
      <c r="W309" s="214">
        <f t="shared" si="33"/>
        <v>0.82600611834396021</v>
      </c>
      <c r="X309" s="214">
        <f t="shared" si="33"/>
        <v>0.82600611834396021</v>
      </c>
      <c r="Y309" s="214">
        <f t="shared" si="33"/>
        <v>0.82600611834396021</v>
      </c>
      <c r="Z309" s="214">
        <f t="shared" si="33"/>
        <v>0.82600611834396021</v>
      </c>
      <c r="AA309" s="214">
        <f t="shared" si="33"/>
        <v>0.82600611834396021</v>
      </c>
      <c r="AB309" s="214">
        <f t="shared" si="33"/>
        <v>0.82600611834396021</v>
      </c>
      <c r="AC309" s="214">
        <f t="shared" si="33"/>
        <v>0.82600611834396021</v>
      </c>
      <c r="AD309" s="214">
        <f t="shared" si="33"/>
        <v>0.82600611834396021</v>
      </c>
      <c r="AE309" s="214">
        <f t="shared" si="33"/>
        <v>0.82600611834396021</v>
      </c>
      <c r="AF309" s="214">
        <f t="shared" si="33"/>
        <v>0.82600611834396021</v>
      </c>
      <c r="AG309" s="214">
        <f t="shared" si="33"/>
        <v>0.82600611834396021</v>
      </c>
      <c r="AH309" s="214">
        <f t="shared" si="33"/>
        <v>0.82600611834396021</v>
      </c>
      <c r="AI309" s="214">
        <f t="shared" si="33"/>
        <v>0.82600611834396021</v>
      </c>
      <c r="AJ309" s="214">
        <f t="shared" si="33"/>
        <v>0.82600611834396021</v>
      </c>
      <c r="AK309" s="214">
        <f t="shared" si="33"/>
        <v>0.82600611834396021</v>
      </c>
      <c r="AL309" s="214">
        <f t="shared" si="33"/>
        <v>0.82600611834396021</v>
      </c>
      <c r="AM309" s="214">
        <f t="shared" si="33"/>
        <v>0.82600611834396021</v>
      </c>
      <c r="AN309" s="214">
        <f t="shared" si="33"/>
        <v>0.82600611834396021</v>
      </c>
      <c r="AO309" s="214">
        <f t="shared" si="33"/>
        <v>0.82600611834396021</v>
      </c>
      <c r="AP309" s="214">
        <f t="shared" si="33"/>
        <v>0.82600611834396021</v>
      </c>
      <c r="AQ309" s="214">
        <f t="shared" si="33"/>
        <v>0.82600611834396021</v>
      </c>
      <c r="AR309" s="214">
        <f t="shared" si="33"/>
        <v>0.82600611834396021</v>
      </c>
    </row>
    <row r="310" spans="7:46" ht="14.25" customHeight="1" x14ac:dyDescent="0.25">
      <c r="G310" s="62"/>
      <c r="H310" s="440"/>
      <c r="J310" s="442"/>
      <c r="K310" s="52" t="s">
        <v>169</v>
      </c>
      <c r="L310" s="214">
        <f t="shared" ref="L310:AR310" si="34">SUMPRODUCT($I$315:$I$320,L329:L334)</f>
        <v>0.82600611834396021</v>
      </c>
      <c r="M310" s="214">
        <f t="shared" si="34"/>
        <v>0.82600611834396021</v>
      </c>
      <c r="N310" s="214">
        <f t="shared" si="34"/>
        <v>0.82600611834396021</v>
      </c>
      <c r="O310" s="214">
        <f t="shared" si="34"/>
        <v>0.82600611834396021</v>
      </c>
      <c r="P310" s="214">
        <f t="shared" si="34"/>
        <v>0.82600611834396021</v>
      </c>
      <c r="Q310" s="214">
        <f t="shared" si="34"/>
        <v>0.82600611834396021</v>
      </c>
      <c r="R310" s="214">
        <f t="shared" si="34"/>
        <v>0.82600611834396021</v>
      </c>
      <c r="S310" s="214">
        <f t="shared" si="34"/>
        <v>0.82600611834396021</v>
      </c>
      <c r="T310" s="214">
        <f t="shared" si="34"/>
        <v>0.82600611834396021</v>
      </c>
      <c r="U310" s="214">
        <f t="shared" si="34"/>
        <v>0.82600611834396021</v>
      </c>
      <c r="V310" s="214">
        <f t="shared" si="34"/>
        <v>0.82600611834396021</v>
      </c>
      <c r="W310" s="214">
        <f t="shared" si="34"/>
        <v>0.82600611834396021</v>
      </c>
      <c r="X310" s="214">
        <f t="shared" si="34"/>
        <v>0.82600611834396021</v>
      </c>
      <c r="Y310" s="214">
        <f t="shared" si="34"/>
        <v>0.82600611834396021</v>
      </c>
      <c r="Z310" s="214">
        <f t="shared" si="34"/>
        <v>0.82600611834396021</v>
      </c>
      <c r="AA310" s="214">
        <f t="shared" si="34"/>
        <v>0.82600611834396021</v>
      </c>
      <c r="AB310" s="214">
        <f t="shared" si="34"/>
        <v>0.82600611834396021</v>
      </c>
      <c r="AC310" s="214">
        <f t="shared" si="34"/>
        <v>0.82600611834396021</v>
      </c>
      <c r="AD310" s="214">
        <f t="shared" si="34"/>
        <v>0.82600611834396021</v>
      </c>
      <c r="AE310" s="214">
        <f t="shared" si="34"/>
        <v>0.82600611834396021</v>
      </c>
      <c r="AF310" s="214">
        <f t="shared" si="34"/>
        <v>0.82600611834396021</v>
      </c>
      <c r="AG310" s="214">
        <f t="shared" si="34"/>
        <v>0.82600611834396021</v>
      </c>
      <c r="AH310" s="214">
        <f t="shared" si="34"/>
        <v>0.82600611834396021</v>
      </c>
      <c r="AI310" s="214">
        <f t="shared" si="34"/>
        <v>0.82600611834396021</v>
      </c>
      <c r="AJ310" s="214">
        <f t="shared" si="34"/>
        <v>0.82600611834396021</v>
      </c>
      <c r="AK310" s="214">
        <f t="shared" si="34"/>
        <v>0.82600611834396021</v>
      </c>
      <c r="AL310" s="214">
        <f t="shared" si="34"/>
        <v>0.82600611834396021</v>
      </c>
      <c r="AM310" s="214">
        <f t="shared" si="34"/>
        <v>0.82600611834396021</v>
      </c>
      <c r="AN310" s="214">
        <f t="shared" si="34"/>
        <v>0.82600611834396021</v>
      </c>
      <c r="AO310" s="214">
        <f t="shared" si="34"/>
        <v>0.82600611834396021</v>
      </c>
      <c r="AP310" s="214">
        <f t="shared" si="34"/>
        <v>0.82600611834396021</v>
      </c>
      <c r="AQ310" s="214">
        <f t="shared" si="34"/>
        <v>0.82600611834396021</v>
      </c>
      <c r="AR310" s="214">
        <f t="shared" si="34"/>
        <v>0.82600611834396021</v>
      </c>
    </row>
    <row r="311" spans="7:46" ht="14.25" customHeight="1" x14ac:dyDescent="0.25">
      <c r="G311" s="62"/>
      <c r="H311" s="440"/>
      <c r="J311" s="442"/>
      <c r="K311" s="52" t="s">
        <v>170</v>
      </c>
      <c r="L311" s="214">
        <f t="shared" ref="L311:AR313" si="35">(1-L$236*L308*(1-L$307/2)-L$307)/(1-L$236)</f>
        <v>1.0611329854467166</v>
      </c>
      <c r="M311" s="214">
        <f t="shared" si="35"/>
        <v>1.0611329854467166</v>
      </c>
      <c r="N311" s="214">
        <f t="shared" si="35"/>
        <v>1.0611329854467166</v>
      </c>
      <c r="O311" s="214">
        <f t="shared" si="35"/>
        <v>1.0611329854467166</v>
      </c>
      <c r="P311" s="214">
        <f t="shared" si="35"/>
        <v>1.0611329854467166</v>
      </c>
      <c r="Q311" s="214">
        <f t="shared" si="35"/>
        <v>1.0611329854467166</v>
      </c>
      <c r="R311" s="214">
        <f t="shared" si="35"/>
        <v>1.0611329854467166</v>
      </c>
      <c r="S311" s="214">
        <f t="shared" si="35"/>
        <v>1.0611329854467166</v>
      </c>
      <c r="T311" s="214">
        <f t="shared" si="35"/>
        <v>1.0611329854467166</v>
      </c>
      <c r="U311" s="214">
        <f t="shared" si="35"/>
        <v>1.0611329854467166</v>
      </c>
      <c r="V311" s="214">
        <f t="shared" si="35"/>
        <v>1.0611329854467166</v>
      </c>
      <c r="W311" s="214">
        <f t="shared" si="35"/>
        <v>1.0611329854467166</v>
      </c>
      <c r="X311" s="214">
        <f t="shared" si="35"/>
        <v>1.0611329854467166</v>
      </c>
      <c r="Y311" s="214">
        <f t="shared" si="35"/>
        <v>1.0611329854467166</v>
      </c>
      <c r="Z311" s="214">
        <f t="shared" si="35"/>
        <v>1.0611329854467166</v>
      </c>
      <c r="AA311" s="214">
        <f t="shared" si="35"/>
        <v>1.0611329854467166</v>
      </c>
      <c r="AB311" s="214">
        <f t="shared" si="35"/>
        <v>1.0611329854467166</v>
      </c>
      <c r="AC311" s="214">
        <f t="shared" si="35"/>
        <v>1.0611329854467166</v>
      </c>
      <c r="AD311" s="214">
        <f t="shared" si="35"/>
        <v>1.0611329854467166</v>
      </c>
      <c r="AE311" s="214">
        <f t="shared" si="35"/>
        <v>1.0611329854467166</v>
      </c>
      <c r="AF311" s="214">
        <f t="shared" si="35"/>
        <v>1.0611329854467166</v>
      </c>
      <c r="AG311" s="214">
        <f t="shared" si="35"/>
        <v>1.0611329854467166</v>
      </c>
      <c r="AH311" s="214">
        <f t="shared" si="35"/>
        <v>1.0611329854467166</v>
      </c>
      <c r="AI311" s="214">
        <f t="shared" si="35"/>
        <v>1.0611329854467166</v>
      </c>
      <c r="AJ311" s="214">
        <f t="shared" si="35"/>
        <v>1.0611329854467166</v>
      </c>
      <c r="AK311" s="214">
        <f t="shared" si="35"/>
        <v>1.0611329854467166</v>
      </c>
      <c r="AL311" s="214">
        <f t="shared" si="35"/>
        <v>1.0611329854467166</v>
      </c>
      <c r="AM311" s="214">
        <f t="shared" si="35"/>
        <v>1.0611329854467166</v>
      </c>
      <c r="AN311" s="214">
        <f t="shared" si="35"/>
        <v>1.0611329854467166</v>
      </c>
      <c r="AO311" s="214">
        <f t="shared" si="35"/>
        <v>1.0611329854467166</v>
      </c>
      <c r="AP311" s="214">
        <f t="shared" si="35"/>
        <v>1.0611329854467166</v>
      </c>
      <c r="AQ311" s="214">
        <f t="shared" si="35"/>
        <v>1.0611329854467166</v>
      </c>
      <c r="AR311" s="214">
        <f t="shared" si="35"/>
        <v>1.0611329854467166</v>
      </c>
    </row>
    <row r="312" spans="7:46" ht="14.25" customHeight="1" x14ac:dyDescent="0.25">
      <c r="G312" s="62"/>
      <c r="H312" s="440"/>
      <c r="J312" s="442"/>
      <c r="K312" s="52" t="s">
        <v>171</v>
      </c>
      <c r="L312" s="214">
        <f t="shared" si="35"/>
        <v>1.0611329854467166</v>
      </c>
      <c r="M312" s="214">
        <f t="shared" si="35"/>
        <v>1.0611329854467166</v>
      </c>
      <c r="N312" s="214">
        <f t="shared" si="35"/>
        <v>1.0611329854467166</v>
      </c>
      <c r="O312" s="214">
        <f t="shared" si="35"/>
        <v>1.0611329854467166</v>
      </c>
      <c r="P312" s="214">
        <f t="shared" si="35"/>
        <v>1.0611329854467166</v>
      </c>
      <c r="Q312" s="214">
        <f t="shared" si="35"/>
        <v>1.0611329854467166</v>
      </c>
      <c r="R312" s="214">
        <f t="shared" si="35"/>
        <v>1.0611329854467166</v>
      </c>
      <c r="S312" s="214">
        <f t="shared" si="35"/>
        <v>1.0611329854467166</v>
      </c>
      <c r="T312" s="214">
        <f t="shared" si="35"/>
        <v>1.0611329854467166</v>
      </c>
      <c r="U312" s="214">
        <f t="shared" si="35"/>
        <v>1.0611329854467166</v>
      </c>
      <c r="V312" s="214">
        <f t="shared" si="35"/>
        <v>1.0611329854467166</v>
      </c>
      <c r="W312" s="214">
        <f t="shared" si="35"/>
        <v>1.0611329854467166</v>
      </c>
      <c r="X312" s="214">
        <f t="shared" si="35"/>
        <v>1.0611329854467166</v>
      </c>
      <c r="Y312" s="214">
        <f t="shared" si="35"/>
        <v>1.0611329854467166</v>
      </c>
      <c r="Z312" s="214">
        <f t="shared" si="35"/>
        <v>1.0611329854467166</v>
      </c>
      <c r="AA312" s="214">
        <f t="shared" si="35"/>
        <v>1.0611329854467166</v>
      </c>
      <c r="AB312" s="214">
        <f t="shared" si="35"/>
        <v>1.0611329854467166</v>
      </c>
      <c r="AC312" s="214">
        <f t="shared" si="35"/>
        <v>1.0611329854467166</v>
      </c>
      <c r="AD312" s="214">
        <f t="shared" si="35"/>
        <v>1.0611329854467166</v>
      </c>
      <c r="AE312" s="214">
        <f t="shared" si="35"/>
        <v>1.0611329854467166</v>
      </c>
      <c r="AF312" s="214">
        <f t="shared" si="35"/>
        <v>1.0611329854467166</v>
      </c>
      <c r="AG312" s="214">
        <f t="shared" si="35"/>
        <v>1.0611329854467166</v>
      </c>
      <c r="AH312" s="214">
        <f t="shared" si="35"/>
        <v>1.0611329854467166</v>
      </c>
      <c r="AI312" s="214">
        <f t="shared" si="35"/>
        <v>1.0611329854467166</v>
      </c>
      <c r="AJ312" s="214">
        <f t="shared" si="35"/>
        <v>1.0611329854467166</v>
      </c>
      <c r="AK312" s="214">
        <f t="shared" si="35"/>
        <v>1.0611329854467166</v>
      </c>
      <c r="AL312" s="214">
        <f t="shared" si="35"/>
        <v>1.0611329854467166</v>
      </c>
      <c r="AM312" s="214">
        <f t="shared" si="35"/>
        <v>1.0611329854467166</v>
      </c>
      <c r="AN312" s="214">
        <f t="shared" si="35"/>
        <v>1.0611329854467166</v>
      </c>
      <c r="AO312" s="214">
        <f t="shared" si="35"/>
        <v>1.0611329854467166</v>
      </c>
      <c r="AP312" s="214">
        <f t="shared" si="35"/>
        <v>1.0611329854467166</v>
      </c>
      <c r="AQ312" s="214">
        <f t="shared" si="35"/>
        <v>1.0611329854467166</v>
      </c>
      <c r="AR312" s="214">
        <f t="shared" si="35"/>
        <v>1.0611329854467166</v>
      </c>
    </row>
    <row r="313" spans="7:46" ht="18.75" customHeight="1" x14ac:dyDescent="0.25">
      <c r="G313" s="62"/>
      <c r="H313" s="440"/>
      <c r="J313" s="442"/>
      <c r="K313" s="215" t="s">
        <v>172</v>
      </c>
      <c r="L313" s="214">
        <f t="shared" si="35"/>
        <v>1.0611329854467166</v>
      </c>
      <c r="M313" s="214">
        <f t="shared" si="35"/>
        <v>1.0611329854467166</v>
      </c>
      <c r="N313" s="214">
        <f t="shared" si="35"/>
        <v>1.0611329854467166</v>
      </c>
      <c r="O313" s="214">
        <f t="shared" si="35"/>
        <v>1.0611329854467166</v>
      </c>
      <c r="P313" s="214">
        <f t="shared" si="35"/>
        <v>1.0611329854467166</v>
      </c>
      <c r="Q313" s="214">
        <f t="shared" si="35"/>
        <v>1.0611329854467166</v>
      </c>
      <c r="R313" s="214">
        <f t="shared" si="35"/>
        <v>1.0611329854467166</v>
      </c>
      <c r="S313" s="214">
        <f t="shared" si="35"/>
        <v>1.0611329854467166</v>
      </c>
      <c r="T313" s="214">
        <f t="shared" si="35"/>
        <v>1.0611329854467166</v>
      </c>
      <c r="U313" s="214">
        <f t="shared" si="35"/>
        <v>1.0611329854467166</v>
      </c>
      <c r="V313" s="214">
        <f t="shared" si="35"/>
        <v>1.0611329854467166</v>
      </c>
      <c r="W313" s="214">
        <f t="shared" si="35"/>
        <v>1.0611329854467166</v>
      </c>
      <c r="X313" s="214">
        <f t="shared" si="35"/>
        <v>1.0611329854467166</v>
      </c>
      <c r="Y313" s="214">
        <f t="shared" si="35"/>
        <v>1.0611329854467166</v>
      </c>
      <c r="Z313" s="214">
        <f t="shared" si="35"/>
        <v>1.0611329854467166</v>
      </c>
      <c r="AA313" s="214">
        <f t="shared" si="35"/>
        <v>1.0611329854467166</v>
      </c>
      <c r="AB313" s="214">
        <f t="shared" si="35"/>
        <v>1.0611329854467166</v>
      </c>
      <c r="AC313" s="214">
        <f t="shared" si="35"/>
        <v>1.0611329854467166</v>
      </c>
      <c r="AD313" s="214">
        <f t="shared" si="35"/>
        <v>1.0611329854467166</v>
      </c>
      <c r="AE313" s="214">
        <f t="shared" si="35"/>
        <v>1.0611329854467166</v>
      </c>
      <c r="AF313" s="214">
        <f t="shared" si="35"/>
        <v>1.0611329854467166</v>
      </c>
      <c r="AG313" s="214">
        <f t="shared" si="35"/>
        <v>1.0611329854467166</v>
      </c>
      <c r="AH313" s="214">
        <f t="shared" si="35"/>
        <v>1.0611329854467166</v>
      </c>
      <c r="AI313" s="214">
        <f t="shared" si="35"/>
        <v>1.0611329854467166</v>
      </c>
      <c r="AJ313" s="214">
        <f t="shared" si="35"/>
        <v>1.0611329854467166</v>
      </c>
      <c r="AK313" s="214">
        <f t="shared" si="35"/>
        <v>1.0611329854467166</v>
      </c>
      <c r="AL313" s="214">
        <f t="shared" si="35"/>
        <v>1.0611329854467166</v>
      </c>
      <c r="AM313" s="214">
        <f t="shared" si="35"/>
        <v>1.0611329854467166</v>
      </c>
      <c r="AN313" s="214">
        <f t="shared" si="35"/>
        <v>1.0611329854467166</v>
      </c>
      <c r="AO313" s="214">
        <f t="shared" si="35"/>
        <v>1.0611329854467166</v>
      </c>
      <c r="AP313" s="214">
        <f t="shared" si="35"/>
        <v>1.0611329854467166</v>
      </c>
      <c r="AQ313" s="214">
        <f t="shared" si="35"/>
        <v>1.0611329854467166</v>
      </c>
      <c r="AR313" s="214">
        <f t="shared" si="35"/>
        <v>1.0611329854467166</v>
      </c>
    </row>
    <row r="314" spans="7:46" ht="14.25" customHeight="1" x14ac:dyDescent="0.25">
      <c r="G314" s="62"/>
      <c r="H314" s="384"/>
      <c r="J314" s="387"/>
      <c r="K314" s="218" t="s">
        <v>173</v>
      </c>
      <c r="L314" s="162">
        <v>2018</v>
      </c>
      <c r="M314" s="162">
        <v>2019</v>
      </c>
      <c r="N314" s="162">
        <v>2020</v>
      </c>
      <c r="O314" s="162">
        <v>2021</v>
      </c>
      <c r="P314" s="162">
        <v>2022</v>
      </c>
      <c r="Q314" s="162">
        <v>2023</v>
      </c>
      <c r="R314" s="162">
        <v>2024</v>
      </c>
      <c r="S314" s="162">
        <v>2025</v>
      </c>
      <c r="T314" s="162">
        <v>2026</v>
      </c>
      <c r="U314" s="162">
        <v>2027</v>
      </c>
      <c r="V314" s="162">
        <v>2028</v>
      </c>
      <c r="W314" s="162">
        <v>2029</v>
      </c>
      <c r="X314" s="162">
        <v>2030</v>
      </c>
      <c r="Y314" s="162">
        <v>2031</v>
      </c>
      <c r="Z314" s="162">
        <v>2032</v>
      </c>
      <c r="AA314" s="162">
        <v>2033</v>
      </c>
      <c r="AB314" s="162">
        <v>2034</v>
      </c>
      <c r="AC314" s="162">
        <v>2035</v>
      </c>
      <c r="AD314" s="162">
        <v>2036</v>
      </c>
      <c r="AE314" s="162">
        <v>2037</v>
      </c>
      <c r="AF314" s="162">
        <v>2038</v>
      </c>
      <c r="AG314" s="162">
        <v>2039</v>
      </c>
      <c r="AH314" s="162">
        <v>2040</v>
      </c>
      <c r="AI314" s="162">
        <v>2041</v>
      </c>
      <c r="AJ314" s="162">
        <v>2042</v>
      </c>
      <c r="AK314" s="162">
        <v>2043</v>
      </c>
      <c r="AL314" s="162">
        <v>2044</v>
      </c>
      <c r="AM314" s="162">
        <v>2045</v>
      </c>
      <c r="AN314" s="162">
        <v>2046</v>
      </c>
      <c r="AO314" s="162">
        <v>2047</v>
      </c>
      <c r="AP314" s="162">
        <v>2048</v>
      </c>
      <c r="AQ314" s="162">
        <v>2049</v>
      </c>
      <c r="AR314" s="162">
        <v>2050</v>
      </c>
    </row>
    <row r="315" spans="7:46" ht="14.25" customHeight="1" x14ac:dyDescent="0.25">
      <c r="G315" s="62"/>
      <c r="H315" s="384"/>
      <c r="I315" s="383">
        <v>0.2</v>
      </c>
      <c r="J315" s="219" t="s">
        <v>174</v>
      </c>
      <c r="K315" s="220">
        <v>1</v>
      </c>
      <c r="L315" s="221">
        <f t="shared" ref="L315:AR320" si="36">1/((1+L$240)*(1+L$219))^$K315</f>
        <v>0.93222709051925046</v>
      </c>
      <c r="M315" s="221">
        <f t="shared" si="36"/>
        <v>0.93222709051925046</v>
      </c>
      <c r="N315" s="221">
        <f t="shared" si="36"/>
        <v>0.93222709051925046</v>
      </c>
      <c r="O315" s="221">
        <f t="shared" si="36"/>
        <v>0.93222709051925046</v>
      </c>
      <c r="P315" s="221">
        <f t="shared" si="36"/>
        <v>0.93222709051925046</v>
      </c>
      <c r="Q315" s="221">
        <f t="shared" si="36"/>
        <v>0.93222709051925046</v>
      </c>
      <c r="R315" s="221">
        <f t="shared" si="36"/>
        <v>0.93222709051925046</v>
      </c>
      <c r="S315" s="221">
        <f t="shared" si="36"/>
        <v>0.93222709051925046</v>
      </c>
      <c r="T315" s="221">
        <f t="shared" si="36"/>
        <v>0.93222709051925046</v>
      </c>
      <c r="U315" s="221">
        <f t="shared" si="36"/>
        <v>0.93222709051925046</v>
      </c>
      <c r="V315" s="221">
        <f t="shared" si="36"/>
        <v>0.93222709051925046</v>
      </c>
      <c r="W315" s="221">
        <f t="shared" si="36"/>
        <v>0.93222709051925046</v>
      </c>
      <c r="X315" s="221">
        <f t="shared" si="36"/>
        <v>0.93222709051925046</v>
      </c>
      <c r="Y315" s="221">
        <f t="shared" si="36"/>
        <v>0.93222709051925046</v>
      </c>
      <c r="Z315" s="221">
        <f t="shared" si="36"/>
        <v>0.93222709051925046</v>
      </c>
      <c r="AA315" s="221">
        <f t="shared" si="36"/>
        <v>0.93222709051925046</v>
      </c>
      <c r="AB315" s="221">
        <f t="shared" si="36"/>
        <v>0.93222709051925046</v>
      </c>
      <c r="AC315" s="221">
        <f t="shared" si="36"/>
        <v>0.93222709051925046</v>
      </c>
      <c r="AD315" s="221">
        <f t="shared" si="36"/>
        <v>0.93222709051925046</v>
      </c>
      <c r="AE315" s="221">
        <f t="shared" si="36"/>
        <v>0.93222709051925046</v>
      </c>
      <c r="AF315" s="221">
        <f t="shared" si="36"/>
        <v>0.93222709051925046</v>
      </c>
      <c r="AG315" s="221">
        <f t="shared" si="36"/>
        <v>0.93222709051925046</v>
      </c>
      <c r="AH315" s="221">
        <f t="shared" si="36"/>
        <v>0.93222709051925046</v>
      </c>
      <c r="AI315" s="221">
        <f t="shared" si="36"/>
        <v>0.93222709051925046</v>
      </c>
      <c r="AJ315" s="221">
        <f t="shared" si="36"/>
        <v>0.93222709051925046</v>
      </c>
      <c r="AK315" s="221">
        <f t="shared" si="36"/>
        <v>0.93222709051925046</v>
      </c>
      <c r="AL315" s="221">
        <f t="shared" si="36"/>
        <v>0.93222709051925046</v>
      </c>
      <c r="AM315" s="221">
        <f t="shared" si="36"/>
        <v>0.93222709051925046</v>
      </c>
      <c r="AN315" s="221">
        <f t="shared" si="36"/>
        <v>0.93222709051925046</v>
      </c>
      <c r="AO315" s="221">
        <f t="shared" si="36"/>
        <v>0.93222709051925046</v>
      </c>
      <c r="AP315" s="221">
        <f t="shared" si="36"/>
        <v>0.93222709051925046</v>
      </c>
      <c r="AQ315" s="221">
        <f t="shared" si="36"/>
        <v>0.93222709051925046</v>
      </c>
      <c r="AR315" s="221">
        <f t="shared" si="36"/>
        <v>0.93222709051925046</v>
      </c>
    </row>
    <row r="316" spans="7:46" ht="14.25" customHeight="1" x14ac:dyDescent="0.25">
      <c r="G316" s="62"/>
      <c r="H316" s="384"/>
      <c r="I316" s="383">
        <v>0.32</v>
      </c>
      <c r="J316" s="219"/>
      <c r="K316" s="220">
        <v>2</v>
      </c>
      <c r="L316" s="221">
        <f t="shared" si="36"/>
        <v>0.86904734829798691</v>
      </c>
      <c r="M316" s="221">
        <f t="shared" si="36"/>
        <v>0.86904734829798691</v>
      </c>
      <c r="N316" s="221">
        <f t="shared" si="36"/>
        <v>0.86904734829798691</v>
      </c>
      <c r="O316" s="221">
        <f t="shared" si="36"/>
        <v>0.86904734829798691</v>
      </c>
      <c r="P316" s="221">
        <f t="shared" si="36"/>
        <v>0.86904734829798691</v>
      </c>
      <c r="Q316" s="221">
        <f t="shared" si="36"/>
        <v>0.86904734829798691</v>
      </c>
      <c r="R316" s="221">
        <f t="shared" si="36"/>
        <v>0.86904734829798691</v>
      </c>
      <c r="S316" s="221">
        <f t="shared" si="36"/>
        <v>0.86904734829798691</v>
      </c>
      <c r="T316" s="221">
        <f t="shared" si="36"/>
        <v>0.86904734829798691</v>
      </c>
      <c r="U316" s="221">
        <f t="shared" si="36"/>
        <v>0.86904734829798691</v>
      </c>
      <c r="V316" s="221">
        <f t="shared" si="36"/>
        <v>0.86904734829798691</v>
      </c>
      <c r="W316" s="221">
        <f t="shared" si="36"/>
        <v>0.86904734829798691</v>
      </c>
      <c r="X316" s="221">
        <f t="shared" si="36"/>
        <v>0.86904734829798691</v>
      </c>
      <c r="Y316" s="221">
        <f t="shared" si="36"/>
        <v>0.86904734829798691</v>
      </c>
      <c r="Z316" s="221">
        <f t="shared" si="36"/>
        <v>0.86904734829798691</v>
      </c>
      <c r="AA316" s="221">
        <f t="shared" si="36"/>
        <v>0.86904734829798691</v>
      </c>
      <c r="AB316" s="221">
        <f t="shared" si="36"/>
        <v>0.86904734829798691</v>
      </c>
      <c r="AC316" s="221">
        <f t="shared" si="36"/>
        <v>0.86904734829798691</v>
      </c>
      <c r="AD316" s="221">
        <f t="shared" si="36"/>
        <v>0.86904734829798691</v>
      </c>
      <c r="AE316" s="221">
        <f t="shared" si="36"/>
        <v>0.86904734829798691</v>
      </c>
      <c r="AF316" s="221">
        <f t="shared" si="36"/>
        <v>0.86904734829798691</v>
      </c>
      <c r="AG316" s="221">
        <f t="shared" si="36"/>
        <v>0.86904734829798691</v>
      </c>
      <c r="AH316" s="221">
        <f t="shared" si="36"/>
        <v>0.86904734829798691</v>
      </c>
      <c r="AI316" s="221">
        <f t="shared" si="36"/>
        <v>0.86904734829798691</v>
      </c>
      <c r="AJ316" s="221">
        <f t="shared" si="36"/>
        <v>0.86904734829798691</v>
      </c>
      <c r="AK316" s="221">
        <f t="shared" si="36"/>
        <v>0.86904734829798691</v>
      </c>
      <c r="AL316" s="221">
        <f t="shared" si="36"/>
        <v>0.86904734829798691</v>
      </c>
      <c r="AM316" s="221">
        <f t="shared" si="36"/>
        <v>0.86904734829798691</v>
      </c>
      <c r="AN316" s="221">
        <f t="shared" si="36"/>
        <v>0.86904734829798691</v>
      </c>
      <c r="AO316" s="221">
        <f t="shared" si="36"/>
        <v>0.86904734829798691</v>
      </c>
      <c r="AP316" s="221">
        <f t="shared" si="36"/>
        <v>0.86904734829798691</v>
      </c>
      <c r="AQ316" s="221">
        <f t="shared" si="36"/>
        <v>0.86904734829798691</v>
      </c>
      <c r="AR316" s="221">
        <f t="shared" si="36"/>
        <v>0.86904734829798691</v>
      </c>
    </row>
    <row r="317" spans="7:46" ht="14.25" customHeight="1" x14ac:dyDescent="0.25">
      <c r="G317" s="62"/>
      <c r="H317" s="384"/>
      <c r="I317" s="383">
        <v>0.192</v>
      </c>
      <c r="J317" s="219"/>
      <c r="K317" s="220">
        <v>3</v>
      </c>
      <c r="L317" s="221">
        <f t="shared" si="36"/>
        <v>0.81014948102730211</v>
      </c>
      <c r="M317" s="221">
        <f t="shared" si="36"/>
        <v>0.81014948102730211</v>
      </c>
      <c r="N317" s="221">
        <f t="shared" si="36"/>
        <v>0.81014948102730211</v>
      </c>
      <c r="O317" s="221">
        <f t="shared" si="36"/>
        <v>0.81014948102730211</v>
      </c>
      <c r="P317" s="221">
        <f t="shared" si="36"/>
        <v>0.81014948102730211</v>
      </c>
      <c r="Q317" s="221">
        <f t="shared" si="36"/>
        <v>0.81014948102730211</v>
      </c>
      <c r="R317" s="221">
        <f t="shared" si="36"/>
        <v>0.81014948102730211</v>
      </c>
      <c r="S317" s="221">
        <f t="shared" si="36"/>
        <v>0.81014948102730211</v>
      </c>
      <c r="T317" s="221">
        <f t="shared" si="36"/>
        <v>0.81014948102730211</v>
      </c>
      <c r="U317" s="221">
        <f t="shared" si="36"/>
        <v>0.81014948102730211</v>
      </c>
      <c r="V317" s="221">
        <f t="shared" si="36"/>
        <v>0.81014948102730211</v>
      </c>
      <c r="W317" s="221">
        <f t="shared" si="36"/>
        <v>0.81014948102730211</v>
      </c>
      <c r="X317" s="221">
        <f t="shared" si="36"/>
        <v>0.81014948102730211</v>
      </c>
      <c r="Y317" s="221">
        <f t="shared" si="36"/>
        <v>0.81014948102730211</v>
      </c>
      <c r="Z317" s="221">
        <f t="shared" si="36"/>
        <v>0.81014948102730211</v>
      </c>
      <c r="AA317" s="221">
        <f t="shared" si="36"/>
        <v>0.81014948102730211</v>
      </c>
      <c r="AB317" s="221">
        <f t="shared" si="36"/>
        <v>0.81014948102730211</v>
      </c>
      <c r="AC317" s="221">
        <f t="shared" si="36"/>
        <v>0.81014948102730211</v>
      </c>
      <c r="AD317" s="221">
        <f t="shared" si="36"/>
        <v>0.81014948102730211</v>
      </c>
      <c r="AE317" s="221">
        <f t="shared" si="36"/>
        <v>0.81014948102730211</v>
      </c>
      <c r="AF317" s="221">
        <f t="shared" si="36"/>
        <v>0.81014948102730211</v>
      </c>
      <c r="AG317" s="221">
        <f t="shared" si="36"/>
        <v>0.81014948102730211</v>
      </c>
      <c r="AH317" s="221">
        <f t="shared" si="36"/>
        <v>0.81014948102730211</v>
      </c>
      <c r="AI317" s="221">
        <f t="shared" si="36"/>
        <v>0.81014948102730211</v>
      </c>
      <c r="AJ317" s="221">
        <f t="shared" si="36"/>
        <v>0.81014948102730211</v>
      </c>
      <c r="AK317" s="221">
        <f t="shared" si="36"/>
        <v>0.81014948102730211</v>
      </c>
      <c r="AL317" s="221">
        <f t="shared" si="36"/>
        <v>0.81014948102730211</v>
      </c>
      <c r="AM317" s="221">
        <f t="shared" si="36"/>
        <v>0.81014948102730211</v>
      </c>
      <c r="AN317" s="221">
        <f t="shared" si="36"/>
        <v>0.81014948102730211</v>
      </c>
      <c r="AO317" s="221">
        <f t="shared" si="36"/>
        <v>0.81014948102730211</v>
      </c>
      <c r="AP317" s="221">
        <f t="shared" si="36"/>
        <v>0.81014948102730211</v>
      </c>
      <c r="AQ317" s="221">
        <f t="shared" si="36"/>
        <v>0.81014948102730211</v>
      </c>
      <c r="AR317" s="221">
        <f t="shared" si="36"/>
        <v>0.81014948102730211</v>
      </c>
    </row>
    <row r="318" spans="7:46" ht="14.25" customHeight="1" x14ac:dyDescent="0.25">
      <c r="G318" s="62"/>
      <c r="H318" s="384"/>
      <c r="I318" s="383">
        <v>0.1152</v>
      </c>
      <c r="J318" s="219"/>
      <c r="K318" s="220">
        <v>4</v>
      </c>
      <c r="L318" s="221">
        <f t="shared" si="36"/>
        <v>0.75524329358376252</v>
      </c>
      <c r="M318" s="221">
        <f t="shared" si="36"/>
        <v>0.75524329358376252</v>
      </c>
      <c r="N318" s="221">
        <f t="shared" si="36"/>
        <v>0.75524329358376252</v>
      </c>
      <c r="O318" s="221">
        <f t="shared" si="36"/>
        <v>0.75524329358376252</v>
      </c>
      <c r="P318" s="221">
        <f t="shared" si="36"/>
        <v>0.75524329358376252</v>
      </c>
      <c r="Q318" s="221">
        <f t="shared" si="36"/>
        <v>0.75524329358376252</v>
      </c>
      <c r="R318" s="221">
        <f t="shared" si="36"/>
        <v>0.75524329358376252</v>
      </c>
      <c r="S318" s="221">
        <f t="shared" si="36"/>
        <v>0.75524329358376252</v>
      </c>
      <c r="T318" s="221">
        <f t="shared" si="36"/>
        <v>0.75524329358376252</v>
      </c>
      <c r="U318" s="221">
        <f t="shared" si="36"/>
        <v>0.75524329358376252</v>
      </c>
      <c r="V318" s="221">
        <f t="shared" si="36"/>
        <v>0.75524329358376252</v>
      </c>
      <c r="W318" s="221">
        <f t="shared" si="36"/>
        <v>0.75524329358376252</v>
      </c>
      <c r="X318" s="221">
        <f t="shared" si="36"/>
        <v>0.75524329358376252</v>
      </c>
      <c r="Y318" s="221">
        <f t="shared" si="36"/>
        <v>0.75524329358376252</v>
      </c>
      <c r="Z318" s="221">
        <f t="shared" si="36"/>
        <v>0.75524329358376252</v>
      </c>
      <c r="AA318" s="221">
        <f t="shared" si="36"/>
        <v>0.75524329358376252</v>
      </c>
      <c r="AB318" s="221">
        <f t="shared" si="36"/>
        <v>0.75524329358376252</v>
      </c>
      <c r="AC318" s="221">
        <f t="shared" si="36"/>
        <v>0.75524329358376252</v>
      </c>
      <c r="AD318" s="221">
        <f t="shared" si="36"/>
        <v>0.75524329358376252</v>
      </c>
      <c r="AE318" s="221">
        <f t="shared" si="36"/>
        <v>0.75524329358376252</v>
      </c>
      <c r="AF318" s="221">
        <f t="shared" si="36"/>
        <v>0.75524329358376252</v>
      </c>
      <c r="AG318" s="221">
        <f t="shared" si="36"/>
        <v>0.75524329358376252</v>
      </c>
      <c r="AH318" s="221">
        <f t="shared" si="36"/>
        <v>0.75524329358376252</v>
      </c>
      <c r="AI318" s="221">
        <f t="shared" si="36"/>
        <v>0.75524329358376252</v>
      </c>
      <c r="AJ318" s="221">
        <f t="shared" si="36"/>
        <v>0.75524329358376252</v>
      </c>
      <c r="AK318" s="221">
        <f t="shared" si="36"/>
        <v>0.75524329358376252</v>
      </c>
      <c r="AL318" s="221">
        <f t="shared" si="36"/>
        <v>0.75524329358376252</v>
      </c>
      <c r="AM318" s="221">
        <f t="shared" si="36"/>
        <v>0.75524329358376252</v>
      </c>
      <c r="AN318" s="221">
        <f t="shared" si="36"/>
        <v>0.75524329358376252</v>
      </c>
      <c r="AO318" s="221">
        <f t="shared" si="36"/>
        <v>0.75524329358376252</v>
      </c>
      <c r="AP318" s="221">
        <f t="shared" si="36"/>
        <v>0.75524329358376252</v>
      </c>
      <c r="AQ318" s="221">
        <f t="shared" si="36"/>
        <v>0.75524329358376252</v>
      </c>
      <c r="AR318" s="221">
        <f t="shared" si="36"/>
        <v>0.75524329358376252</v>
      </c>
    </row>
    <row r="319" spans="7:46" ht="14.25" customHeight="1" x14ac:dyDescent="0.25">
      <c r="G319" s="62"/>
      <c r="H319" s="384"/>
      <c r="I319" s="383">
        <v>0.1152</v>
      </c>
      <c r="J319" s="219"/>
      <c r="K319" s="220">
        <v>5</v>
      </c>
      <c r="L319" s="221">
        <f t="shared" si="36"/>
        <v>0.70405825821176715</v>
      </c>
      <c r="M319" s="221">
        <f t="shared" si="36"/>
        <v>0.70405825821176715</v>
      </c>
      <c r="N319" s="221">
        <f t="shared" si="36"/>
        <v>0.70405825821176715</v>
      </c>
      <c r="O319" s="221">
        <f t="shared" si="36"/>
        <v>0.70405825821176715</v>
      </c>
      <c r="P319" s="221">
        <f t="shared" si="36"/>
        <v>0.70405825821176715</v>
      </c>
      <c r="Q319" s="221">
        <f t="shared" si="36"/>
        <v>0.70405825821176715</v>
      </c>
      <c r="R319" s="221">
        <f t="shared" si="36"/>
        <v>0.70405825821176715</v>
      </c>
      <c r="S319" s="221">
        <f t="shared" si="36"/>
        <v>0.70405825821176715</v>
      </c>
      <c r="T319" s="221">
        <f t="shared" si="36"/>
        <v>0.70405825821176715</v>
      </c>
      <c r="U319" s="221">
        <f t="shared" si="36"/>
        <v>0.70405825821176715</v>
      </c>
      <c r="V319" s="221">
        <f t="shared" si="36"/>
        <v>0.70405825821176715</v>
      </c>
      <c r="W319" s="221">
        <f t="shared" si="36"/>
        <v>0.70405825821176715</v>
      </c>
      <c r="X319" s="221">
        <f t="shared" si="36"/>
        <v>0.70405825821176715</v>
      </c>
      <c r="Y319" s="221">
        <f t="shared" si="36"/>
        <v>0.70405825821176715</v>
      </c>
      <c r="Z319" s="221">
        <f t="shared" si="36"/>
        <v>0.70405825821176715</v>
      </c>
      <c r="AA319" s="221">
        <f t="shared" si="36"/>
        <v>0.70405825821176715</v>
      </c>
      <c r="AB319" s="221">
        <f t="shared" si="36"/>
        <v>0.70405825821176715</v>
      </c>
      <c r="AC319" s="221">
        <f t="shared" si="36"/>
        <v>0.70405825821176715</v>
      </c>
      <c r="AD319" s="221">
        <f t="shared" si="36"/>
        <v>0.70405825821176715</v>
      </c>
      <c r="AE319" s="221">
        <f t="shared" si="36"/>
        <v>0.70405825821176715</v>
      </c>
      <c r="AF319" s="221">
        <f t="shared" si="36"/>
        <v>0.70405825821176715</v>
      </c>
      <c r="AG319" s="221">
        <f t="shared" si="36"/>
        <v>0.70405825821176715</v>
      </c>
      <c r="AH319" s="221">
        <f t="shared" si="36"/>
        <v>0.70405825821176715</v>
      </c>
      <c r="AI319" s="221">
        <f t="shared" si="36"/>
        <v>0.70405825821176715</v>
      </c>
      <c r="AJ319" s="221">
        <f t="shared" si="36"/>
        <v>0.70405825821176715</v>
      </c>
      <c r="AK319" s="221">
        <f t="shared" si="36"/>
        <v>0.70405825821176715</v>
      </c>
      <c r="AL319" s="221">
        <f t="shared" si="36"/>
        <v>0.70405825821176715</v>
      </c>
      <c r="AM319" s="221">
        <f t="shared" si="36"/>
        <v>0.70405825821176715</v>
      </c>
      <c r="AN319" s="221">
        <f t="shared" si="36"/>
        <v>0.70405825821176715</v>
      </c>
      <c r="AO319" s="221">
        <f t="shared" si="36"/>
        <v>0.70405825821176715</v>
      </c>
      <c r="AP319" s="221">
        <f t="shared" si="36"/>
        <v>0.70405825821176715</v>
      </c>
      <c r="AQ319" s="221">
        <f t="shared" si="36"/>
        <v>0.70405825821176715</v>
      </c>
      <c r="AR319" s="221">
        <f t="shared" si="36"/>
        <v>0.70405825821176715</v>
      </c>
    </row>
    <row r="320" spans="7:46" ht="14.25" customHeight="1" x14ac:dyDescent="0.25">
      <c r="G320" s="62"/>
      <c r="H320" s="384"/>
      <c r="I320" s="383">
        <v>5.7599999999999998E-2</v>
      </c>
      <c r="J320" s="219"/>
      <c r="K320" s="220">
        <v>6</v>
      </c>
      <c r="L320" s="221">
        <f t="shared" si="36"/>
        <v>0.65634218160880686</v>
      </c>
      <c r="M320" s="221">
        <f t="shared" si="36"/>
        <v>0.65634218160880686</v>
      </c>
      <c r="N320" s="221">
        <f t="shared" si="36"/>
        <v>0.65634218160880686</v>
      </c>
      <c r="O320" s="221">
        <f t="shared" si="36"/>
        <v>0.65634218160880686</v>
      </c>
      <c r="P320" s="221">
        <f t="shared" si="36"/>
        <v>0.65634218160880686</v>
      </c>
      <c r="Q320" s="221">
        <f t="shared" si="36"/>
        <v>0.65634218160880686</v>
      </c>
      <c r="R320" s="221">
        <f t="shared" si="36"/>
        <v>0.65634218160880686</v>
      </c>
      <c r="S320" s="221">
        <f t="shared" si="36"/>
        <v>0.65634218160880686</v>
      </c>
      <c r="T320" s="221">
        <f t="shared" si="36"/>
        <v>0.65634218160880686</v>
      </c>
      <c r="U320" s="221">
        <f t="shared" si="36"/>
        <v>0.65634218160880686</v>
      </c>
      <c r="V320" s="221">
        <f t="shared" si="36"/>
        <v>0.65634218160880686</v>
      </c>
      <c r="W320" s="221">
        <f t="shared" si="36"/>
        <v>0.65634218160880686</v>
      </c>
      <c r="X320" s="221">
        <f t="shared" si="36"/>
        <v>0.65634218160880686</v>
      </c>
      <c r="Y320" s="221">
        <f t="shared" si="36"/>
        <v>0.65634218160880686</v>
      </c>
      <c r="Z320" s="221">
        <f t="shared" si="36"/>
        <v>0.65634218160880686</v>
      </c>
      <c r="AA320" s="221">
        <f t="shared" si="36"/>
        <v>0.65634218160880686</v>
      </c>
      <c r="AB320" s="221">
        <f t="shared" si="36"/>
        <v>0.65634218160880686</v>
      </c>
      <c r="AC320" s="221">
        <f t="shared" si="36"/>
        <v>0.65634218160880686</v>
      </c>
      <c r="AD320" s="221">
        <f t="shared" si="36"/>
        <v>0.65634218160880686</v>
      </c>
      <c r="AE320" s="221">
        <f t="shared" si="36"/>
        <v>0.65634218160880686</v>
      </c>
      <c r="AF320" s="221">
        <f t="shared" si="36"/>
        <v>0.65634218160880686</v>
      </c>
      <c r="AG320" s="221">
        <f t="shared" si="36"/>
        <v>0.65634218160880686</v>
      </c>
      <c r="AH320" s="221">
        <f t="shared" si="36"/>
        <v>0.65634218160880686</v>
      </c>
      <c r="AI320" s="221">
        <f t="shared" si="36"/>
        <v>0.65634218160880686</v>
      </c>
      <c r="AJ320" s="221">
        <f t="shared" si="36"/>
        <v>0.65634218160880686</v>
      </c>
      <c r="AK320" s="221">
        <f t="shared" si="36"/>
        <v>0.65634218160880686</v>
      </c>
      <c r="AL320" s="221">
        <f t="shared" si="36"/>
        <v>0.65634218160880686</v>
      </c>
      <c r="AM320" s="221">
        <f t="shared" si="36"/>
        <v>0.65634218160880686</v>
      </c>
      <c r="AN320" s="221">
        <f t="shared" si="36"/>
        <v>0.65634218160880686</v>
      </c>
      <c r="AO320" s="221">
        <f t="shared" si="36"/>
        <v>0.65634218160880686</v>
      </c>
      <c r="AP320" s="221">
        <f t="shared" si="36"/>
        <v>0.65634218160880686</v>
      </c>
      <c r="AQ320" s="221">
        <f t="shared" si="36"/>
        <v>0.65634218160880686</v>
      </c>
      <c r="AR320" s="221">
        <f t="shared" si="36"/>
        <v>0.65634218160880686</v>
      </c>
    </row>
    <row r="321" spans="7:44" ht="14.25" customHeight="1" x14ac:dyDescent="0.25">
      <c r="G321" s="62"/>
      <c r="H321" s="384"/>
      <c r="J321" s="219"/>
      <c r="K321" s="218" t="s">
        <v>175</v>
      </c>
      <c r="L321" s="162">
        <v>2018</v>
      </c>
      <c r="M321" s="162">
        <v>2019</v>
      </c>
      <c r="N321" s="162">
        <v>2020</v>
      </c>
      <c r="O321" s="162">
        <v>2021</v>
      </c>
      <c r="P321" s="162">
        <v>2022</v>
      </c>
      <c r="Q321" s="162">
        <v>2023</v>
      </c>
      <c r="R321" s="162">
        <v>2024</v>
      </c>
      <c r="S321" s="162">
        <v>2025</v>
      </c>
      <c r="T321" s="162">
        <v>2026</v>
      </c>
      <c r="U321" s="162">
        <v>2027</v>
      </c>
      <c r="V321" s="162">
        <v>2028</v>
      </c>
      <c r="W321" s="162">
        <v>2029</v>
      </c>
      <c r="X321" s="162">
        <v>2030</v>
      </c>
      <c r="Y321" s="162">
        <v>2031</v>
      </c>
      <c r="Z321" s="162">
        <v>2032</v>
      </c>
      <c r="AA321" s="162">
        <v>2033</v>
      </c>
      <c r="AB321" s="162">
        <v>2034</v>
      </c>
      <c r="AC321" s="162">
        <v>2035</v>
      </c>
      <c r="AD321" s="162">
        <v>2036</v>
      </c>
      <c r="AE321" s="162">
        <v>2037</v>
      </c>
      <c r="AF321" s="162">
        <v>2038</v>
      </c>
      <c r="AG321" s="162">
        <v>2039</v>
      </c>
      <c r="AH321" s="162">
        <v>2040</v>
      </c>
      <c r="AI321" s="162">
        <v>2041</v>
      </c>
      <c r="AJ321" s="162">
        <v>2042</v>
      </c>
      <c r="AK321" s="162">
        <v>2043</v>
      </c>
      <c r="AL321" s="162">
        <v>2044</v>
      </c>
      <c r="AM321" s="162">
        <v>2045</v>
      </c>
      <c r="AN321" s="162">
        <v>2046</v>
      </c>
      <c r="AO321" s="162">
        <v>2047</v>
      </c>
      <c r="AP321" s="162">
        <v>2048</v>
      </c>
      <c r="AQ321" s="162">
        <v>2049</v>
      </c>
      <c r="AR321" s="162">
        <v>2050</v>
      </c>
    </row>
    <row r="322" spans="7:44" ht="14.25" customHeight="1" x14ac:dyDescent="0.25">
      <c r="G322" s="62"/>
      <c r="H322" s="384"/>
      <c r="J322" s="219"/>
      <c r="K322" s="220">
        <v>1</v>
      </c>
      <c r="L322" s="221">
        <f t="shared" ref="L322:AR327" si="37">1/((1+L$241)*(1+L$219))^$K322</f>
        <v>0.93222709051925046</v>
      </c>
      <c r="M322" s="221">
        <f t="shared" si="37"/>
        <v>0.93222709051925046</v>
      </c>
      <c r="N322" s="221">
        <f t="shared" si="37"/>
        <v>0.93222709051925046</v>
      </c>
      <c r="O322" s="221">
        <f t="shared" si="37"/>
        <v>0.93222709051925046</v>
      </c>
      <c r="P322" s="221">
        <f t="shared" si="37"/>
        <v>0.93222709051925046</v>
      </c>
      <c r="Q322" s="221">
        <f t="shared" si="37"/>
        <v>0.93222709051925046</v>
      </c>
      <c r="R322" s="221">
        <f t="shared" si="37"/>
        <v>0.93222709051925046</v>
      </c>
      <c r="S322" s="221">
        <f t="shared" si="37"/>
        <v>0.93222709051925046</v>
      </c>
      <c r="T322" s="221">
        <f t="shared" si="37"/>
        <v>0.93222709051925046</v>
      </c>
      <c r="U322" s="221">
        <f t="shared" si="37"/>
        <v>0.93222709051925046</v>
      </c>
      <c r="V322" s="221">
        <f t="shared" si="37"/>
        <v>0.93222709051925046</v>
      </c>
      <c r="W322" s="221">
        <f t="shared" si="37"/>
        <v>0.93222709051925046</v>
      </c>
      <c r="X322" s="221">
        <f t="shared" si="37"/>
        <v>0.93222709051925046</v>
      </c>
      <c r="Y322" s="221">
        <f t="shared" si="37"/>
        <v>0.93222709051925046</v>
      </c>
      <c r="Z322" s="221">
        <f t="shared" si="37"/>
        <v>0.93222709051925046</v>
      </c>
      <c r="AA322" s="221">
        <f t="shared" si="37"/>
        <v>0.93222709051925046</v>
      </c>
      <c r="AB322" s="221">
        <f t="shared" si="37"/>
        <v>0.93222709051925046</v>
      </c>
      <c r="AC322" s="221">
        <f t="shared" si="37"/>
        <v>0.93222709051925046</v>
      </c>
      <c r="AD322" s="221">
        <f t="shared" si="37"/>
        <v>0.93222709051925046</v>
      </c>
      <c r="AE322" s="221">
        <f t="shared" si="37"/>
        <v>0.93222709051925046</v>
      </c>
      <c r="AF322" s="221">
        <f t="shared" si="37"/>
        <v>0.93222709051925046</v>
      </c>
      <c r="AG322" s="221">
        <f t="shared" si="37"/>
        <v>0.93222709051925046</v>
      </c>
      <c r="AH322" s="221">
        <f t="shared" si="37"/>
        <v>0.93222709051925046</v>
      </c>
      <c r="AI322" s="221">
        <f t="shared" si="37"/>
        <v>0.93222709051925046</v>
      </c>
      <c r="AJ322" s="221">
        <f t="shared" si="37"/>
        <v>0.93222709051925046</v>
      </c>
      <c r="AK322" s="221">
        <f t="shared" si="37"/>
        <v>0.93222709051925046</v>
      </c>
      <c r="AL322" s="221">
        <f t="shared" si="37"/>
        <v>0.93222709051925046</v>
      </c>
      <c r="AM322" s="221">
        <f t="shared" si="37"/>
        <v>0.93222709051925046</v>
      </c>
      <c r="AN322" s="221">
        <f t="shared" si="37"/>
        <v>0.93222709051925046</v>
      </c>
      <c r="AO322" s="221">
        <f t="shared" si="37"/>
        <v>0.93222709051925046</v>
      </c>
      <c r="AP322" s="221">
        <f t="shared" si="37"/>
        <v>0.93222709051925046</v>
      </c>
      <c r="AQ322" s="221">
        <f t="shared" si="37"/>
        <v>0.93222709051925046</v>
      </c>
      <c r="AR322" s="221">
        <f t="shared" si="37"/>
        <v>0.93222709051925046</v>
      </c>
    </row>
    <row r="323" spans="7:44" ht="14.25" customHeight="1" x14ac:dyDescent="0.25">
      <c r="G323" s="62"/>
      <c r="H323" s="384"/>
      <c r="J323" s="219"/>
      <c r="K323" s="220">
        <v>2</v>
      </c>
      <c r="L323" s="221">
        <f t="shared" si="37"/>
        <v>0.86904734829798691</v>
      </c>
      <c r="M323" s="221">
        <f t="shared" si="37"/>
        <v>0.86904734829798691</v>
      </c>
      <c r="N323" s="221">
        <f t="shared" si="37"/>
        <v>0.86904734829798691</v>
      </c>
      <c r="O323" s="221">
        <f t="shared" si="37"/>
        <v>0.86904734829798691</v>
      </c>
      <c r="P323" s="221">
        <f t="shared" si="37"/>
        <v>0.86904734829798691</v>
      </c>
      <c r="Q323" s="221">
        <f t="shared" si="37"/>
        <v>0.86904734829798691</v>
      </c>
      <c r="R323" s="221">
        <f t="shared" si="37"/>
        <v>0.86904734829798691</v>
      </c>
      <c r="S323" s="221">
        <f t="shared" si="37"/>
        <v>0.86904734829798691</v>
      </c>
      <c r="T323" s="221">
        <f t="shared" si="37"/>
        <v>0.86904734829798691</v>
      </c>
      <c r="U323" s="221">
        <f t="shared" si="37"/>
        <v>0.86904734829798691</v>
      </c>
      <c r="V323" s="221">
        <f t="shared" si="37"/>
        <v>0.86904734829798691</v>
      </c>
      <c r="W323" s="221">
        <f t="shared" si="37"/>
        <v>0.86904734829798691</v>
      </c>
      <c r="X323" s="221">
        <f t="shared" si="37"/>
        <v>0.86904734829798691</v>
      </c>
      <c r="Y323" s="221">
        <f t="shared" si="37"/>
        <v>0.86904734829798691</v>
      </c>
      <c r="Z323" s="221">
        <f t="shared" si="37"/>
        <v>0.86904734829798691</v>
      </c>
      <c r="AA323" s="221">
        <f t="shared" si="37"/>
        <v>0.86904734829798691</v>
      </c>
      <c r="AB323" s="221">
        <f t="shared" si="37"/>
        <v>0.86904734829798691</v>
      </c>
      <c r="AC323" s="221">
        <f t="shared" si="37"/>
        <v>0.86904734829798691</v>
      </c>
      <c r="AD323" s="221">
        <f t="shared" si="37"/>
        <v>0.86904734829798691</v>
      </c>
      <c r="AE323" s="221">
        <f t="shared" si="37"/>
        <v>0.86904734829798691</v>
      </c>
      <c r="AF323" s="221">
        <f t="shared" si="37"/>
        <v>0.86904734829798691</v>
      </c>
      <c r="AG323" s="221">
        <f t="shared" si="37"/>
        <v>0.86904734829798691</v>
      </c>
      <c r="AH323" s="221">
        <f t="shared" si="37"/>
        <v>0.86904734829798691</v>
      </c>
      <c r="AI323" s="221">
        <f t="shared" si="37"/>
        <v>0.86904734829798691</v>
      </c>
      <c r="AJ323" s="221">
        <f t="shared" si="37"/>
        <v>0.86904734829798691</v>
      </c>
      <c r="AK323" s="221">
        <f t="shared" si="37"/>
        <v>0.86904734829798691</v>
      </c>
      <c r="AL323" s="221">
        <f t="shared" si="37"/>
        <v>0.86904734829798691</v>
      </c>
      <c r="AM323" s="221">
        <f t="shared" si="37"/>
        <v>0.86904734829798691</v>
      </c>
      <c r="AN323" s="221">
        <f t="shared" si="37"/>
        <v>0.86904734829798691</v>
      </c>
      <c r="AO323" s="221">
        <f t="shared" si="37"/>
        <v>0.86904734829798691</v>
      </c>
      <c r="AP323" s="221">
        <f t="shared" si="37"/>
        <v>0.86904734829798691</v>
      </c>
      <c r="AQ323" s="221">
        <f t="shared" si="37"/>
        <v>0.86904734829798691</v>
      </c>
      <c r="AR323" s="221">
        <f t="shared" si="37"/>
        <v>0.86904734829798691</v>
      </c>
    </row>
    <row r="324" spans="7:44" ht="14.25" customHeight="1" x14ac:dyDescent="0.25">
      <c r="G324" s="62"/>
      <c r="H324" s="384"/>
      <c r="J324" s="219"/>
      <c r="K324" s="220">
        <v>3</v>
      </c>
      <c r="L324" s="221">
        <f t="shared" si="37"/>
        <v>0.81014948102730211</v>
      </c>
      <c r="M324" s="221">
        <f t="shared" si="37"/>
        <v>0.81014948102730211</v>
      </c>
      <c r="N324" s="221">
        <f t="shared" si="37"/>
        <v>0.81014948102730211</v>
      </c>
      <c r="O324" s="221">
        <f t="shared" si="37"/>
        <v>0.81014948102730211</v>
      </c>
      <c r="P324" s="221">
        <f t="shared" si="37"/>
        <v>0.81014948102730211</v>
      </c>
      <c r="Q324" s="221">
        <f t="shared" si="37"/>
        <v>0.81014948102730211</v>
      </c>
      <c r="R324" s="221">
        <f t="shared" si="37"/>
        <v>0.81014948102730211</v>
      </c>
      <c r="S324" s="221">
        <f t="shared" si="37"/>
        <v>0.81014948102730211</v>
      </c>
      <c r="T324" s="221">
        <f t="shared" si="37"/>
        <v>0.81014948102730211</v>
      </c>
      <c r="U324" s="221">
        <f t="shared" si="37"/>
        <v>0.81014948102730211</v>
      </c>
      <c r="V324" s="221">
        <f t="shared" si="37"/>
        <v>0.81014948102730211</v>
      </c>
      <c r="W324" s="221">
        <f t="shared" si="37"/>
        <v>0.81014948102730211</v>
      </c>
      <c r="X324" s="221">
        <f t="shared" si="37"/>
        <v>0.81014948102730211</v>
      </c>
      <c r="Y324" s="221">
        <f t="shared" si="37"/>
        <v>0.81014948102730211</v>
      </c>
      <c r="Z324" s="221">
        <f t="shared" si="37"/>
        <v>0.81014948102730211</v>
      </c>
      <c r="AA324" s="221">
        <f t="shared" si="37"/>
        <v>0.81014948102730211</v>
      </c>
      <c r="AB324" s="221">
        <f t="shared" si="37"/>
        <v>0.81014948102730211</v>
      </c>
      <c r="AC324" s="221">
        <f t="shared" si="37"/>
        <v>0.81014948102730211</v>
      </c>
      <c r="AD324" s="221">
        <f t="shared" si="37"/>
        <v>0.81014948102730211</v>
      </c>
      <c r="AE324" s="221">
        <f t="shared" si="37"/>
        <v>0.81014948102730211</v>
      </c>
      <c r="AF324" s="221">
        <f t="shared" si="37"/>
        <v>0.81014948102730211</v>
      </c>
      <c r="AG324" s="221">
        <f t="shared" si="37"/>
        <v>0.81014948102730211</v>
      </c>
      <c r="AH324" s="221">
        <f t="shared" si="37"/>
        <v>0.81014948102730211</v>
      </c>
      <c r="AI324" s="221">
        <f t="shared" si="37"/>
        <v>0.81014948102730211</v>
      </c>
      <c r="AJ324" s="221">
        <f t="shared" si="37"/>
        <v>0.81014948102730211</v>
      </c>
      <c r="AK324" s="221">
        <f t="shared" si="37"/>
        <v>0.81014948102730211</v>
      </c>
      <c r="AL324" s="221">
        <f t="shared" si="37"/>
        <v>0.81014948102730211</v>
      </c>
      <c r="AM324" s="221">
        <f t="shared" si="37"/>
        <v>0.81014948102730211</v>
      </c>
      <c r="AN324" s="221">
        <f t="shared" si="37"/>
        <v>0.81014948102730211</v>
      </c>
      <c r="AO324" s="221">
        <f t="shared" si="37"/>
        <v>0.81014948102730211</v>
      </c>
      <c r="AP324" s="221">
        <f t="shared" si="37"/>
        <v>0.81014948102730211</v>
      </c>
      <c r="AQ324" s="221">
        <f t="shared" si="37"/>
        <v>0.81014948102730211</v>
      </c>
      <c r="AR324" s="221">
        <f t="shared" si="37"/>
        <v>0.81014948102730211</v>
      </c>
    </row>
    <row r="325" spans="7:44" ht="14.25" customHeight="1" x14ac:dyDescent="0.25">
      <c r="G325" s="62"/>
      <c r="H325" s="384"/>
      <c r="J325" s="219"/>
      <c r="K325" s="220">
        <v>4</v>
      </c>
      <c r="L325" s="221">
        <f t="shared" si="37"/>
        <v>0.75524329358376252</v>
      </c>
      <c r="M325" s="221">
        <f t="shared" si="37"/>
        <v>0.75524329358376252</v>
      </c>
      <c r="N325" s="221">
        <f t="shared" si="37"/>
        <v>0.75524329358376252</v>
      </c>
      <c r="O325" s="221">
        <f t="shared" si="37"/>
        <v>0.75524329358376252</v>
      </c>
      <c r="P325" s="221">
        <f t="shared" si="37"/>
        <v>0.75524329358376252</v>
      </c>
      <c r="Q325" s="221">
        <f t="shared" si="37"/>
        <v>0.75524329358376252</v>
      </c>
      <c r="R325" s="221">
        <f t="shared" si="37"/>
        <v>0.75524329358376252</v>
      </c>
      <c r="S325" s="221">
        <f t="shared" si="37"/>
        <v>0.75524329358376252</v>
      </c>
      <c r="T325" s="221">
        <f t="shared" si="37"/>
        <v>0.75524329358376252</v>
      </c>
      <c r="U325" s="221">
        <f t="shared" si="37"/>
        <v>0.75524329358376252</v>
      </c>
      <c r="V325" s="221">
        <f t="shared" si="37"/>
        <v>0.75524329358376252</v>
      </c>
      <c r="W325" s="221">
        <f t="shared" si="37"/>
        <v>0.75524329358376252</v>
      </c>
      <c r="X325" s="221">
        <f t="shared" si="37"/>
        <v>0.75524329358376252</v>
      </c>
      <c r="Y325" s="221">
        <f t="shared" si="37"/>
        <v>0.75524329358376252</v>
      </c>
      <c r="Z325" s="221">
        <f t="shared" si="37"/>
        <v>0.75524329358376252</v>
      </c>
      <c r="AA325" s="221">
        <f t="shared" si="37"/>
        <v>0.75524329358376252</v>
      </c>
      <c r="AB325" s="221">
        <f t="shared" si="37"/>
        <v>0.75524329358376252</v>
      </c>
      <c r="AC325" s="221">
        <f t="shared" si="37"/>
        <v>0.75524329358376252</v>
      </c>
      <c r="AD325" s="221">
        <f t="shared" si="37"/>
        <v>0.75524329358376252</v>
      </c>
      <c r="AE325" s="221">
        <f t="shared" si="37"/>
        <v>0.75524329358376252</v>
      </c>
      <c r="AF325" s="221">
        <f t="shared" si="37"/>
        <v>0.75524329358376252</v>
      </c>
      <c r="AG325" s="221">
        <f t="shared" si="37"/>
        <v>0.75524329358376252</v>
      </c>
      <c r="AH325" s="221">
        <f t="shared" si="37"/>
        <v>0.75524329358376252</v>
      </c>
      <c r="AI325" s="221">
        <f t="shared" si="37"/>
        <v>0.75524329358376252</v>
      </c>
      <c r="AJ325" s="221">
        <f t="shared" si="37"/>
        <v>0.75524329358376252</v>
      </c>
      <c r="AK325" s="221">
        <f t="shared" si="37"/>
        <v>0.75524329358376252</v>
      </c>
      <c r="AL325" s="221">
        <f t="shared" si="37"/>
        <v>0.75524329358376252</v>
      </c>
      <c r="AM325" s="221">
        <f t="shared" si="37"/>
        <v>0.75524329358376252</v>
      </c>
      <c r="AN325" s="221">
        <f t="shared" si="37"/>
        <v>0.75524329358376252</v>
      </c>
      <c r="AO325" s="221">
        <f t="shared" si="37"/>
        <v>0.75524329358376252</v>
      </c>
      <c r="AP325" s="221">
        <f t="shared" si="37"/>
        <v>0.75524329358376252</v>
      </c>
      <c r="AQ325" s="221">
        <f t="shared" si="37"/>
        <v>0.75524329358376252</v>
      </c>
      <c r="AR325" s="221">
        <f t="shared" si="37"/>
        <v>0.75524329358376252</v>
      </c>
    </row>
    <row r="326" spans="7:44" ht="14.25" customHeight="1" x14ac:dyDescent="0.25">
      <c r="G326" s="62"/>
      <c r="H326" s="384"/>
      <c r="J326" s="219"/>
      <c r="K326" s="220">
        <v>5</v>
      </c>
      <c r="L326" s="221">
        <f t="shared" si="37"/>
        <v>0.70405825821176715</v>
      </c>
      <c r="M326" s="221">
        <f t="shared" si="37"/>
        <v>0.70405825821176715</v>
      </c>
      <c r="N326" s="221">
        <f t="shared" si="37"/>
        <v>0.70405825821176715</v>
      </c>
      <c r="O326" s="221">
        <f t="shared" si="37"/>
        <v>0.70405825821176715</v>
      </c>
      <c r="P326" s="221">
        <f t="shared" si="37"/>
        <v>0.70405825821176715</v>
      </c>
      <c r="Q326" s="221">
        <f t="shared" si="37"/>
        <v>0.70405825821176715</v>
      </c>
      <c r="R326" s="221">
        <f t="shared" si="37"/>
        <v>0.70405825821176715</v>
      </c>
      <c r="S326" s="221">
        <f t="shared" si="37"/>
        <v>0.70405825821176715</v>
      </c>
      <c r="T326" s="221">
        <f t="shared" si="37"/>
        <v>0.70405825821176715</v>
      </c>
      <c r="U326" s="221">
        <f t="shared" si="37"/>
        <v>0.70405825821176715</v>
      </c>
      <c r="V326" s="221">
        <f t="shared" si="37"/>
        <v>0.70405825821176715</v>
      </c>
      <c r="W326" s="221">
        <f t="shared" si="37"/>
        <v>0.70405825821176715</v>
      </c>
      <c r="X326" s="221">
        <f t="shared" si="37"/>
        <v>0.70405825821176715</v>
      </c>
      <c r="Y326" s="221">
        <f t="shared" si="37"/>
        <v>0.70405825821176715</v>
      </c>
      <c r="Z326" s="221">
        <f t="shared" si="37"/>
        <v>0.70405825821176715</v>
      </c>
      <c r="AA326" s="221">
        <f t="shared" si="37"/>
        <v>0.70405825821176715</v>
      </c>
      <c r="AB326" s="221">
        <f t="shared" si="37"/>
        <v>0.70405825821176715</v>
      </c>
      <c r="AC326" s="221">
        <f t="shared" si="37"/>
        <v>0.70405825821176715</v>
      </c>
      <c r="AD326" s="221">
        <f t="shared" si="37"/>
        <v>0.70405825821176715</v>
      </c>
      <c r="AE326" s="221">
        <f t="shared" si="37"/>
        <v>0.70405825821176715</v>
      </c>
      <c r="AF326" s="221">
        <f t="shared" si="37"/>
        <v>0.70405825821176715</v>
      </c>
      <c r="AG326" s="221">
        <f t="shared" si="37"/>
        <v>0.70405825821176715</v>
      </c>
      <c r="AH326" s="221">
        <f t="shared" si="37"/>
        <v>0.70405825821176715</v>
      </c>
      <c r="AI326" s="221">
        <f t="shared" si="37"/>
        <v>0.70405825821176715</v>
      </c>
      <c r="AJ326" s="221">
        <f t="shared" si="37"/>
        <v>0.70405825821176715</v>
      </c>
      <c r="AK326" s="221">
        <f t="shared" si="37"/>
        <v>0.70405825821176715</v>
      </c>
      <c r="AL326" s="221">
        <f t="shared" si="37"/>
        <v>0.70405825821176715</v>
      </c>
      <c r="AM326" s="221">
        <f t="shared" si="37"/>
        <v>0.70405825821176715</v>
      </c>
      <c r="AN326" s="221">
        <f t="shared" si="37"/>
        <v>0.70405825821176715</v>
      </c>
      <c r="AO326" s="221">
        <f t="shared" si="37"/>
        <v>0.70405825821176715</v>
      </c>
      <c r="AP326" s="221">
        <f t="shared" si="37"/>
        <v>0.70405825821176715</v>
      </c>
      <c r="AQ326" s="221">
        <f t="shared" si="37"/>
        <v>0.70405825821176715</v>
      </c>
      <c r="AR326" s="221">
        <f t="shared" si="37"/>
        <v>0.70405825821176715</v>
      </c>
    </row>
    <row r="327" spans="7:44" ht="14.25" customHeight="1" x14ac:dyDescent="0.25">
      <c r="G327" s="62"/>
      <c r="H327" s="384"/>
      <c r="J327" s="219"/>
      <c r="K327" s="220">
        <v>6</v>
      </c>
      <c r="L327" s="221">
        <f t="shared" si="37"/>
        <v>0.65634218160880686</v>
      </c>
      <c r="M327" s="221">
        <f t="shared" si="37"/>
        <v>0.65634218160880686</v>
      </c>
      <c r="N327" s="221">
        <f t="shared" si="37"/>
        <v>0.65634218160880686</v>
      </c>
      <c r="O327" s="221">
        <f t="shared" si="37"/>
        <v>0.65634218160880686</v>
      </c>
      <c r="P327" s="221">
        <f t="shared" si="37"/>
        <v>0.65634218160880686</v>
      </c>
      <c r="Q327" s="221">
        <f t="shared" si="37"/>
        <v>0.65634218160880686</v>
      </c>
      <c r="R327" s="221">
        <f t="shared" si="37"/>
        <v>0.65634218160880686</v>
      </c>
      <c r="S327" s="221">
        <f t="shared" si="37"/>
        <v>0.65634218160880686</v>
      </c>
      <c r="T327" s="221">
        <f t="shared" si="37"/>
        <v>0.65634218160880686</v>
      </c>
      <c r="U327" s="221">
        <f t="shared" si="37"/>
        <v>0.65634218160880686</v>
      </c>
      <c r="V327" s="221">
        <f t="shared" si="37"/>
        <v>0.65634218160880686</v>
      </c>
      <c r="W327" s="221">
        <f t="shared" si="37"/>
        <v>0.65634218160880686</v>
      </c>
      <c r="X327" s="221">
        <f t="shared" si="37"/>
        <v>0.65634218160880686</v>
      </c>
      <c r="Y327" s="221">
        <f t="shared" si="37"/>
        <v>0.65634218160880686</v>
      </c>
      <c r="Z327" s="221">
        <f t="shared" si="37"/>
        <v>0.65634218160880686</v>
      </c>
      <c r="AA327" s="221">
        <f t="shared" si="37"/>
        <v>0.65634218160880686</v>
      </c>
      <c r="AB327" s="221">
        <f t="shared" si="37"/>
        <v>0.65634218160880686</v>
      </c>
      <c r="AC327" s="221">
        <f t="shared" si="37"/>
        <v>0.65634218160880686</v>
      </c>
      <c r="AD327" s="221">
        <f t="shared" si="37"/>
        <v>0.65634218160880686</v>
      </c>
      <c r="AE327" s="221">
        <f t="shared" si="37"/>
        <v>0.65634218160880686</v>
      </c>
      <c r="AF327" s="221">
        <f t="shared" si="37"/>
        <v>0.65634218160880686</v>
      </c>
      <c r="AG327" s="221">
        <f t="shared" si="37"/>
        <v>0.65634218160880686</v>
      </c>
      <c r="AH327" s="221">
        <f t="shared" si="37"/>
        <v>0.65634218160880686</v>
      </c>
      <c r="AI327" s="221">
        <f t="shared" si="37"/>
        <v>0.65634218160880686</v>
      </c>
      <c r="AJ327" s="221">
        <f t="shared" si="37"/>
        <v>0.65634218160880686</v>
      </c>
      <c r="AK327" s="221">
        <f t="shared" si="37"/>
        <v>0.65634218160880686</v>
      </c>
      <c r="AL327" s="221">
        <f t="shared" si="37"/>
        <v>0.65634218160880686</v>
      </c>
      <c r="AM327" s="221">
        <f t="shared" si="37"/>
        <v>0.65634218160880686</v>
      </c>
      <c r="AN327" s="221">
        <f t="shared" si="37"/>
        <v>0.65634218160880686</v>
      </c>
      <c r="AO327" s="221">
        <f t="shared" si="37"/>
        <v>0.65634218160880686</v>
      </c>
      <c r="AP327" s="221">
        <f t="shared" si="37"/>
        <v>0.65634218160880686</v>
      </c>
      <c r="AQ327" s="221">
        <f t="shared" si="37"/>
        <v>0.65634218160880686</v>
      </c>
      <c r="AR327" s="221">
        <f t="shared" si="37"/>
        <v>0.65634218160880686</v>
      </c>
    </row>
    <row r="328" spans="7:44" ht="14.25" customHeight="1" x14ac:dyDescent="0.25">
      <c r="G328" s="62"/>
      <c r="H328" s="384"/>
      <c r="J328" s="219"/>
      <c r="K328" s="220" t="s">
        <v>176</v>
      </c>
      <c r="L328" s="162">
        <v>2018</v>
      </c>
      <c r="M328" s="162">
        <v>2019</v>
      </c>
      <c r="N328" s="162">
        <v>2020</v>
      </c>
      <c r="O328" s="162">
        <v>2021</v>
      </c>
      <c r="P328" s="162">
        <v>2022</v>
      </c>
      <c r="Q328" s="162">
        <v>2023</v>
      </c>
      <c r="R328" s="162">
        <v>2024</v>
      </c>
      <c r="S328" s="162">
        <v>2025</v>
      </c>
      <c r="T328" s="162">
        <v>2026</v>
      </c>
      <c r="U328" s="162">
        <v>2027</v>
      </c>
      <c r="V328" s="162">
        <v>2028</v>
      </c>
      <c r="W328" s="162">
        <v>2029</v>
      </c>
      <c r="X328" s="162">
        <v>2030</v>
      </c>
      <c r="Y328" s="162">
        <v>2031</v>
      </c>
      <c r="Z328" s="162">
        <v>2032</v>
      </c>
      <c r="AA328" s="162">
        <v>2033</v>
      </c>
      <c r="AB328" s="162">
        <v>2034</v>
      </c>
      <c r="AC328" s="162">
        <v>2035</v>
      </c>
      <c r="AD328" s="162">
        <v>2036</v>
      </c>
      <c r="AE328" s="162">
        <v>2037</v>
      </c>
      <c r="AF328" s="162">
        <v>2038</v>
      </c>
      <c r="AG328" s="162">
        <v>2039</v>
      </c>
      <c r="AH328" s="162">
        <v>2040</v>
      </c>
      <c r="AI328" s="162">
        <v>2041</v>
      </c>
      <c r="AJ328" s="162">
        <v>2042</v>
      </c>
      <c r="AK328" s="162">
        <v>2043</v>
      </c>
      <c r="AL328" s="162">
        <v>2044</v>
      </c>
      <c r="AM328" s="162">
        <v>2045</v>
      </c>
      <c r="AN328" s="162">
        <v>2046</v>
      </c>
      <c r="AO328" s="162">
        <v>2047</v>
      </c>
      <c r="AP328" s="162">
        <v>2048</v>
      </c>
      <c r="AQ328" s="162">
        <v>2049</v>
      </c>
      <c r="AR328" s="162">
        <v>2050</v>
      </c>
    </row>
    <row r="329" spans="7:44" ht="14.25" customHeight="1" x14ac:dyDescent="0.25">
      <c r="G329" s="62"/>
      <c r="H329" s="384"/>
      <c r="J329" s="219"/>
      <c r="K329" s="220">
        <v>1</v>
      </c>
      <c r="L329" s="221">
        <f t="shared" ref="L329:AR334" si="38">1/((1+L$242)*(1+L$219))^$K329</f>
        <v>0.93222709051925046</v>
      </c>
      <c r="M329" s="221">
        <f t="shared" si="38"/>
        <v>0.93222709051925046</v>
      </c>
      <c r="N329" s="221">
        <f t="shared" si="38"/>
        <v>0.93222709051925046</v>
      </c>
      <c r="O329" s="221">
        <f t="shared" si="38"/>
        <v>0.93222709051925046</v>
      </c>
      <c r="P329" s="221">
        <f t="shared" si="38"/>
        <v>0.93222709051925046</v>
      </c>
      <c r="Q329" s="221">
        <f t="shared" si="38"/>
        <v>0.93222709051925046</v>
      </c>
      <c r="R329" s="221">
        <f t="shared" si="38"/>
        <v>0.93222709051925046</v>
      </c>
      <c r="S329" s="221">
        <f t="shared" si="38"/>
        <v>0.93222709051925046</v>
      </c>
      <c r="T329" s="221">
        <f t="shared" si="38"/>
        <v>0.93222709051925046</v>
      </c>
      <c r="U329" s="221">
        <f t="shared" si="38"/>
        <v>0.93222709051925046</v>
      </c>
      <c r="V329" s="221">
        <f t="shared" si="38"/>
        <v>0.93222709051925046</v>
      </c>
      <c r="W329" s="221">
        <f t="shared" si="38"/>
        <v>0.93222709051925046</v>
      </c>
      <c r="X329" s="221">
        <f t="shared" si="38"/>
        <v>0.93222709051925046</v>
      </c>
      <c r="Y329" s="221">
        <f t="shared" si="38"/>
        <v>0.93222709051925046</v>
      </c>
      <c r="Z329" s="221">
        <f t="shared" si="38"/>
        <v>0.93222709051925046</v>
      </c>
      <c r="AA329" s="221">
        <f t="shared" si="38"/>
        <v>0.93222709051925046</v>
      </c>
      <c r="AB329" s="221">
        <f t="shared" si="38"/>
        <v>0.93222709051925046</v>
      </c>
      <c r="AC329" s="221">
        <f t="shared" si="38"/>
        <v>0.93222709051925046</v>
      </c>
      <c r="AD329" s="221">
        <f t="shared" si="38"/>
        <v>0.93222709051925046</v>
      </c>
      <c r="AE329" s="221">
        <f t="shared" si="38"/>
        <v>0.93222709051925046</v>
      </c>
      <c r="AF329" s="221">
        <f t="shared" si="38"/>
        <v>0.93222709051925046</v>
      </c>
      <c r="AG329" s="221">
        <f t="shared" si="38"/>
        <v>0.93222709051925046</v>
      </c>
      <c r="AH329" s="221">
        <f t="shared" si="38"/>
        <v>0.93222709051925046</v>
      </c>
      <c r="AI329" s="221">
        <f t="shared" si="38"/>
        <v>0.93222709051925046</v>
      </c>
      <c r="AJ329" s="221">
        <f t="shared" si="38"/>
        <v>0.93222709051925046</v>
      </c>
      <c r="AK329" s="221">
        <f t="shared" si="38"/>
        <v>0.93222709051925046</v>
      </c>
      <c r="AL329" s="221">
        <f t="shared" si="38"/>
        <v>0.93222709051925046</v>
      </c>
      <c r="AM329" s="221">
        <f t="shared" si="38"/>
        <v>0.93222709051925046</v>
      </c>
      <c r="AN329" s="221">
        <f t="shared" si="38"/>
        <v>0.93222709051925046</v>
      </c>
      <c r="AO329" s="221">
        <f t="shared" si="38"/>
        <v>0.93222709051925046</v>
      </c>
      <c r="AP329" s="221">
        <f t="shared" si="38"/>
        <v>0.93222709051925046</v>
      </c>
      <c r="AQ329" s="221">
        <f t="shared" si="38"/>
        <v>0.93222709051925046</v>
      </c>
      <c r="AR329" s="221">
        <f t="shared" si="38"/>
        <v>0.93222709051925046</v>
      </c>
    </row>
    <row r="330" spans="7:44" ht="14.25" customHeight="1" x14ac:dyDescent="0.25">
      <c r="G330" s="62"/>
      <c r="H330" s="384"/>
      <c r="J330" s="219"/>
      <c r="K330" s="220">
        <v>2</v>
      </c>
      <c r="L330" s="221">
        <f t="shared" si="38"/>
        <v>0.86904734829798691</v>
      </c>
      <c r="M330" s="221">
        <f t="shared" si="38"/>
        <v>0.86904734829798691</v>
      </c>
      <c r="N330" s="221">
        <f t="shared" si="38"/>
        <v>0.86904734829798691</v>
      </c>
      <c r="O330" s="221">
        <f t="shared" si="38"/>
        <v>0.86904734829798691</v>
      </c>
      <c r="P330" s="221">
        <f t="shared" si="38"/>
        <v>0.86904734829798691</v>
      </c>
      <c r="Q330" s="221">
        <f t="shared" si="38"/>
        <v>0.86904734829798691</v>
      </c>
      <c r="R330" s="221">
        <f t="shared" si="38"/>
        <v>0.86904734829798691</v>
      </c>
      <c r="S330" s="221">
        <f t="shared" si="38"/>
        <v>0.86904734829798691</v>
      </c>
      <c r="T330" s="221">
        <f t="shared" si="38"/>
        <v>0.86904734829798691</v>
      </c>
      <c r="U330" s="221">
        <f t="shared" si="38"/>
        <v>0.86904734829798691</v>
      </c>
      <c r="V330" s="221">
        <f t="shared" si="38"/>
        <v>0.86904734829798691</v>
      </c>
      <c r="W330" s="221">
        <f t="shared" si="38"/>
        <v>0.86904734829798691</v>
      </c>
      <c r="X330" s="221">
        <f t="shared" si="38"/>
        <v>0.86904734829798691</v>
      </c>
      <c r="Y330" s="221">
        <f t="shared" si="38"/>
        <v>0.86904734829798691</v>
      </c>
      <c r="Z330" s="221">
        <f t="shared" si="38"/>
        <v>0.86904734829798691</v>
      </c>
      <c r="AA330" s="221">
        <f t="shared" si="38"/>
        <v>0.86904734829798691</v>
      </c>
      <c r="AB330" s="221">
        <f t="shared" si="38"/>
        <v>0.86904734829798691</v>
      </c>
      <c r="AC330" s="221">
        <f t="shared" si="38"/>
        <v>0.86904734829798691</v>
      </c>
      <c r="AD330" s="221">
        <f t="shared" si="38"/>
        <v>0.86904734829798691</v>
      </c>
      <c r="AE330" s="221">
        <f t="shared" si="38"/>
        <v>0.86904734829798691</v>
      </c>
      <c r="AF330" s="221">
        <f t="shared" si="38"/>
        <v>0.86904734829798691</v>
      </c>
      <c r="AG330" s="221">
        <f t="shared" si="38"/>
        <v>0.86904734829798691</v>
      </c>
      <c r="AH330" s="221">
        <f t="shared" si="38"/>
        <v>0.86904734829798691</v>
      </c>
      <c r="AI330" s="221">
        <f t="shared" si="38"/>
        <v>0.86904734829798691</v>
      </c>
      <c r="AJ330" s="221">
        <f t="shared" si="38"/>
        <v>0.86904734829798691</v>
      </c>
      <c r="AK330" s="221">
        <f t="shared" si="38"/>
        <v>0.86904734829798691</v>
      </c>
      <c r="AL330" s="221">
        <f t="shared" si="38"/>
        <v>0.86904734829798691</v>
      </c>
      <c r="AM330" s="221">
        <f t="shared" si="38"/>
        <v>0.86904734829798691</v>
      </c>
      <c r="AN330" s="221">
        <f t="shared" si="38"/>
        <v>0.86904734829798691</v>
      </c>
      <c r="AO330" s="221">
        <f t="shared" si="38"/>
        <v>0.86904734829798691</v>
      </c>
      <c r="AP330" s="221">
        <f t="shared" si="38"/>
        <v>0.86904734829798691</v>
      </c>
      <c r="AQ330" s="221">
        <f t="shared" si="38"/>
        <v>0.86904734829798691</v>
      </c>
      <c r="AR330" s="221">
        <f t="shared" si="38"/>
        <v>0.86904734829798691</v>
      </c>
    </row>
    <row r="331" spans="7:44" ht="14.25" customHeight="1" x14ac:dyDescent="0.25">
      <c r="G331" s="62"/>
      <c r="H331" s="384"/>
      <c r="J331" s="219"/>
      <c r="K331" s="220">
        <v>3</v>
      </c>
      <c r="L331" s="221">
        <f t="shared" si="38"/>
        <v>0.81014948102730211</v>
      </c>
      <c r="M331" s="221">
        <f t="shared" si="38"/>
        <v>0.81014948102730211</v>
      </c>
      <c r="N331" s="221">
        <f t="shared" si="38"/>
        <v>0.81014948102730211</v>
      </c>
      <c r="O331" s="221">
        <f t="shared" si="38"/>
        <v>0.81014948102730211</v>
      </c>
      <c r="P331" s="221">
        <f t="shared" si="38"/>
        <v>0.81014948102730211</v>
      </c>
      <c r="Q331" s="221">
        <f t="shared" si="38"/>
        <v>0.81014948102730211</v>
      </c>
      <c r="R331" s="221">
        <f t="shared" si="38"/>
        <v>0.81014948102730211</v>
      </c>
      <c r="S331" s="221">
        <f t="shared" si="38"/>
        <v>0.81014948102730211</v>
      </c>
      <c r="T331" s="221">
        <f t="shared" si="38"/>
        <v>0.81014948102730211</v>
      </c>
      <c r="U331" s="221">
        <f t="shared" si="38"/>
        <v>0.81014948102730211</v>
      </c>
      <c r="V331" s="221">
        <f t="shared" si="38"/>
        <v>0.81014948102730211</v>
      </c>
      <c r="W331" s="221">
        <f t="shared" si="38"/>
        <v>0.81014948102730211</v>
      </c>
      <c r="X331" s="221">
        <f t="shared" si="38"/>
        <v>0.81014948102730211</v>
      </c>
      <c r="Y331" s="221">
        <f t="shared" si="38"/>
        <v>0.81014948102730211</v>
      </c>
      <c r="Z331" s="221">
        <f t="shared" si="38"/>
        <v>0.81014948102730211</v>
      </c>
      <c r="AA331" s="221">
        <f t="shared" si="38"/>
        <v>0.81014948102730211</v>
      </c>
      <c r="AB331" s="221">
        <f t="shared" si="38"/>
        <v>0.81014948102730211</v>
      </c>
      <c r="AC331" s="221">
        <f t="shared" si="38"/>
        <v>0.81014948102730211</v>
      </c>
      <c r="AD331" s="221">
        <f t="shared" si="38"/>
        <v>0.81014948102730211</v>
      </c>
      <c r="AE331" s="221">
        <f t="shared" si="38"/>
        <v>0.81014948102730211</v>
      </c>
      <c r="AF331" s="221">
        <f t="shared" si="38"/>
        <v>0.81014948102730211</v>
      </c>
      <c r="AG331" s="221">
        <f t="shared" si="38"/>
        <v>0.81014948102730211</v>
      </c>
      <c r="AH331" s="221">
        <f t="shared" si="38"/>
        <v>0.81014948102730211</v>
      </c>
      <c r="AI331" s="221">
        <f t="shared" si="38"/>
        <v>0.81014948102730211</v>
      </c>
      <c r="AJ331" s="221">
        <f t="shared" si="38"/>
        <v>0.81014948102730211</v>
      </c>
      <c r="AK331" s="221">
        <f t="shared" si="38"/>
        <v>0.81014948102730211</v>
      </c>
      <c r="AL331" s="221">
        <f t="shared" si="38"/>
        <v>0.81014948102730211</v>
      </c>
      <c r="AM331" s="221">
        <f t="shared" si="38"/>
        <v>0.81014948102730211</v>
      </c>
      <c r="AN331" s="221">
        <f t="shared" si="38"/>
        <v>0.81014948102730211</v>
      </c>
      <c r="AO331" s="221">
        <f t="shared" si="38"/>
        <v>0.81014948102730211</v>
      </c>
      <c r="AP331" s="221">
        <f t="shared" si="38"/>
        <v>0.81014948102730211</v>
      </c>
      <c r="AQ331" s="221">
        <f t="shared" si="38"/>
        <v>0.81014948102730211</v>
      </c>
      <c r="AR331" s="221">
        <f t="shared" si="38"/>
        <v>0.81014948102730211</v>
      </c>
    </row>
    <row r="332" spans="7:44" ht="14.25" customHeight="1" x14ac:dyDescent="0.25">
      <c r="G332" s="62"/>
      <c r="H332" s="384"/>
      <c r="J332" s="219"/>
      <c r="K332" s="220">
        <v>4</v>
      </c>
      <c r="L332" s="221">
        <f t="shared" si="38"/>
        <v>0.75524329358376252</v>
      </c>
      <c r="M332" s="221">
        <f t="shared" si="38"/>
        <v>0.75524329358376252</v>
      </c>
      <c r="N332" s="221">
        <f t="shared" si="38"/>
        <v>0.75524329358376252</v>
      </c>
      <c r="O332" s="221">
        <f t="shared" si="38"/>
        <v>0.75524329358376252</v>
      </c>
      <c r="P332" s="221">
        <f t="shared" si="38"/>
        <v>0.75524329358376252</v>
      </c>
      <c r="Q332" s="221">
        <f t="shared" si="38"/>
        <v>0.75524329358376252</v>
      </c>
      <c r="R332" s="221">
        <f t="shared" si="38"/>
        <v>0.75524329358376252</v>
      </c>
      <c r="S332" s="221">
        <f t="shared" si="38"/>
        <v>0.75524329358376252</v>
      </c>
      <c r="T332" s="221">
        <f t="shared" si="38"/>
        <v>0.75524329358376252</v>
      </c>
      <c r="U332" s="221">
        <f t="shared" si="38"/>
        <v>0.75524329358376252</v>
      </c>
      <c r="V332" s="221">
        <f t="shared" si="38"/>
        <v>0.75524329358376252</v>
      </c>
      <c r="W332" s="221">
        <f t="shared" si="38"/>
        <v>0.75524329358376252</v>
      </c>
      <c r="X332" s="221">
        <f t="shared" si="38"/>
        <v>0.75524329358376252</v>
      </c>
      <c r="Y332" s="221">
        <f t="shared" si="38"/>
        <v>0.75524329358376252</v>
      </c>
      <c r="Z332" s="221">
        <f t="shared" si="38"/>
        <v>0.75524329358376252</v>
      </c>
      <c r="AA332" s="221">
        <f t="shared" si="38"/>
        <v>0.75524329358376252</v>
      </c>
      <c r="AB332" s="221">
        <f t="shared" si="38"/>
        <v>0.75524329358376252</v>
      </c>
      <c r="AC332" s="221">
        <f t="shared" si="38"/>
        <v>0.75524329358376252</v>
      </c>
      <c r="AD332" s="221">
        <f t="shared" si="38"/>
        <v>0.75524329358376252</v>
      </c>
      <c r="AE332" s="221">
        <f t="shared" si="38"/>
        <v>0.75524329358376252</v>
      </c>
      <c r="AF332" s="221">
        <f t="shared" si="38"/>
        <v>0.75524329358376252</v>
      </c>
      <c r="AG332" s="221">
        <f t="shared" si="38"/>
        <v>0.75524329358376252</v>
      </c>
      <c r="AH332" s="221">
        <f t="shared" si="38"/>
        <v>0.75524329358376252</v>
      </c>
      <c r="AI332" s="221">
        <f t="shared" si="38"/>
        <v>0.75524329358376252</v>
      </c>
      <c r="AJ332" s="221">
        <f t="shared" si="38"/>
        <v>0.75524329358376252</v>
      </c>
      <c r="AK332" s="221">
        <f t="shared" si="38"/>
        <v>0.75524329358376252</v>
      </c>
      <c r="AL332" s="221">
        <f t="shared" si="38"/>
        <v>0.75524329358376252</v>
      </c>
      <c r="AM332" s="221">
        <f t="shared" si="38"/>
        <v>0.75524329358376252</v>
      </c>
      <c r="AN332" s="221">
        <f t="shared" si="38"/>
        <v>0.75524329358376252</v>
      </c>
      <c r="AO332" s="221">
        <f t="shared" si="38"/>
        <v>0.75524329358376252</v>
      </c>
      <c r="AP332" s="221">
        <f t="shared" si="38"/>
        <v>0.75524329358376252</v>
      </c>
      <c r="AQ332" s="221">
        <f t="shared" si="38"/>
        <v>0.75524329358376252</v>
      </c>
      <c r="AR332" s="221">
        <f t="shared" si="38"/>
        <v>0.75524329358376252</v>
      </c>
    </row>
    <row r="333" spans="7:44" ht="14.25" customHeight="1" x14ac:dyDescent="0.25">
      <c r="G333" s="62"/>
      <c r="H333" s="384"/>
      <c r="J333" s="219"/>
      <c r="K333" s="220">
        <v>5</v>
      </c>
      <c r="L333" s="221">
        <f t="shared" si="38"/>
        <v>0.70405825821176715</v>
      </c>
      <c r="M333" s="221">
        <f t="shared" si="38"/>
        <v>0.70405825821176715</v>
      </c>
      <c r="N333" s="221">
        <f t="shared" si="38"/>
        <v>0.70405825821176715</v>
      </c>
      <c r="O333" s="221">
        <f t="shared" si="38"/>
        <v>0.70405825821176715</v>
      </c>
      <c r="P333" s="221">
        <f t="shared" si="38"/>
        <v>0.70405825821176715</v>
      </c>
      <c r="Q333" s="221">
        <f t="shared" si="38"/>
        <v>0.70405825821176715</v>
      </c>
      <c r="R333" s="221">
        <f t="shared" si="38"/>
        <v>0.70405825821176715</v>
      </c>
      <c r="S333" s="221">
        <f t="shared" si="38"/>
        <v>0.70405825821176715</v>
      </c>
      <c r="T333" s="221">
        <f t="shared" si="38"/>
        <v>0.70405825821176715</v>
      </c>
      <c r="U333" s="221">
        <f t="shared" si="38"/>
        <v>0.70405825821176715</v>
      </c>
      <c r="V333" s="221">
        <f t="shared" si="38"/>
        <v>0.70405825821176715</v>
      </c>
      <c r="W333" s="221">
        <f t="shared" si="38"/>
        <v>0.70405825821176715</v>
      </c>
      <c r="X333" s="221">
        <f t="shared" si="38"/>
        <v>0.70405825821176715</v>
      </c>
      <c r="Y333" s="221">
        <f t="shared" si="38"/>
        <v>0.70405825821176715</v>
      </c>
      <c r="Z333" s="221">
        <f t="shared" si="38"/>
        <v>0.70405825821176715</v>
      </c>
      <c r="AA333" s="221">
        <f t="shared" si="38"/>
        <v>0.70405825821176715</v>
      </c>
      <c r="AB333" s="221">
        <f t="shared" si="38"/>
        <v>0.70405825821176715</v>
      </c>
      <c r="AC333" s="221">
        <f t="shared" si="38"/>
        <v>0.70405825821176715</v>
      </c>
      <c r="AD333" s="221">
        <f t="shared" si="38"/>
        <v>0.70405825821176715</v>
      </c>
      <c r="AE333" s="221">
        <f t="shared" si="38"/>
        <v>0.70405825821176715</v>
      </c>
      <c r="AF333" s="221">
        <f t="shared" si="38"/>
        <v>0.70405825821176715</v>
      </c>
      <c r="AG333" s="221">
        <f t="shared" si="38"/>
        <v>0.70405825821176715</v>
      </c>
      <c r="AH333" s="221">
        <f t="shared" si="38"/>
        <v>0.70405825821176715</v>
      </c>
      <c r="AI333" s="221">
        <f t="shared" si="38"/>
        <v>0.70405825821176715</v>
      </c>
      <c r="AJ333" s="221">
        <f t="shared" si="38"/>
        <v>0.70405825821176715</v>
      </c>
      <c r="AK333" s="221">
        <f t="shared" si="38"/>
        <v>0.70405825821176715</v>
      </c>
      <c r="AL333" s="221">
        <f t="shared" si="38"/>
        <v>0.70405825821176715</v>
      </c>
      <c r="AM333" s="221">
        <f t="shared" si="38"/>
        <v>0.70405825821176715</v>
      </c>
      <c r="AN333" s="221">
        <f t="shared" si="38"/>
        <v>0.70405825821176715</v>
      </c>
      <c r="AO333" s="221">
        <f t="shared" si="38"/>
        <v>0.70405825821176715</v>
      </c>
      <c r="AP333" s="221">
        <f t="shared" si="38"/>
        <v>0.70405825821176715</v>
      </c>
      <c r="AQ333" s="221">
        <f t="shared" si="38"/>
        <v>0.70405825821176715</v>
      </c>
      <c r="AR333" s="221">
        <f t="shared" si="38"/>
        <v>0.70405825821176715</v>
      </c>
    </row>
    <row r="334" spans="7:44" ht="14.25" customHeight="1" x14ac:dyDescent="0.25">
      <c r="G334" s="222"/>
      <c r="H334" s="223"/>
      <c r="I334" s="223"/>
      <c r="J334" s="224"/>
      <c r="K334" s="220">
        <v>6</v>
      </c>
      <c r="L334" s="221">
        <f t="shared" si="38"/>
        <v>0.65634218160880686</v>
      </c>
      <c r="M334" s="221">
        <f t="shared" si="38"/>
        <v>0.65634218160880686</v>
      </c>
      <c r="N334" s="221">
        <f t="shared" si="38"/>
        <v>0.65634218160880686</v>
      </c>
      <c r="O334" s="221">
        <f t="shared" si="38"/>
        <v>0.65634218160880686</v>
      </c>
      <c r="P334" s="221">
        <f t="shared" si="38"/>
        <v>0.65634218160880686</v>
      </c>
      <c r="Q334" s="221">
        <f t="shared" si="38"/>
        <v>0.65634218160880686</v>
      </c>
      <c r="R334" s="221">
        <f t="shared" si="38"/>
        <v>0.65634218160880686</v>
      </c>
      <c r="S334" s="221">
        <f t="shared" si="38"/>
        <v>0.65634218160880686</v>
      </c>
      <c r="T334" s="221">
        <f t="shared" si="38"/>
        <v>0.65634218160880686</v>
      </c>
      <c r="U334" s="221">
        <f t="shared" si="38"/>
        <v>0.65634218160880686</v>
      </c>
      <c r="V334" s="221">
        <f t="shared" si="38"/>
        <v>0.65634218160880686</v>
      </c>
      <c r="W334" s="221">
        <f t="shared" si="38"/>
        <v>0.65634218160880686</v>
      </c>
      <c r="X334" s="221">
        <f t="shared" si="38"/>
        <v>0.65634218160880686</v>
      </c>
      <c r="Y334" s="221">
        <f t="shared" si="38"/>
        <v>0.65634218160880686</v>
      </c>
      <c r="Z334" s="221">
        <f t="shared" si="38"/>
        <v>0.65634218160880686</v>
      </c>
      <c r="AA334" s="221">
        <f t="shared" si="38"/>
        <v>0.65634218160880686</v>
      </c>
      <c r="AB334" s="221">
        <f t="shared" si="38"/>
        <v>0.65634218160880686</v>
      </c>
      <c r="AC334" s="221">
        <f t="shared" si="38"/>
        <v>0.65634218160880686</v>
      </c>
      <c r="AD334" s="221">
        <f t="shared" si="38"/>
        <v>0.65634218160880686</v>
      </c>
      <c r="AE334" s="221">
        <f t="shared" si="38"/>
        <v>0.65634218160880686</v>
      </c>
      <c r="AF334" s="221">
        <f t="shared" si="38"/>
        <v>0.65634218160880686</v>
      </c>
      <c r="AG334" s="221">
        <f t="shared" si="38"/>
        <v>0.65634218160880686</v>
      </c>
      <c r="AH334" s="221">
        <f t="shared" si="38"/>
        <v>0.65634218160880686</v>
      </c>
      <c r="AI334" s="221">
        <f t="shared" si="38"/>
        <v>0.65634218160880686</v>
      </c>
      <c r="AJ334" s="221">
        <f t="shared" si="38"/>
        <v>0.65634218160880686</v>
      </c>
      <c r="AK334" s="221">
        <f t="shared" si="38"/>
        <v>0.65634218160880686</v>
      </c>
      <c r="AL334" s="221">
        <f t="shared" si="38"/>
        <v>0.65634218160880686</v>
      </c>
      <c r="AM334" s="221">
        <f t="shared" si="38"/>
        <v>0.65634218160880686</v>
      </c>
      <c r="AN334" s="221">
        <f t="shared" si="38"/>
        <v>0.65634218160880686</v>
      </c>
      <c r="AO334" s="221">
        <f t="shared" si="38"/>
        <v>0.65634218160880686</v>
      </c>
      <c r="AP334" s="221">
        <f t="shared" si="38"/>
        <v>0.65634218160880686</v>
      </c>
      <c r="AQ334" s="221">
        <f t="shared" si="38"/>
        <v>0.65634218160880686</v>
      </c>
      <c r="AR334" s="221">
        <f t="shared" si="38"/>
        <v>0.65634218160880686</v>
      </c>
    </row>
    <row r="335" spans="7:44" ht="14.25" customHeight="1" x14ac:dyDescent="0.25">
      <c r="J335" s="225" t="s">
        <v>177</v>
      </c>
      <c r="K335" s="220" t="s">
        <v>178</v>
      </c>
      <c r="L335" s="226">
        <v>0</v>
      </c>
      <c r="M335" s="226">
        <v>0</v>
      </c>
      <c r="N335" s="226">
        <v>0</v>
      </c>
      <c r="O335" s="226">
        <v>0</v>
      </c>
      <c r="P335" s="226">
        <v>0</v>
      </c>
      <c r="Q335" s="226">
        <v>0</v>
      </c>
      <c r="R335" s="226">
        <v>0</v>
      </c>
      <c r="S335" s="226">
        <v>0</v>
      </c>
      <c r="T335" s="226">
        <v>0</v>
      </c>
      <c r="U335" s="226">
        <v>0</v>
      </c>
      <c r="V335" s="226">
        <v>0</v>
      </c>
      <c r="W335" s="226">
        <v>0</v>
      </c>
      <c r="X335" s="226">
        <v>0</v>
      </c>
      <c r="Y335" s="226">
        <v>0</v>
      </c>
      <c r="Z335" s="226">
        <v>0</v>
      </c>
      <c r="AA335" s="226">
        <v>0</v>
      </c>
      <c r="AB335" s="226">
        <v>0</v>
      </c>
      <c r="AC335" s="226">
        <v>0</v>
      </c>
      <c r="AD335" s="226">
        <v>0</v>
      </c>
      <c r="AE335" s="226">
        <v>0</v>
      </c>
      <c r="AF335" s="226">
        <v>0</v>
      </c>
      <c r="AG335" s="226">
        <v>0</v>
      </c>
      <c r="AH335" s="226">
        <v>0</v>
      </c>
      <c r="AI335" s="226">
        <v>0</v>
      </c>
      <c r="AJ335" s="226">
        <v>0</v>
      </c>
      <c r="AK335" s="226">
        <v>0</v>
      </c>
      <c r="AL335" s="226">
        <v>0</v>
      </c>
      <c r="AM335" s="226">
        <v>0</v>
      </c>
      <c r="AN335" s="226">
        <v>0</v>
      </c>
      <c r="AO335" s="226">
        <v>0</v>
      </c>
      <c r="AP335" s="226">
        <v>0</v>
      </c>
      <c r="AQ335" s="226">
        <v>0</v>
      </c>
      <c r="AR335" s="226">
        <v>0</v>
      </c>
    </row>
    <row r="336" spans="7:44" ht="14.25" customHeight="1" x14ac:dyDescent="0.25">
      <c r="J336" s="227"/>
      <c r="K336" s="227"/>
      <c r="L336" s="227"/>
      <c r="M336" s="227"/>
      <c r="N336" s="227"/>
      <c r="O336" s="227"/>
    </row>
    <row r="338" spans="5:46" ht="14.25" customHeight="1" x14ac:dyDescent="0.25">
      <c r="E338" s="58" t="s">
        <v>41</v>
      </c>
      <c r="G338" s="443" t="s">
        <v>179</v>
      </c>
      <c r="H338" s="460"/>
      <c r="I338" s="460"/>
      <c r="J338" s="460"/>
      <c r="K338" s="460"/>
      <c r="L338" s="460"/>
      <c r="M338" s="460"/>
      <c r="N338" s="460"/>
      <c r="O338" s="460"/>
      <c r="P338" s="460"/>
      <c r="Q338" s="460"/>
      <c r="R338" s="460"/>
      <c r="S338" s="460"/>
      <c r="T338" s="460"/>
      <c r="U338" s="388"/>
      <c r="V338" s="388"/>
      <c r="W338" s="388"/>
      <c r="X338" s="388"/>
      <c r="Y338" s="388"/>
      <c r="Z338" s="388"/>
      <c r="AA338" s="388"/>
      <c r="AB338" s="388"/>
      <c r="AC338" s="388"/>
      <c r="AD338" s="388"/>
      <c r="AE338" s="388"/>
      <c r="AF338" s="388"/>
      <c r="AG338" s="388"/>
      <c r="AH338" s="229"/>
      <c r="AI338" s="229"/>
      <c r="AJ338" s="229"/>
      <c r="AK338" s="229"/>
      <c r="AL338" s="229"/>
      <c r="AM338" s="229"/>
      <c r="AN338" s="229"/>
      <c r="AO338" s="229"/>
      <c r="AP338" s="229"/>
      <c r="AQ338" s="229"/>
      <c r="AR338" s="229"/>
      <c r="AS338" s="229"/>
      <c r="AT338" s="229"/>
    </row>
    <row r="386" spans="1:24" ht="14.25" customHeight="1" x14ac:dyDescent="0.25">
      <c r="X386" s="383" t="s">
        <v>132</v>
      </c>
    </row>
    <row r="397" spans="1:24" ht="14.25" customHeight="1" x14ac:dyDescent="0.3">
      <c r="A397"/>
      <c r="B397"/>
      <c r="C397"/>
      <c r="D397"/>
      <c r="E397"/>
    </row>
    <row r="398" spans="1:24" ht="14.25" customHeight="1" x14ac:dyDescent="0.3">
      <c r="A398"/>
      <c r="B398"/>
      <c r="C398"/>
      <c r="D398"/>
      <c r="E398"/>
    </row>
    <row r="399" spans="1:24" ht="14.25" customHeight="1" x14ac:dyDescent="0.3">
      <c r="A399"/>
      <c r="B399"/>
      <c r="C399"/>
      <c r="D399"/>
      <c r="E399"/>
    </row>
    <row r="400" spans="1:24" ht="14.25" customHeight="1" x14ac:dyDescent="0.3">
      <c r="A400"/>
      <c r="B400"/>
      <c r="C400"/>
      <c r="D400"/>
      <c r="E400"/>
    </row>
    <row r="401" spans="1:26" ht="14.25" customHeight="1" x14ac:dyDescent="0.3">
      <c r="A401"/>
      <c r="B401"/>
      <c r="C401"/>
      <c r="D401"/>
      <c r="E401"/>
    </row>
    <row r="402" spans="1:26" ht="14.25" customHeight="1" x14ac:dyDescent="0.3">
      <c r="A402"/>
      <c r="B402"/>
      <c r="C402"/>
      <c r="D402"/>
      <c r="E402"/>
    </row>
    <row r="403" spans="1:26" ht="14.25" customHeight="1" x14ac:dyDescent="0.3">
      <c r="A403"/>
      <c r="B403"/>
      <c r="C403"/>
      <c r="D403"/>
      <c r="E403"/>
    </row>
    <row r="404" spans="1:26" ht="14.25" customHeight="1" x14ac:dyDescent="0.3">
      <c r="A404"/>
      <c r="B404"/>
      <c r="C404"/>
      <c r="D404"/>
      <c r="E404"/>
    </row>
    <row r="405" spans="1:26" ht="14.25" customHeight="1" x14ac:dyDescent="0.3">
      <c r="A405"/>
      <c r="B405"/>
      <c r="C405"/>
      <c r="D405"/>
      <c r="E405"/>
    </row>
    <row r="406" spans="1:26" ht="14.25" customHeight="1" x14ac:dyDescent="0.3">
      <c r="A406"/>
      <c r="B406"/>
      <c r="C406"/>
      <c r="D406"/>
      <c r="E406"/>
    </row>
    <row r="407" spans="1:26" ht="14.25" customHeight="1" x14ac:dyDescent="0.3">
      <c r="A407"/>
      <c r="B407"/>
      <c r="C407"/>
      <c r="D407"/>
      <c r="E407"/>
    </row>
    <row r="408" spans="1:26" ht="14.25" customHeight="1" x14ac:dyDescent="0.3">
      <c r="A408"/>
      <c r="B408"/>
      <c r="C408"/>
      <c r="D408"/>
      <c r="E408"/>
    </row>
    <row r="409" spans="1:26" ht="14.25" customHeight="1" x14ac:dyDescent="0.3">
      <c r="A409"/>
      <c r="B409"/>
      <c r="C409"/>
      <c r="D409"/>
      <c r="E409"/>
    </row>
    <row r="410" spans="1:26" ht="14.25" customHeight="1" x14ac:dyDescent="0.3">
      <c r="A410"/>
      <c r="B410"/>
      <c r="C410"/>
      <c r="D410"/>
      <c r="E410"/>
    </row>
    <row r="411" spans="1:26" ht="14.25" customHeight="1" x14ac:dyDescent="0.3">
      <c r="A411"/>
      <c r="B411"/>
      <c r="C411"/>
      <c r="D411"/>
      <c r="E411"/>
    </row>
    <row r="412" spans="1:26" ht="14.25" customHeight="1" x14ac:dyDescent="0.3">
      <c r="A412"/>
      <c r="B412"/>
      <c r="C412"/>
      <c r="D412"/>
      <c r="E412"/>
    </row>
    <row r="413" spans="1:26" ht="14.25" customHeight="1" x14ac:dyDescent="0.3">
      <c r="A413"/>
      <c r="B413"/>
      <c r="C413"/>
      <c r="D413"/>
      <c r="E413"/>
    </row>
    <row r="414" spans="1:26" ht="14.25" customHeight="1" x14ac:dyDescent="0.3">
      <c r="A414"/>
      <c r="B414"/>
      <c r="C414"/>
      <c r="D414"/>
      <c r="E414"/>
    </row>
    <row r="416" spans="1:26" ht="14.25" customHeight="1" x14ac:dyDescent="0.3">
      <c r="Z416" s="54" t="s">
        <v>180</v>
      </c>
    </row>
    <row r="464" spans="26:26" ht="14.25" customHeight="1" x14ac:dyDescent="0.3">
      <c r="Z464" s="54" t="s">
        <v>180</v>
      </c>
    </row>
    <row r="530" spans="28:28" ht="14.25" customHeight="1" x14ac:dyDescent="0.25">
      <c r="AB530" s="383" t="s">
        <v>181</v>
      </c>
    </row>
    <row r="552" spans="3:27" ht="14.25" customHeight="1" x14ac:dyDescent="0.25">
      <c r="C552" s="58" t="s">
        <v>41</v>
      </c>
      <c r="G552" s="458" t="s">
        <v>182</v>
      </c>
      <c r="H552" s="457"/>
      <c r="I552" s="457"/>
      <c r="J552" s="457"/>
      <c r="K552" s="457"/>
      <c r="L552" s="457"/>
      <c r="M552" s="457"/>
      <c r="N552" s="457"/>
      <c r="O552" s="457"/>
      <c r="P552" s="457"/>
      <c r="Q552" s="457"/>
      <c r="R552" s="457"/>
      <c r="S552" s="457"/>
      <c r="T552" s="457"/>
      <c r="U552" s="386"/>
      <c r="V552" s="386"/>
      <c r="W552" s="386"/>
      <c r="X552" s="386"/>
      <c r="Y552" s="386"/>
      <c r="Z552" s="386"/>
      <c r="AA552" s="386"/>
    </row>
    <row r="553" spans="3:27" ht="14.25" customHeight="1" thickBot="1" x14ac:dyDescent="0.3"/>
    <row r="554" spans="3:27" ht="14.25" customHeight="1" x14ac:dyDescent="0.25">
      <c r="H554" s="477" t="s">
        <v>183</v>
      </c>
      <c r="I554" s="478"/>
      <c r="J554" s="478"/>
      <c r="K554" s="478"/>
      <c r="L554" s="478"/>
      <c r="M554" s="230"/>
      <c r="N554" s="230"/>
      <c r="O554" s="230"/>
      <c r="P554" s="230"/>
      <c r="Q554" s="230"/>
      <c r="R554" s="230"/>
      <c r="S554" s="230"/>
      <c r="T554" s="230"/>
      <c r="U554" s="230"/>
      <c r="V554" s="230"/>
      <c r="W554" s="230"/>
      <c r="X554" s="230"/>
      <c r="Y554" s="230"/>
      <c r="Z554" s="230"/>
      <c r="AA554" s="231"/>
    </row>
    <row r="555" spans="3:27" ht="14.25" customHeight="1" x14ac:dyDescent="0.25">
      <c r="H555" s="464" t="s">
        <v>184</v>
      </c>
      <c r="I555" s="462"/>
      <c r="J555" s="462"/>
      <c r="K555" s="462"/>
      <c r="L555" s="463"/>
      <c r="M555" s="468" t="s">
        <v>185</v>
      </c>
      <c r="N555" s="469"/>
      <c r="O555" s="469"/>
      <c r="P555" s="469"/>
      <c r="Q555" s="469"/>
      <c r="R555" s="469"/>
      <c r="S555" s="469"/>
      <c r="T555" s="469"/>
      <c r="U555" s="469"/>
      <c r="V555" s="469"/>
      <c r="W555" s="469"/>
      <c r="X555" s="469"/>
      <c r="Y555" s="469"/>
      <c r="Z555" s="469"/>
      <c r="AA555" s="470"/>
    </row>
    <row r="556" spans="3:27" ht="14.25" customHeight="1" x14ac:dyDescent="0.25">
      <c r="H556" s="464" t="s">
        <v>44</v>
      </c>
      <c r="I556" s="462"/>
      <c r="J556" s="462"/>
      <c r="K556" s="462"/>
      <c r="L556" s="463"/>
      <c r="M556" s="468" t="s">
        <v>186</v>
      </c>
      <c r="N556" s="469"/>
      <c r="O556" s="469"/>
      <c r="P556" s="469"/>
      <c r="Q556" s="469"/>
      <c r="R556" s="469"/>
      <c r="S556" s="469"/>
      <c r="T556" s="469"/>
      <c r="U556" s="469"/>
      <c r="V556" s="469"/>
      <c r="W556" s="469"/>
      <c r="X556" s="469"/>
      <c r="Y556" s="469"/>
      <c r="Z556" s="469"/>
      <c r="AA556" s="470"/>
    </row>
    <row r="557" spans="3:27" ht="14.25" customHeight="1" x14ac:dyDescent="0.25">
      <c r="H557" s="464" t="s">
        <v>70</v>
      </c>
      <c r="I557" s="462"/>
      <c r="J557" s="462"/>
      <c r="K557" s="462"/>
      <c r="L557" s="463"/>
      <c r="M557" s="465" t="s">
        <v>187</v>
      </c>
      <c r="N557" s="466"/>
      <c r="O557" s="466"/>
      <c r="P557" s="466"/>
      <c r="Q557" s="466"/>
      <c r="R557" s="466"/>
      <c r="S557" s="466"/>
      <c r="T557" s="466"/>
      <c r="U557" s="466"/>
      <c r="V557" s="466"/>
      <c r="W557" s="466"/>
      <c r="X557" s="466"/>
      <c r="Y557" s="466"/>
      <c r="Z557" s="466"/>
      <c r="AA557" s="467"/>
    </row>
    <row r="558" spans="3:27" ht="14.25" customHeight="1" x14ac:dyDescent="0.25">
      <c r="H558" s="464" t="s">
        <v>188</v>
      </c>
      <c r="I558" s="462"/>
      <c r="J558" s="462"/>
      <c r="K558" s="462"/>
      <c r="L558" s="463"/>
      <c r="M558" s="465" t="s">
        <v>187</v>
      </c>
      <c r="N558" s="466"/>
      <c r="O558" s="466"/>
      <c r="P558" s="466"/>
      <c r="Q558" s="466"/>
      <c r="R558" s="466"/>
      <c r="S558" s="466"/>
      <c r="T558" s="466"/>
      <c r="U558" s="466"/>
      <c r="V558" s="466"/>
      <c r="W558" s="466"/>
      <c r="X558" s="466"/>
      <c r="Y558" s="466"/>
      <c r="Z558" s="466"/>
      <c r="AA558" s="467"/>
    </row>
    <row r="559" spans="3:27" ht="14.25" customHeight="1" x14ac:dyDescent="0.25">
      <c r="H559" s="464" t="s">
        <v>189</v>
      </c>
      <c r="I559" s="462"/>
      <c r="J559" s="462"/>
      <c r="K559" s="462"/>
      <c r="L559" s="463"/>
      <c r="M559" s="468" t="s">
        <v>32</v>
      </c>
      <c r="N559" s="469"/>
      <c r="O559" s="469"/>
      <c r="P559" s="469"/>
      <c r="Q559" s="469"/>
      <c r="R559" s="469"/>
      <c r="S559" s="469"/>
      <c r="T559" s="469"/>
      <c r="U559" s="469"/>
      <c r="V559" s="469"/>
      <c r="W559" s="469"/>
      <c r="X559" s="469"/>
      <c r="Y559" s="469"/>
      <c r="Z559" s="469"/>
      <c r="AA559" s="470"/>
    </row>
    <row r="560" spans="3:27" ht="14.25" customHeight="1" x14ac:dyDescent="0.25">
      <c r="H560" s="464" t="s">
        <v>190</v>
      </c>
      <c r="I560" s="462"/>
      <c r="J560" s="462"/>
      <c r="K560" s="462"/>
      <c r="L560" s="463"/>
      <c r="M560" s="468" t="s">
        <v>32</v>
      </c>
      <c r="N560" s="469"/>
      <c r="O560" s="469"/>
      <c r="P560" s="469"/>
      <c r="Q560" s="469"/>
      <c r="R560" s="469"/>
      <c r="S560" s="469"/>
      <c r="T560" s="469"/>
      <c r="U560" s="469"/>
      <c r="V560" s="469"/>
      <c r="W560" s="469"/>
      <c r="X560" s="469"/>
      <c r="Y560" s="469"/>
      <c r="Z560" s="469"/>
      <c r="AA560" s="470"/>
    </row>
    <row r="561" spans="8:27" ht="14.25" customHeight="1" thickBot="1" x14ac:dyDescent="0.3">
      <c r="H561" s="471" t="s">
        <v>191</v>
      </c>
      <c r="I561" s="472"/>
      <c r="J561" s="472"/>
      <c r="K561" s="472"/>
      <c r="L561" s="473"/>
      <c r="M561" s="474" t="s">
        <v>32</v>
      </c>
      <c r="N561" s="475"/>
      <c r="O561" s="475"/>
      <c r="P561" s="475"/>
      <c r="Q561" s="475"/>
      <c r="R561" s="475"/>
      <c r="S561" s="475"/>
      <c r="T561" s="475"/>
      <c r="U561" s="475"/>
      <c r="V561" s="475"/>
      <c r="W561" s="475"/>
      <c r="X561" s="475"/>
      <c r="Y561" s="475"/>
      <c r="Z561" s="475"/>
      <c r="AA561" s="476"/>
    </row>
    <row r="562" spans="8:27" ht="14.25" customHeight="1" thickBot="1" x14ac:dyDescent="0.3">
      <c r="H562" s="446"/>
      <c r="I562" s="446"/>
      <c r="J562" s="446"/>
      <c r="K562" s="446"/>
      <c r="L562" s="446"/>
      <c r="M562" s="234"/>
      <c r="N562" s="234"/>
      <c r="O562" s="234"/>
      <c r="P562" s="234"/>
      <c r="Q562" s="234"/>
      <c r="R562" s="234"/>
      <c r="S562" s="234"/>
      <c r="T562" s="234"/>
      <c r="U562" s="234"/>
      <c r="V562" s="234"/>
      <c r="W562" s="234"/>
      <c r="X562" s="234"/>
      <c r="Y562" s="234"/>
      <c r="Z562" s="234"/>
      <c r="AA562" s="234"/>
    </row>
    <row r="563" spans="8:27" ht="14.25" customHeight="1" x14ac:dyDescent="0.25">
      <c r="H563" s="477" t="s">
        <v>192</v>
      </c>
      <c r="I563" s="478"/>
      <c r="J563" s="478"/>
      <c r="K563" s="478"/>
      <c r="L563" s="478"/>
      <c r="M563" s="479"/>
      <c r="N563" s="480"/>
      <c r="O563" s="480"/>
      <c r="P563" s="480"/>
      <c r="Q563" s="480"/>
      <c r="R563" s="480"/>
      <c r="S563" s="480"/>
      <c r="T563" s="480"/>
      <c r="U563" s="480"/>
      <c r="V563" s="480"/>
      <c r="W563" s="480"/>
      <c r="X563" s="480"/>
      <c r="Y563" s="480"/>
      <c r="Z563" s="480"/>
      <c r="AA563" s="481"/>
    </row>
    <row r="564" spans="8:27" ht="14.25" customHeight="1" x14ac:dyDescent="0.25">
      <c r="H564" s="464" t="s">
        <v>44</v>
      </c>
      <c r="I564" s="462"/>
      <c r="J564" s="462"/>
      <c r="K564" s="462"/>
      <c r="L564" s="463"/>
      <c r="M564" s="468" t="s">
        <v>193</v>
      </c>
      <c r="N564" s="469"/>
      <c r="O564" s="469"/>
      <c r="P564" s="469"/>
      <c r="Q564" s="469"/>
      <c r="R564" s="469"/>
      <c r="S564" s="469"/>
      <c r="T564" s="469"/>
      <c r="U564" s="469"/>
      <c r="V564" s="469"/>
      <c r="W564" s="469"/>
      <c r="X564" s="469"/>
      <c r="Y564" s="469"/>
      <c r="Z564" s="469"/>
      <c r="AA564" s="470"/>
    </row>
    <row r="565" spans="8:27" ht="14.25" customHeight="1" x14ac:dyDescent="0.25">
      <c r="H565" s="464" t="s">
        <v>70</v>
      </c>
      <c r="I565" s="462"/>
      <c r="J565" s="462"/>
      <c r="K565" s="462"/>
      <c r="L565" s="463"/>
      <c r="M565" s="468" t="s">
        <v>194</v>
      </c>
      <c r="N565" s="469"/>
      <c r="O565" s="469"/>
      <c r="P565" s="469"/>
      <c r="Q565" s="469"/>
      <c r="R565" s="469"/>
      <c r="S565" s="469"/>
      <c r="T565" s="469"/>
      <c r="U565" s="469"/>
      <c r="V565" s="469"/>
      <c r="W565" s="469"/>
      <c r="X565" s="469"/>
      <c r="Y565" s="469"/>
      <c r="Z565" s="469"/>
      <c r="AA565" s="470"/>
    </row>
    <row r="566" spans="8:27" ht="30.75" customHeight="1" x14ac:dyDescent="0.25">
      <c r="H566" s="464" t="s">
        <v>188</v>
      </c>
      <c r="I566" s="462"/>
      <c r="J566" s="462"/>
      <c r="K566" s="462"/>
      <c r="L566" s="463"/>
      <c r="M566" s="465" t="s">
        <v>195</v>
      </c>
      <c r="N566" s="466"/>
      <c r="O566" s="466"/>
      <c r="P566" s="466"/>
      <c r="Q566" s="466"/>
      <c r="R566" s="466"/>
      <c r="S566" s="466"/>
      <c r="T566" s="466"/>
      <c r="U566" s="466"/>
      <c r="V566" s="466"/>
      <c r="W566" s="466"/>
      <c r="X566" s="466"/>
      <c r="Y566" s="466"/>
      <c r="Z566" s="466"/>
      <c r="AA566" s="467"/>
    </row>
    <row r="567" spans="8:27" ht="13.5" customHeight="1" x14ac:dyDescent="0.25">
      <c r="H567" s="464" t="s">
        <v>189</v>
      </c>
      <c r="I567" s="462"/>
      <c r="J567" s="462"/>
      <c r="K567" s="462"/>
      <c r="L567" s="463"/>
      <c r="M567" s="468" t="s">
        <v>32</v>
      </c>
      <c r="N567" s="469"/>
      <c r="O567" s="469"/>
      <c r="P567" s="469"/>
      <c r="Q567" s="469"/>
      <c r="R567" s="469"/>
      <c r="S567" s="469"/>
      <c r="T567" s="469"/>
      <c r="U567" s="469"/>
      <c r="V567" s="469"/>
      <c r="W567" s="469"/>
      <c r="X567" s="469"/>
      <c r="Y567" s="469"/>
      <c r="Z567" s="469"/>
      <c r="AA567" s="470"/>
    </row>
    <row r="568" spans="8:27" ht="14.25" customHeight="1" thickBot="1" x14ac:dyDescent="0.3">
      <c r="H568" s="471" t="s">
        <v>196</v>
      </c>
      <c r="I568" s="472"/>
      <c r="J568" s="472"/>
      <c r="K568" s="472"/>
      <c r="L568" s="473"/>
      <c r="M568" s="474" t="s">
        <v>32</v>
      </c>
      <c r="N568" s="475"/>
      <c r="O568" s="475"/>
      <c r="P568" s="475"/>
      <c r="Q568" s="475"/>
      <c r="R568" s="475"/>
      <c r="S568" s="475"/>
      <c r="T568" s="475"/>
      <c r="U568" s="475"/>
      <c r="V568" s="475"/>
      <c r="W568" s="475"/>
      <c r="X568" s="475"/>
      <c r="Y568" s="475"/>
      <c r="Z568" s="475"/>
      <c r="AA568" s="476"/>
    </row>
    <row r="572" spans="8:27" ht="14.25" customHeight="1" x14ac:dyDescent="0.25">
      <c r="R572" s="383" t="s">
        <v>132</v>
      </c>
    </row>
    <row r="574" spans="8:27" ht="14.25" customHeight="1" x14ac:dyDescent="0.25">
      <c r="M574" s="235"/>
    </row>
    <row r="576" spans="8:27" ht="14.25" customHeight="1" x14ac:dyDescent="0.25">
      <c r="L576" s="235"/>
    </row>
    <row r="821" spans="12:46" ht="14.25" customHeight="1" x14ac:dyDescent="0.25">
      <c r="L821" s="383">
        <v>0.30000001192092896</v>
      </c>
      <c r="M821" s="383">
        <v>0.30000001192092896</v>
      </c>
      <c r="N821" s="383">
        <v>0.30000001192092896</v>
      </c>
      <c r="O821" s="383">
        <v>0.30000001192092896</v>
      </c>
      <c r="P821" s="383">
        <v>0.30000001192092896</v>
      </c>
      <c r="Q821" s="383">
        <v>-0.89999998807907111</v>
      </c>
      <c r="R821" s="383">
        <v>-1.2999999880790711</v>
      </c>
      <c r="S821" s="383">
        <v>10</v>
      </c>
      <c r="T821" s="383">
        <v>10</v>
      </c>
      <c r="U821" s="383">
        <v>10</v>
      </c>
      <c r="V821" s="383">
        <v>10</v>
      </c>
      <c r="W821" s="383">
        <v>10</v>
      </c>
      <c r="X821" s="383">
        <v>10</v>
      </c>
      <c r="Y821" s="383">
        <v>10</v>
      </c>
      <c r="Z821" s="383">
        <v>10</v>
      </c>
      <c r="AA821" s="383">
        <v>10</v>
      </c>
      <c r="AB821" s="383">
        <v>10</v>
      </c>
      <c r="AC821" s="383">
        <v>10</v>
      </c>
      <c r="AD821" s="383">
        <v>10</v>
      </c>
      <c r="AE821" s="383">
        <v>10</v>
      </c>
      <c r="AF821" s="383">
        <v>10</v>
      </c>
      <c r="AG821" s="383">
        <v>10</v>
      </c>
      <c r="AH821" s="383">
        <v>10</v>
      </c>
      <c r="AI821" s="383">
        <v>10</v>
      </c>
      <c r="AJ821" s="383">
        <v>10</v>
      </c>
      <c r="AK821" s="383">
        <v>10</v>
      </c>
      <c r="AL821" s="383">
        <v>10</v>
      </c>
      <c r="AM821" s="383">
        <v>10</v>
      </c>
      <c r="AN821" s="383">
        <v>10</v>
      </c>
      <c r="AO821" s="383">
        <v>10</v>
      </c>
      <c r="AP821" s="383">
        <v>10</v>
      </c>
      <c r="AQ821" s="383">
        <v>10</v>
      </c>
      <c r="AR821" s="383">
        <v>10</v>
      </c>
      <c r="AS821" s="383">
        <v>10</v>
      </c>
      <c r="AT821" s="383">
        <v>10</v>
      </c>
    </row>
  </sheetData>
  <mergeCells count="89">
    <mergeCell ref="A1:J1"/>
    <mergeCell ref="H12:H52"/>
    <mergeCell ref="J12:J16"/>
    <mergeCell ref="O12:P12"/>
    <mergeCell ref="Q12:T12"/>
    <mergeCell ref="O14:T14"/>
    <mergeCell ref="S25:T25"/>
    <mergeCell ref="O26:R26"/>
    <mergeCell ref="S26:T26"/>
    <mergeCell ref="O29:P29"/>
    <mergeCell ref="J36:J40"/>
    <mergeCell ref="O36:R36"/>
    <mergeCell ref="O37:R37"/>
    <mergeCell ref="O38:R38"/>
    <mergeCell ref="J42:J46"/>
    <mergeCell ref="J48:J52"/>
    <mergeCell ref="V14:Z35"/>
    <mergeCell ref="O16:T16"/>
    <mergeCell ref="O17:T17"/>
    <mergeCell ref="J18:J22"/>
    <mergeCell ref="O18:T18"/>
    <mergeCell ref="O23:R24"/>
    <mergeCell ref="S23:T23"/>
    <mergeCell ref="J24:J28"/>
    <mergeCell ref="S24:T24"/>
    <mergeCell ref="O25:R25"/>
    <mergeCell ref="Q29:T33"/>
    <mergeCell ref="J30:J34"/>
    <mergeCell ref="O30:P30"/>
    <mergeCell ref="O31:P31"/>
    <mergeCell ref="O35:S35"/>
    <mergeCell ref="H55:H59"/>
    <mergeCell ref="J55:J59"/>
    <mergeCell ref="H62:H78"/>
    <mergeCell ref="J62:J66"/>
    <mergeCell ref="O62:P62"/>
    <mergeCell ref="J68:J72"/>
    <mergeCell ref="J74:J78"/>
    <mergeCell ref="H81:H91"/>
    <mergeCell ref="J81:J85"/>
    <mergeCell ref="J87:J91"/>
    <mergeCell ref="G96:T96"/>
    <mergeCell ref="H99:H215"/>
    <mergeCell ref="J99:J113"/>
    <mergeCell ref="J116:J130"/>
    <mergeCell ref="J133:J147"/>
    <mergeCell ref="J150:J164"/>
    <mergeCell ref="J167:J181"/>
    <mergeCell ref="J184:J198"/>
    <mergeCell ref="J201:J215"/>
    <mergeCell ref="H555:L555"/>
    <mergeCell ref="M555:AA555"/>
    <mergeCell ref="H218:H265"/>
    <mergeCell ref="J219:J246"/>
    <mergeCell ref="J251:J265"/>
    <mergeCell ref="H269:H283"/>
    <mergeCell ref="J269:J283"/>
    <mergeCell ref="H287:H301"/>
    <mergeCell ref="J287:J301"/>
    <mergeCell ref="H304:H313"/>
    <mergeCell ref="J304:J313"/>
    <mergeCell ref="G338:T338"/>
    <mergeCell ref="G552:T552"/>
    <mergeCell ref="H554:L554"/>
    <mergeCell ref="H556:L556"/>
    <mergeCell ref="M556:AA556"/>
    <mergeCell ref="H557:L557"/>
    <mergeCell ref="M557:AA557"/>
    <mergeCell ref="H558:L558"/>
    <mergeCell ref="M558:AA558"/>
    <mergeCell ref="H565:L565"/>
    <mergeCell ref="M565:AA565"/>
    <mergeCell ref="H559:L559"/>
    <mergeCell ref="M559:AA559"/>
    <mergeCell ref="H560:L560"/>
    <mergeCell ref="M560:AA560"/>
    <mergeCell ref="H561:L561"/>
    <mergeCell ref="M561:AA561"/>
    <mergeCell ref="H562:L562"/>
    <mergeCell ref="H563:L563"/>
    <mergeCell ref="M563:AA563"/>
    <mergeCell ref="H564:L564"/>
    <mergeCell ref="M564:AA564"/>
    <mergeCell ref="H566:L566"/>
    <mergeCell ref="M566:AA566"/>
    <mergeCell ref="H567:L567"/>
    <mergeCell ref="M567:AA567"/>
    <mergeCell ref="H568:L568"/>
    <mergeCell ref="M568:AA568"/>
  </mergeCells>
  <hyperlinks>
    <hyperlink ref="L1" r:id="rId1" xr:uid="{5FE39CFD-33ED-4EBC-A3BF-2F1E05EBD7A7}"/>
  </hyperlinks>
  <pageMargins left="0.7" right="0.7" top="0.75" bottom="0.75" header="0.3" footer="0.3"/>
  <pageSetup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985" r:id="rId5" name="Button 1">
              <controlPr defaultSize="0" print="0" autoFill="0" autoPict="0">
                <anchor moveWithCells="1" sizeWithCells="1">
                  <from>
                    <xdr:col>9</xdr:col>
                    <xdr:colOff>800100</xdr:colOff>
                    <xdr:row>2</xdr:row>
                    <xdr:rowOff>114300</xdr:rowOff>
                  </from>
                  <to>
                    <xdr:col>11</xdr:col>
                    <xdr:colOff>381000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86" r:id="rId6" name="Button 2">
              <controlPr defaultSize="0" print="0" autoFill="0" autoPict="0">
                <anchor moveWithCells="1" sizeWithCells="1">
                  <from>
                    <xdr:col>16</xdr:col>
                    <xdr:colOff>533400</xdr:colOff>
                    <xdr:row>2</xdr:row>
                    <xdr:rowOff>114300</xdr:rowOff>
                  </from>
                  <to>
                    <xdr:col>18</xdr:col>
                    <xdr:colOff>609600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87" r:id="rId7" name="Button 3">
              <controlPr defaultSize="0" print="0" autoFill="0" autoPict="0">
                <anchor moveWithCells="1" sizeWithCells="1">
                  <from>
                    <xdr:col>11</xdr:col>
                    <xdr:colOff>685800</xdr:colOff>
                    <xdr:row>2</xdr:row>
                    <xdr:rowOff>114300</xdr:rowOff>
                  </from>
                  <to>
                    <xdr:col>13</xdr:col>
                    <xdr:colOff>762000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88" r:id="rId8" name="Button 4">
              <controlPr defaultSize="0" print="0" autoFill="0" autoPict="0">
                <anchor moveWithCells="1" sizeWithCells="1">
                  <from>
                    <xdr:col>14</xdr:col>
                    <xdr:colOff>152400</xdr:colOff>
                    <xdr:row>2</xdr:row>
                    <xdr:rowOff>114300</xdr:rowOff>
                  </from>
                  <to>
                    <xdr:col>16</xdr:col>
                    <xdr:colOff>228600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89" r:id="rId9" name="Button 5">
              <controlPr defaultSize="0" print="0" autoFill="0" autoPict="0">
                <anchor moveWithCells="1" sizeWithCells="1">
                  <from>
                    <xdr:col>9</xdr:col>
                    <xdr:colOff>800100</xdr:colOff>
                    <xdr:row>2</xdr:row>
                    <xdr:rowOff>114300</xdr:rowOff>
                  </from>
                  <to>
                    <xdr:col>11</xdr:col>
                    <xdr:colOff>381000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90" r:id="rId10" name="Button 6">
              <controlPr defaultSize="0" print="0" autoFill="0" autoPict="0">
                <anchor moveWithCells="1" sizeWithCells="1">
                  <from>
                    <xdr:col>16</xdr:col>
                    <xdr:colOff>533400</xdr:colOff>
                    <xdr:row>2</xdr:row>
                    <xdr:rowOff>114300</xdr:rowOff>
                  </from>
                  <to>
                    <xdr:col>18</xdr:col>
                    <xdr:colOff>609600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91" r:id="rId11" name="Button 7">
              <controlPr defaultSize="0" print="0" autoFill="0" autoPict="0">
                <anchor moveWithCells="1" sizeWithCells="1">
                  <from>
                    <xdr:col>11</xdr:col>
                    <xdr:colOff>685800</xdr:colOff>
                    <xdr:row>2</xdr:row>
                    <xdr:rowOff>114300</xdr:rowOff>
                  </from>
                  <to>
                    <xdr:col>13</xdr:col>
                    <xdr:colOff>762000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92" r:id="rId12" name="Button 8">
              <controlPr defaultSize="0" print="0" autoFill="0" autoPict="0">
                <anchor moveWithCells="1" sizeWithCells="1">
                  <from>
                    <xdr:col>14</xdr:col>
                    <xdr:colOff>152400</xdr:colOff>
                    <xdr:row>2</xdr:row>
                    <xdr:rowOff>114300</xdr:rowOff>
                  </from>
                  <to>
                    <xdr:col>16</xdr:col>
                    <xdr:colOff>228600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93" r:id="rId13" name="Button 9">
              <controlPr defaultSize="0" print="0" autoFill="0" autoPict="0">
                <anchor moveWithCells="1" sizeWithCells="1">
                  <from>
                    <xdr:col>9</xdr:col>
                    <xdr:colOff>800100</xdr:colOff>
                    <xdr:row>2</xdr:row>
                    <xdr:rowOff>114300</xdr:rowOff>
                  </from>
                  <to>
                    <xdr:col>11</xdr:col>
                    <xdr:colOff>381000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94" r:id="rId14" name="Button 10">
              <controlPr defaultSize="0" print="0" autoFill="0" autoPict="0">
                <anchor moveWithCells="1" sizeWithCells="1">
                  <from>
                    <xdr:col>16</xdr:col>
                    <xdr:colOff>533400</xdr:colOff>
                    <xdr:row>2</xdr:row>
                    <xdr:rowOff>114300</xdr:rowOff>
                  </from>
                  <to>
                    <xdr:col>18</xdr:col>
                    <xdr:colOff>609600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95" r:id="rId15" name="Button 11">
              <controlPr defaultSize="0" print="0" autoFill="0" autoPict="0">
                <anchor moveWithCells="1" sizeWithCells="1">
                  <from>
                    <xdr:col>11</xdr:col>
                    <xdr:colOff>685800</xdr:colOff>
                    <xdr:row>2</xdr:row>
                    <xdr:rowOff>114300</xdr:rowOff>
                  </from>
                  <to>
                    <xdr:col>13</xdr:col>
                    <xdr:colOff>762000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96" r:id="rId16" name="Button 12">
              <controlPr defaultSize="0" print="0" autoFill="0" autoPict="0">
                <anchor moveWithCells="1" sizeWithCells="1">
                  <from>
                    <xdr:col>14</xdr:col>
                    <xdr:colOff>152400</xdr:colOff>
                    <xdr:row>2</xdr:row>
                    <xdr:rowOff>114300</xdr:rowOff>
                  </from>
                  <to>
                    <xdr:col>16</xdr:col>
                    <xdr:colOff>228600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97" r:id="rId17" name="Button 13">
              <controlPr defaultSize="0" print="0" autoFill="0" autoPict="0">
                <anchor moveWithCells="1" sizeWithCells="1">
                  <from>
                    <xdr:col>9</xdr:col>
                    <xdr:colOff>800100</xdr:colOff>
                    <xdr:row>2</xdr:row>
                    <xdr:rowOff>114300</xdr:rowOff>
                  </from>
                  <to>
                    <xdr:col>11</xdr:col>
                    <xdr:colOff>381000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98" r:id="rId18" name="Button 14">
              <controlPr defaultSize="0" print="0" autoFill="0" autoPict="0">
                <anchor moveWithCells="1" sizeWithCells="1">
                  <from>
                    <xdr:col>16</xdr:col>
                    <xdr:colOff>533400</xdr:colOff>
                    <xdr:row>2</xdr:row>
                    <xdr:rowOff>114300</xdr:rowOff>
                  </from>
                  <to>
                    <xdr:col>18</xdr:col>
                    <xdr:colOff>609600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99" r:id="rId19" name="Button 15">
              <controlPr defaultSize="0" print="0" autoFill="0" autoPict="0">
                <anchor moveWithCells="1" sizeWithCells="1">
                  <from>
                    <xdr:col>11</xdr:col>
                    <xdr:colOff>685800</xdr:colOff>
                    <xdr:row>2</xdr:row>
                    <xdr:rowOff>114300</xdr:rowOff>
                  </from>
                  <to>
                    <xdr:col>13</xdr:col>
                    <xdr:colOff>762000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0" r:id="rId20" name="Button 16">
              <controlPr defaultSize="0" print="0" autoFill="0" autoPict="0">
                <anchor moveWithCells="1" sizeWithCells="1">
                  <from>
                    <xdr:col>14</xdr:col>
                    <xdr:colOff>152400</xdr:colOff>
                    <xdr:row>2</xdr:row>
                    <xdr:rowOff>114300</xdr:rowOff>
                  </from>
                  <to>
                    <xdr:col>16</xdr:col>
                    <xdr:colOff>228600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1" r:id="rId21" name="20 year">
              <controlPr defaultSize="0" autoFill="0" autoLine="0" autoPict="0">
                <anchor moveWithCells="1">
                  <from>
                    <xdr:col>20</xdr:col>
                    <xdr:colOff>510540</xdr:colOff>
                    <xdr:row>45</xdr:row>
                    <xdr:rowOff>160020</xdr:rowOff>
                  </from>
                  <to>
                    <xdr:col>22</xdr:col>
                    <xdr:colOff>236220</xdr:colOff>
                    <xdr:row>46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2" r:id="rId22" name="30 year">
              <controlPr defaultSize="0" autoFill="0" autoLine="0" autoPict="0">
                <anchor moveWithCells="1">
                  <from>
                    <xdr:col>20</xdr:col>
                    <xdr:colOff>502920</xdr:colOff>
                    <xdr:row>47</xdr:row>
                    <xdr:rowOff>45720</xdr:rowOff>
                  </from>
                  <to>
                    <xdr:col>22</xdr:col>
                    <xdr:colOff>228600</xdr:colOff>
                    <xdr:row>48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3" r:id="rId23" name="Tech Life">
              <controlPr defaultSize="0" autoFill="0" autoLine="0" autoPict="0">
                <anchor moveWithCells="1">
                  <from>
                    <xdr:col>20</xdr:col>
                    <xdr:colOff>502920</xdr:colOff>
                    <xdr:row>48</xdr:row>
                    <xdr:rowOff>83820</xdr:rowOff>
                  </from>
                  <to>
                    <xdr:col>22</xdr:col>
                    <xdr:colOff>731520</xdr:colOff>
                    <xdr:row>49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4" r:id="rId24" name="Custom CRP">
              <controlPr defaultSize="0" autoFill="0" autoLine="0" autoPict="0">
                <anchor moveWithCells="1">
                  <from>
                    <xdr:col>20</xdr:col>
                    <xdr:colOff>502920</xdr:colOff>
                    <xdr:row>49</xdr:row>
                    <xdr:rowOff>144780</xdr:rowOff>
                  </from>
                  <to>
                    <xdr:col>22</xdr:col>
                    <xdr:colOff>243840</xdr:colOff>
                    <xdr:row>50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5" r:id="rId25" name="Group Box 21">
              <controlPr defaultSize="0" autoFill="0" autoPict="0">
                <anchor moveWithCells="1">
                  <from>
                    <xdr:col>20</xdr:col>
                    <xdr:colOff>182880</xdr:colOff>
                    <xdr:row>42</xdr:row>
                    <xdr:rowOff>99060</xdr:rowOff>
                  </from>
                  <to>
                    <xdr:col>24</xdr:col>
                    <xdr:colOff>441960</xdr:colOff>
                    <xdr:row>52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6" r:id="rId26" name="RD Button">
              <controlPr defaultSize="0" autoFill="0" autoLine="0" autoPict="0">
                <anchor moveWithCells="1">
                  <from>
                    <xdr:col>20</xdr:col>
                    <xdr:colOff>114300</xdr:colOff>
                    <xdr:row>33</xdr:row>
                    <xdr:rowOff>129540</xdr:rowOff>
                  </from>
                  <to>
                    <xdr:col>24</xdr:col>
                    <xdr:colOff>289560</xdr:colOff>
                    <xdr:row>35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7" r:id="rId27" name="Market Button">
              <controlPr defaultSize="0" autoFill="0" autoLine="0" autoPict="0">
                <anchor moveWithCells="1">
                  <from>
                    <xdr:col>20</xdr:col>
                    <xdr:colOff>121920</xdr:colOff>
                    <xdr:row>37</xdr:row>
                    <xdr:rowOff>91440</xdr:rowOff>
                  </from>
                  <to>
                    <xdr:col>23</xdr:col>
                    <xdr:colOff>518160</xdr:colOff>
                    <xdr:row>38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8" r:id="rId28" name="Button 24">
              <controlPr defaultSize="0" print="0" autoFill="0" autoPict="0">
                <anchor moveWithCells="1" sizeWithCells="1">
                  <from>
                    <xdr:col>24</xdr:col>
                    <xdr:colOff>381000</xdr:colOff>
                    <xdr:row>36</xdr:row>
                    <xdr:rowOff>38100</xdr:rowOff>
                  </from>
                  <to>
                    <xdr:col>27</xdr:col>
                    <xdr:colOff>396240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9" r:id="rId29" name="Button 25">
              <controlPr defaultSize="0" print="0" autoFill="0" autoPict="0">
                <anchor moveWithCells="1" sizeWithCells="1">
                  <from>
                    <xdr:col>24</xdr:col>
                    <xdr:colOff>457200</xdr:colOff>
                    <xdr:row>47</xdr:row>
                    <xdr:rowOff>91440</xdr:rowOff>
                  </from>
                  <to>
                    <xdr:col>28</xdr:col>
                    <xdr:colOff>38100</xdr:colOff>
                    <xdr:row>51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E9B8D-EED6-C543-BA4C-7C971D8B90CC}">
  <sheetPr codeName="Sheet22">
    <tabColor rgb="FFF6A01A"/>
  </sheetPr>
  <dimension ref="A1:DG821"/>
  <sheetViews>
    <sheetView showGridLines="0" zoomScale="80" zoomScaleNormal="80" workbookViewId="0">
      <pane xSplit="5" ySplit="5" topLeftCell="F6" activePane="bottomRight" state="frozen"/>
      <selection activeCell="T89" sqref="T89"/>
      <selection pane="topRight" activeCell="T89" sqref="T89"/>
      <selection pane="bottomLeft" activeCell="T89" sqref="T89"/>
      <selection pane="bottomRight" activeCell="N295" sqref="N295"/>
    </sheetView>
  </sheetViews>
  <sheetFormatPr defaultColWidth="9.33203125" defaultRowHeight="14.25" customHeight="1" x14ac:dyDescent="0.25"/>
  <cols>
    <col min="1" max="1" width="9.33203125" style="49"/>
    <col min="2" max="7" width="1.6640625" style="49" customWidth="1"/>
    <col min="8" max="8" width="5.6640625" style="49" customWidth="1"/>
    <col min="9" max="9" width="5.44140625" style="49" customWidth="1"/>
    <col min="10" max="10" width="19.6640625" style="49" customWidth="1"/>
    <col min="11" max="11" width="43.44140625" style="49" bestFit="1" customWidth="1"/>
    <col min="12" max="15" width="11.6640625" style="49" customWidth="1"/>
    <col min="16" max="16" width="12.44140625" style="49" customWidth="1"/>
    <col min="17" max="19" width="11.6640625" style="49" customWidth="1"/>
    <col min="20" max="20" width="18.44140625" style="49" customWidth="1"/>
    <col min="21" max="21" width="10.44140625" style="49" bestFit="1" customWidth="1"/>
    <col min="22" max="23" width="11.6640625" style="49" customWidth="1"/>
    <col min="24" max="24" width="10.44140625" style="49" bestFit="1" customWidth="1"/>
    <col min="25" max="48" width="11.6640625" style="49" customWidth="1"/>
    <col min="49" max="16384" width="9.33203125" style="49"/>
  </cols>
  <sheetData>
    <row r="1" spans="1:111" ht="17.399999999999999" x14ac:dyDescent="0.3">
      <c r="A1" s="515" t="s">
        <v>36</v>
      </c>
      <c r="B1" s="515"/>
      <c r="C1" s="515"/>
      <c r="D1" s="515"/>
      <c r="E1" s="515"/>
      <c r="F1" s="515"/>
      <c r="G1" s="515"/>
      <c r="H1" s="515"/>
      <c r="I1" s="515"/>
      <c r="J1" s="515"/>
      <c r="L1" s="3" t="s">
        <v>37</v>
      </c>
    </row>
    <row r="2" spans="1:111" ht="14.25" customHeight="1" x14ac:dyDescent="0.3">
      <c r="A2"/>
      <c r="B2"/>
      <c r="C2"/>
      <c r="D2"/>
      <c r="E2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/>
      <c r="BZ2" s="50"/>
      <c r="CA2" s="50"/>
      <c r="CB2" s="50"/>
      <c r="CC2" s="50"/>
      <c r="CD2" s="50"/>
      <c r="CE2" s="50"/>
      <c r="CF2" s="50"/>
      <c r="CG2" s="50"/>
      <c r="CH2" s="50"/>
      <c r="CI2" s="50"/>
      <c r="CJ2" s="50"/>
      <c r="CK2" s="50"/>
      <c r="CL2" s="50"/>
      <c r="CM2" s="50"/>
      <c r="CN2" s="50"/>
      <c r="CO2" s="50"/>
      <c r="CP2" s="50"/>
      <c r="CQ2" s="50"/>
      <c r="CR2" s="50"/>
      <c r="CS2" s="50"/>
      <c r="CT2" s="50"/>
      <c r="CU2" s="50"/>
      <c r="CV2" s="50"/>
      <c r="CW2" s="50"/>
      <c r="CX2" s="50"/>
      <c r="CY2" s="50"/>
      <c r="CZ2" s="50"/>
      <c r="DA2" s="50"/>
      <c r="DB2" s="50"/>
      <c r="DC2" s="50"/>
      <c r="DD2" s="50"/>
      <c r="DE2" s="50"/>
      <c r="DF2" s="50"/>
      <c r="DG2" s="50"/>
    </row>
    <row r="3" spans="1:111" ht="14.25" customHeight="1" x14ac:dyDescent="0.3">
      <c r="A3"/>
      <c r="B3"/>
      <c r="C3"/>
      <c r="D3"/>
      <c r="E3"/>
      <c r="T3" s="51" t="s">
        <v>38</v>
      </c>
    </row>
    <row r="4" spans="1:111" ht="14.25" customHeight="1" x14ac:dyDescent="0.25">
      <c r="J4" s="52" t="s">
        <v>39</v>
      </c>
      <c r="T4" s="53" t="s">
        <v>40</v>
      </c>
    </row>
    <row r="7" spans="1:111" ht="14.25" customHeight="1" x14ac:dyDescent="0.3">
      <c r="G7" s="54"/>
    </row>
    <row r="9" spans="1:111" ht="14.25" customHeight="1" x14ac:dyDescent="0.25">
      <c r="G9" s="55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7"/>
    </row>
    <row r="10" spans="1:111" ht="14.25" customHeight="1" x14ac:dyDescent="0.25">
      <c r="B10" s="58" t="s">
        <v>41</v>
      </c>
      <c r="G10" s="59" t="s">
        <v>42</v>
      </c>
      <c r="H10" s="59"/>
      <c r="I10" s="60"/>
      <c r="J10" s="59"/>
      <c r="K10" s="60"/>
      <c r="L10" s="60"/>
      <c r="M10" s="60"/>
      <c r="N10" s="60"/>
      <c r="O10" s="60"/>
      <c r="P10" s="60"/>
      <c r="Q10" s="60"/>
      <c r="R10" s="60"/>
      <c r="S10" s="60"/>
      <c r="T10" s="61"/>
    </row>
    <row r="11" spans="1:111" ht="14.25" customHeight="1" thickBot="1" x14ac:dyDescent="0.3">
      <c r="G11" s="62"/>
      <c r="T11" s="63"/>
    </row>
    <row r="12" spans="1:111" ht="14.25" customHeight="1" thickBot="1" x14ac:dyDescent="0.35">
      <c r="A12"/>
      <c r="G12" s="62"/>
      <c r="H12" s="516" t="s">
        <v>43</v>
      </c>
      <c r="J12" s="517" t="s">
        <v>44</v>
      </c>
      <c r="K12" s="64" t="s">
        <v>45</v>
      </c>
      <c r="L12" s="65">
        <f>L100</f>
        <v>0.21802830589477445</v>
      </c>
      <c r="O12" s="519" t="s">
        <v>46</v>
      </c>
      <c r="P12" s="519"/>
      <c r="Q12" s="452">
        <v>2020</v>
      </c>
      <c r="R12" s="453"/>
      <c r="S12" s="453"/>
      <c r="T12" s="454"/>
    </row>
    <row r="13" spans="1:111" ht="14.25" customHeight="1" thickBot="1" x14ac:dyDescent="0.3">
      <c r="G13" s="62"/>
      <c r="H13" s="516"/>
      <c r="J13" s="518"/>
      <c r="K13" s="69" t="s">
        <v>47</v>
      </c>
      <c r="L13" s="65">
        <f>L104</f>
        <v>0.25165532838651089</v>
      </c>
      <c r="O13" s="70" t="s">
        <v>48</v>
      </c>
      <c r="T13" s="63"/>
    </row>
    <row r="14" spans="1:111" ht="13.5" customHeight="1" thickBot="1" x14ac:dyDescent="0.3">
      <c r="G14" s="62"/>
      <c r="H14" s="516"/>
      <c r="J14" s="518"/>
      <c r="K14" s="71" t="s">
        <v>49</v>
      </c>
      <c r="L14" s="65">
        <f>L107</f>
        <v>0.2722383539810847</v>
      </c>
      <c r="O14" s="520" t="s">
        <v>50</v>
      </c>
      <c r="P14" s="521"/>
      <c r="Q14" s="521"/>
      <c r="R14" s="521"/>
      <c r="S14" s="521"/>
      <c r="T14" s="522"/>
      <c r="V14" s="482"/>
      <c r="W14" s="483"/>
      <c r="X14" s="483"/>
      <c r="Y14" s="483"/>
      <c r="Z14" s="483"/>
    </row>
    <row r="15" spans="1:111" ht="13.5" customHeight="1" thickBot="1" x14ac:dyDescent="0.3">
      <c r="G15" s="62"/>
      <c r="H15" s="516"/>
      <c r="J15" s="518"/>
      <c r="K15" s="71" t="s">
        <v>51</v>
      </c>
      <c r="L15" s="65">
        <f>L110</f>
        <v>0.31886896993365504</v>
      </c>
      <c r="O15" s="72" t="s">
        <v>52</v>
      </c>
      <c r="P15" s="73"/>
      <c r="Q15" s="73"/>
      <c r="R15" s="73"/>
      <c r="S15" s="73"/>
      <c r="T15" s="74"/>
      <c r="V15" s="482"/>
      <c r="W15" s="483"/>
      <c r="X15" s="483"/>
      <c r="Y15" s="483"/>
      <c r="Z15" s="483"/>
    </row>
    <row r="16" spans="1:111" ht="13.5" customHeight="1" x14ac:dyDescent="0.25">
      <c r="G16" s="62"/>
      <c r="H16" s="516"/>
      <c r="J16" s="518"/>
      <c r="K16" s="71" t="s">
        <v>53</v>
      </c>
      <c r="L16" s="65">
        <f>L113</f>
        <v>0.35146191697686013</v>
      </c>
      <c r="O16" s="484" t="s">
        <v>54</v>
      </c>
      <c r="P16" s="485"/>
      <c r="Q16" s="485"/>
      <c r="R16" s="485"/>
      <c r="S16" s="485"/>
      <c r="T16" s="486"/>
      <c r="V16" s="482"/>
      <c r="W16" s="483"/>
      <c r="X16" s="483"/>
      <c r="Y16" s="483"/>
      <c r="Z16" s="483"/>
    </row>
    <row r="17" spans="7:26" ht="13.5" customHeight="1" x14ac:dyDescent="0.25">
      <c r="G17" s="62"/>
      <c r="H17" s="516"/>
      <c r="J17" s="75"/>
      <c r="O17" s="487" t="s">
        <v>55</v>
      </c>
      <c r="P17" s="488"/>
      <c r="Q17" s="488"/>
      <c r="R17" s="488"/>
      <c r="S17" s="488"/>
      <c r="T17" s="489"/>
      <c r="V17" s="483"/>
      <c r="W17" s="483"/>
      <c r="X17" s="483"/>
      <c r="Y17" s="483"/>
      <c r="Z17" s="483"/>
    </row>
    <row r="18" spans="7:26" ht="14.25" customHeight="1" thickBot="1" x14ac:dyDescent="0.3">
      <c r="G18" s="62"/>
      <c r="H18" s="516"/>
      <c r="J18" s="410" t="s">
        <v>56</v>
      </c>
      <c r="K18" s="64" t="s">
        <v>45</v>
      </c>
      <c r="L18" s="76">
        <f>L12*8760</f>
        <v>1909.9279596382241</v>
      </c>
      <c r="O18" s="490" t="s">
        <v>57</v>
      </c>
      <c r="P18" s="491"/>
      <c r="Q18" s="491"/>
      <c r="R18" s="491"/>
      <c r="S18" s="491"/>
      <c r="T18" s="492"/>
      <c r="V18" s="483"/>
      <c r="W18" s="483"/>
      <c r="X18" s="483"/>
      <c r="Y18" s="483"/>
      <c r="Z18" s="483"/>
    </row>
    <row r="19" spans="7:26" ht="14.25" customHeight="1" x14ac:dyDescent="0.3">
      <c r="G19" s="62"/>
      <c r="H19" s="516"/>
      <c r="J19" s="411"/>
      <c r="K19" s="69" t="s">
        <v>47</v>
      </c>
      <c r="L19" s="76">
        <f>L13*8760</f>
        <v>2204.5006766658353</v>
      </c>
      <c r="O19" s="77"/>
      <c r="P19"/>
      <c r="Q19"/>
      <c r="R19"/>
      <c r="S19"/>
      <c r="T19" s="78"/>
      <c r="V19" s="483"/>
      <c r="W19" s="483"/>
      <c r="X19" s="483"/>
      <c r="Y19" s="483"/>
      <c r="Z19" s="483"/>
    </row>
    <row r="20" spans="7:26" ht="14.25" customHeight="1" x14ac:dyDescent="0.3">
      <c r="G20" s="62"/>
      <c r="H20" s="516"/>
      <c r="J20" s="411"/>
      <c r="K20" s="71" t="s">
        <v>49</v>
      </c>
      <c r="L20" s="76">
        <f>L14*8760</f>
        <v>2384.8079808743018</v>
      </c>
      <c r="O20" s="77"/>
      <c r="P20"/>
      <c r="Q20"/>
      <c r="R20"/>
      <c r="S20"/>
      <c r="T20" s="78"/>
      <c r="V20" s="483"/>
      <c r="W20" s="483"/>
      <c r="X20" s="483"/>
      <c r="Y20" s="483"/>
      <c r="Z20" s="483"/>
    </row>
    <row r="21" spans="7:26" ht="14.25" customHeight="1" x14ac:dyDescent="0.25">
      <c r="H21" s="516"/>
      <c r="J21" s="411"/>
      <c r="K21" s="71" t="s">
        <v>51</v>
      </c>
      <c r="L21" s="76">
        <f>L15*8760</f>
        <v>2793.2921766188183</v>
      </c>
      <c r="O21" s="79"/>
      <c r="P21" s="80"/>
      <c r="Q21" s="80"/>
      <c r="R21" s="80"/>
      <c r="S21" s="80"/>
      <c r="T21" s="81"/>
      <c r="V21" s="483"/>
      <c r="W21" s="483"/>
      <c r="X21" s="483"/>
      <c r="Y21" s="483"/>
      <c r="Z21" s="483"/>
    </row>
    <row r="22" spans="7:26" customFormat="1" ht="14.25" customHeight="1" thickBot="1" x14ac:dyDescent="0.35">
      <c r="H22" s="516"/>
      <c r="J22" s="411"/>
      <c r="K22" s="71" t="s">
        <v>53</v>
      </c>
      <c r="L22" s="76">
        <f>L16*8760</f>
        <v>3078.8063927172948</v>
      </c>
      <c r="O22" s="77"/>
      <c r="T22" s="78"/>
      <c r="V22" s="483"/>
      <c r="W22" s="483"/>
      <c r="X22" s="483"/>
      <c r="Y22" s="483"/>
      <c r="Z22" s="483"/>
    </row>
    <row r="23" spans="7:26" ht="14.25" customHeight="1" x14ac:dyDescent="0.25">
      <c r="G23" s="62"/>
      <c r="H23" s="516"/>
      <c r="J23" s="75"/>
      <c r="O23" s="493"/>
      <c r="P23" s="494"/>
      <c r="Q23" s="494"/>
      <c r="R23" s="495"/>
      <c r="S23" s="499" t="s">
        <v>58</v>
      </c>
      <c r="T23" s="500"/>
      <c r="V23" s="483"/>
      <c r="W23" s="483"/>
      <c r="X23" s="483"/>
      <c r="Y23" s="483"/>
      <c r="Z23" s="483"/>
    </row>
    <row r="24" spans="7:26" ht="14.25" customHeight="1" x14ac:dyDescent="0.25">
      <c r="G24" s="62"/>
      <c r="H24" s="516"/>
      <c r="J24" s="441" t="s">
        <v>59</v>
      </c>
      <c r="K24" s="64" t="s">
        <v>45</v>
      </c>
      <c r="L24" s="82">
        <f>L30+L36</f>
        <v>1692.8301122303596</v>
      </c>
      <c r="O24" s="496"/>
      <c r="P24" s="497"/>
      <c r="Q24" s="497"/>
      <c r="R24" s="498"/>
      <c r="S24" s="501" t="s">
        <v>60</v>
      </c>
      <c r="T24" s="502"/>
      <c r="V24" s="483"/>
      <c r="W24" s="483"/>
      <c r="X24" s="483"/>
      <c r="Y24" s="483"/>
      <c r="Z24" s="483"/>
    </row>
    <row r="25" spans="7:26" ht="14.25" customHeight="1" thickBot="1" x14ac:dyDescent="0.3">
      <c r="G25" s="62"/>
      <c r="H25" s="516"/>
      <c r="J25" s="442"/>
      <c r="K25" s="69" t="s">
        <v>47</v>
      </c>
      <c r="L25" s="82">
        <f>L31+L37</f>
        <v>1692.8301122303596</v>
      </c>
      <c r="O25" s="503"/>
      <c r="P25" s="504"/>
      <c r="Q25" s="504"/>
      <c r="R25" s="504"/>
      <c r="S25" s="523" t="s">
        <v>61</v>
      </c>
      <c r="T25" s="524"/>
      <c r="V25" s="483"/>
      <c r="W25" s="483"/>
      <c r="X25" s="483"/>
      <c r="Y25" s="483"/>
      <c r="Z25" s="483"/>
    </row>
    <row r="26" spans="7:26" ht="14.25" customHeight="1" thickBot="1" x14ac:dyDescent="0.3">
      <c r="G26" s="62"/>
      <c r="H26" s="516"/>
      <c r="J26" s="442"/>
      <c r="K26" s="71" t="s">
        <v>49</v>
      </c>
      <c r="L26" s="82">
        <f>L32+L38</f>
        <v>1692.8301122303596</v>
      </c>
      <c r="O26" s="525"/>
      <c r="P26" s="526"/>
      <c r="Q26" s="526"/>
      <c r="R26" s="527"/>
      <c r="S26" s="528">
        <v>176965</v>
      </c>
      <c r="T26" s="529"/>
      <c r="V26" s="483"/>
      <c r="W26" s="483"/>
      <c r="X26" s="483"/>
      <c r="Y26" s="483"/>
      <c r="Z26" s="483"/>
    </row>
    <row r="27" spans="7:26" ht="14.25" customHeight="1" x14ac:dyDescent="0.25">
      <c r="H27" s="516"/>
      <c r="J27" s="442"/>
      <c r="K27" s="71" t="s">
        <v>51</v>
      </c>
      <c r="L27" s="82">
        <f>L33+L39</f>
        <v>1692.8301122303596</v>
      </c>
      <c r="O27" s="83"/>
      <c r="P27" s="84"/>
      <c r="Q27" s="84"/>
      <c r="R27" s="84"/>
      <c r="S27" s="85"/>
      <c r="T27" s="86"/>
      <c r="V27" s="483"/>
      <c r="W27" s="483"/>
      <c r="X27" s="483"/>
      <c r="Y27" s="483"/>
      <c r="Z27" s="483"/>
    </row>
    <row r="28" spans="7:26" customFormat="1" ht="14.25" customHeight="1" thickBot="1" x14ac:dyDescent="0.35">
      <c r="H28" s="516"/>
      <c r="J28" s="449"/>
      <c r="K28" s="71" t="s">
        <v>53</v>
      </c>
      <c r="L28" s="82">
        <f>L34+L40</f>
        <v>1692.8301122303596</v>
      </c>
      <c r="O28" s="77"/>
      <c r="T28" s="78"/>
      <c r="V28" s="483"/>
      <c r="W28" s="483"/>
      <c r="X28" s="483"/>
      <c r="Y28" s="483"/>
      <c r="Z28" s="483"/>
    </row>
    <row r="29" spans="7:26" ht="14.25" customHeight="1" x14ac:dyDescent="0.25">
      <c r="G29" s="62"/>
      <c r="H29" s="516"/>
      <c r="O29" s="530" t="s">
        <v>62</v>
      </c>
      <c r="P29" s="531" t="s">
        <v>62</v>
      </c>
      <c r="Q29" s="505" t="s">
        <v>63</v>
      </c>
      <c r="R29" s="506"/>
      <c r="S29" s="506"/>
      <c r="T29" s="507"/>
      <c r="U29" s="87"/>
      <c r="V29" s="483"/>
      <c r="W29" s="483"/>
      <c r="X29" s="483"/>
      <c r="Y29" s="483"/>
      <c r="Z29" s="483"/>
    </row>
    <row r="30" spans="7:26" ht="14.25" customHeight="1" x14ac:dyDescent="0.25">
      <c r="G30" s="62"/>
      <c r="H30" s="516"/>
      <c r="J30" s="410" t="s">
        <v>64</v>
      </c>
      <c r="K30" s="64" t="s">
        <v>45</v>
      </c>
      <c r="L30" s="88">
        <f>(L36+L62)*($S$48-1)</f>
        <v>126.9482010778105</v>
      </c>
      <c r="O30" s="514" t="s">
        <v>65</v>
      </c>
      <c r="P30" s="436" t="s">
        <v>65</v>
      </c>
      <c r="Q30" s="508"/>
      <c r="R30" s="509"/>
      <c r="S30" s="509"/>
      <c r="T30" s="510"/>
      <c r="U30" s="87"/>
      <c r="V30" s="483"/>
      <c r="W30" s="483"/>
      <c r="X30" s="483"/>
      <c r="Y30" s="483"/>
      <c r="Z30" s="483"/>
    </row>
    <row r="31" spans="7:26" ht="14.25" customHeight="1" x14ac:dyDescent="0.25">
      <c r="G31" s="62"/>
      <c r="H31" s="516"/>
      <c r="J31" s="411"/>
      <c r="K31" s="69" t="s">
        <v>47</v>
      </c>
      <c r="L31" s="88">
        <f>(L37+L63)*($S$48-1)</f>
        <v>126.9482010778105</v>
      </c>
      <c r="O31" s="514" t="s">
        <v>66</v>
      </c>
      <c r="P31" s="436" t="s">
        <v>66</v>
      </c>
      <c r="Q31" s="508"/>
      <c r="R31" s="509"/>
      <c r="S31" s="509"/>
      <c r="T31" s="510"/>
      <c r="U31" s="87"/>
      <c r="V31" s="483"/>
      <c r="W31" s="483"/>
      <c r="X31" s="483"/>
      <c r="Y31" s="483"/>
      <c r="Z31" s="483"/>
    </row>
    <row r="32" spans="7:26" ht="14.25" customHeight="1" x14ac:dyDescent="0.25">
      <c r="G32" s="62"/>
      <c r="H32" s="516"/>
      <c r="J32" s="411"/>
      <c r="K32" s="71" t="s">
        <v>49</v>
      </c>
      <c r="L32" s="88">
        <f>(L38+L64)*($S$48-1)</f>
        <v>126.9482010778105</v>
      </c>
      <c r="O32" s="90" t="s">
        <v>67</v>
      </c>
      <c r="P32" s="49" t="s">
        <v>67</v>
      </c>
      <c r="Q32" s="508"/>
      <c r="R32" s="509"/>
      <c r="S32" s="509"/>
      <c r="T32" s="510"/>
      <c r="U32" s="87"/>
      <c r="V32" s="483"/>
      <c r="W32" s="483"/>
      <c r="X32" s="483"/>
      <c r="Y32" s="483"/>
      <c r="Z32" s="483"/>
    </row>
    <row r="33" spans="7:26" ht="14.25" customHeight="1" thickBot="1" x14ac:dyDescent="0.3">
      <c r="G33" s="62"/>
      <c r="H33" s="516"/>
      <c r="J33" s="411"/>
      <c r="K33" s="71" t="s">
        <v>51</v>
      </c>
      <c r="L33" s="88">
        <f>(L39+L65)*($S$48-1)</f>
        <v>126.9482010778105</v>
      </c>
      <c r="O33" s="91" t="s">
        <v>68</v>
      </c>
      <c r="P33" s="92" t="s">
        <v>68</v>
      </c>
      <c r="Q33" s="511"/>
      <c r="R33" s="512"/>
      <c r="S33" s="512"/>
      <c r="T33" s="513"/>
      <c r="U33" s="87"/>
      <c r="V33" s="483"/>
      <c r="W33" s="483"/>
      <c r="X33" s="483"/>
      <c r="Y33" s="483"/>
      <c r="Z33" s="483"/>
    </row>
    <row r="34" spans="7:26" ht="14.25" customHeight="1" thickBot="1" x14ac:dyDescent="0.3">
      <c r="G34" s="62"/>
      <c r="H34" s="516"/>
      <c r="J34" s="411"/>
      <c r="K34" s="71" t="s">
        <v>53</v>
      </c>
      <c r="L34" s="88">
        <f>(L40+L66)*($S$48-1)</f>
        <v>126.9482010778105</v>
      </c>
      <c r="Q34" s="87"/>
      <c r="R34" s="87"/>
      <c r="S34" s="87"/>
      <c r="T34" s="87"/>
      <c r="U34" s="87"/>
      <c r="V34" s="483"/>
      <c r="W34" s="483"/>
      <c r="X34" s="483"/>
      <c r="Y34" s="483"/>
      <c r="Z34" s="483"/>
    </row>
    <row r="35" spans="7:26" ht="14.25" customHeight="1" x14ac:dyDescent="0.25">
      <c r="G35" s="62"/>
      <c r="H35" s="516"/>
      <c r="O35" s="417" t="s">
        <v>69</v>
      </c>
      <c r="P35" s="418"/>
      <c r="Q35" s="418"/>
      <c r="R35" s="418"/>
      <c r="S35" s="419"/>
      <c r="T35" s="63"/>
      <c r="V35" s="483"/>
      <c r="W35" s="483"/>
      <c r="X35" s="483"/>
      <c r="Y35" s="483"/>
      <c r="Z35" s="483"/>
    </row>
    <row r="36" spans="7:26" ht="14.25" customHeight="1" x14ac:dyDescent="0.25">
      <c r="G36" s="62"/>
      <c r="H36" s="516"/>
      <c r="J36" s="410" t="s">
        <v>70</v>
      </c>
      <c r="K36" s="64" t="s">
        <v>45</v>
      </c>
      <c r="L36" s="93">
        <f>$L$168</f>
        <v>1565.881911152549</v>
      </c>
      <c r="O36" s="420" t="s">
        <v>71</v>
      </c>
      <c r="P36" s="421"/>
      <c r="Q36" s="421"/>
      <c r="R36" s="421"/>
      <c r="S36" s="366">
        <f>L219</f>
        <v>2.1999999999999999E-2</v>
      </c>
      <c r="T36" s="63"/>
    </row>
    <row r="37" spans="7:26" ht="14.25" customHeight="1" x14ac:dyDescent="0.25">
      <c r="G37" s="62"/>
      <c r="H37" s="516"/>
      <c r="J37" s="411"/>
      <c r="K37" s="69" t="s">
        <v>47</v>
      </c>
      <c r="L37" s="93">
        <f>$L$171</f>
        <v>1565.881911152549</v>
      </c>
      <c r="O37" s="407" t="s">
        <v>72</v>
      </c>
      <c r="P37" s="408"/>
      <c r="Q37" s="408"/>
      <c r="R37" s="408"/>
      <c r="S37" s="94">
        <v>30</v>
      </c>
      <c r="T37" s="63"/>
    </row>
    <row r="38" spans="7:26" ht="14.25" customHeight="1" x14ac:dyDescent="0.25">
      <c r="G38" s="62"/>
      <c r="H38" s="516"/>
      <c r="J38" s="411"/>
      <c r="K38" s="71" t="s">
        <v>49</v>
      </c>
      <c r="L38" s="93">
        <f>$L$180</f>
        <v>1565.881911152549</v>
      </c>
      <c r="O38" s="407" t="s">
        <v>73</v>
      </c>
      <c r="P38" s="408"/>
      <c r="Q38" s="408"/>
      <c r="R38" s="408"/>
      <c r="S38" s="95">
        <f>L221</f>
        <v>0.04</v>
      </c>
      <c r="T38" s="63"/>
    </row>
    <row r="39" spans="7:26" ht="14.25" customHeight="1" x14ac:dyDescent="0.25">
      <c r="G39" s="62"/>
      <c r="H39" s="516"/>
      <c r="J39" s="411"/>
      <c r="K39" s="71" t="s">
        <v>51</v>
      </c>
      <c r="L39" s="93">
        <f>$L$180</f>
        <v>1565.881911152549</v>
      </c>
      <c r="O39" s="96" t="s">
        <v>74</v>
      </c>
      <c r="P39" s="97"/>
      <c r="Q39" s="97"/>
      <c r="R39" s="97"/>
      <c r="S39" s="98">
        <f>L224</f>
        <v>1.4634146341463428E-2</v>
      </c>
      <c r="T39" s="63"/>
    </row>
    <row r="40" spans="7:26" ht="14.25" customHeight="1" x14ac:dyDescent="0.25">
      <c r="G40" s="62"/>
      <c r="H40" s="516"/>
      <c r="J40" s="411"/>
      <c r="K40" s="71" t="s">
        <v>53</v>
      </c>
      <c r="L40" s="93">
        <f>$L$180</f>
        <v>1565.881911152549</v>
      </c>
      <c r="O40" s="96" t="s">
        <v>75</v>
      </c>
      <c r="P40" s="97"/>
      <c r="Q40" s="97"/>
      <c r="R40" s="97"/>
      <c r="S40" s="95">
        <f>L226</f>
        <v>3.5000000000000003E-2</v>
      </c>
      <c r="T40" s="63"/>
    </row>
    <row r="41" spans="7:26" ht="14.25" customHeight="1" x14ac:dyDescent="0.25">
      <c r="G41" s="62"/>
      <c r="H41" s="516"/>
      <c r="O41" s="96" t="s">
        <v>76</v>
      </c>
      <c r="P41" s="97"/>
      <c r="Q41" s="97"/>
      <c r="R41" s="97"/>
      <c r="S41" s="95">
        <f>L228</f>
        <v>7.7499999999999999E-2</v>
      </c>
      <c r="T41" s="63"/>
    </row>
    <row r="42" spans="7:26" ht="14.25" customHeight="1" x14ac:dyDescent="0.25">
      <c r="G42" s="62"/>
      <c r="H42" s="516"/>
      <c r="J42" s="410" t="s">
        <v>77</v>
      </c>
      <c r="K42" s="64" t="s">
        <v>45</v>
      </c>
      <c r="L42" s="93">
        <f>L184</f>
        <v>18.760000000000002</v>
      </c>
      <c r="M42" s="99"/>
      <c r="O42" s="96" t="s">
        <v>78</v>
      </c>
      <c r="P42" s="97"/>
      <c r="Q42" s="97"/>
      <c r="R42" s="97"/>
      <c r="S42" s="98">
        <f>L231</f>
        <v>5.1219512195121997E-2</v>
      </c>
      <c r="T42" s="63"/>
    </row>
    <row r="43" spans="7:26" ht="14.25" customHeight="1" x14ac:dyDescent="0.25">
      <c r="G43" s="62"/>
      <c r="H43" s="516"/>
      <c r="J43" s="411"/>
      <c r="K43" s="69" t="s">
        <v>47</v>
      </c>
      <c r="L43" s="93">
        <f>L42</f>
        <v>18.760000000000002</v>
      </c>
      <c r="M43" s="99"/>
      <c r="O43" s="96" t="s">
        <v>79</v>
      </c>
      <c r="P43" s="97"/>
      <c r="Q43" s="97"/>
      <c r="R43" s="97"/>
      <c r="S43" s="95">
        <f>L235</f>
        <v>0.73517747421398261</v>
      </c>
      <c r="T43" s="63"/>
    </row>
    <row r="44" spans="7:26" ht="14.25" customHeight="1" x14ac:dyDescent="0.25">
      <c r="G44" s="62"/>
      <c r="H44" s="516"/>
      <c r="J44" s="411"/>
      <c r="K44" s="71" t="s">
        <v>49</v>
      </c>
      <c r="L44" s="93">
        <f>L43</f>
        <v>18.760000000000002</v>
      </c>
      <c r="M44" s="99"/>
      <c r="O44" s="96" t="s">
        <v>80</v>
      </c>
      <c r="P44" s="97"/>
      <c r="Q44" s="97"/>
      <c r="R44" s="97"/>
      <c r="S44" s="95">
        <f>L236</f>
        <v>0.26</v>
      </c>
      <c r="T44" s="63"/>
      <c r="Z44" s="75"/>
    </row>
    <row r="45" spans="7:26" ht="14.25" customHeight="1" x14ac:dyDescent="0.25">
      <c r="G45" s="62"/>
      <c r="H45" s="516"/>
      <c r="J45" s="411"/>
      <c r="K45" s="71" t="s">
        <v>51</v>
      </c>
      <c r="L45" s="93">
        <f>L44</f>
        <v>18.760000000000002</v>
      </c>
      <c r="M45" s="99"/>
      <c r="O45" s="96" t="s">
        <v>81</v>
      </c>
      <c r="P45" s="97"/>
      <c r="Q45" s="97"/>
      <c r="R45" s="97"/>
      <c r="S45" s="370">
        <f>L238</f>
        <v>7.2700000000000001E-2</v>
      </c>
      <c r="T45" s="63"/>
      <c r="Z45" s="75"/>
    </row>
    <row r="46" spans="7:26" ht="14.25" customHeight="1" x14ac:dyDescent="0.25">
      <c r="G46" s="62"/>
      <c r="H46" s="516"/>
      <c r="J46" s="411"/>
      <c r="K46" s="71" t="s">
        <v>53</v>
      </c>
      <c r="L46" s="93">
        <f>L45</f>
        <v>18.760000000000002</v>
      </c>
      <c r="M46" s="99"/>
      <c r="O46" s="96" t="s">
        <v>82</v>
      </c>
      <c r="P46" s="97"/>
      <c r="Q46" s="97"/>
      <c r="R46" s="97"/>
      <c r="S46" s="370">
        <f>L241</f>
        <v>4.9608610567514644E-2</v>
      </c>
      <c r="T46" s="63"/>
      <c r="Z46" s="75"/>
    </row>
    <row r="47" spans="7:26" ht="14.25" customHeight="1" x14ac:dyDescent="0.25">
      <c r="G47" s="62"/>
      <c r="H47" s="516"/>
      <c r="K47" s="71"/>
      <c r="O47" s="100" t="s">
        <v>83</v>
      </c>
      <c r="P47" s="101"/>
      <c r="Q47" s="101"/>
      <c r="R47" s="101"/>
      <c r="S47" s="102">
        <v>5</v>
      </c>
      <c r="T47" s="63"/>
    </row>
    <row r="48" spans="7:26" ht="14.25" customHeight="1" x14ac:dyDescent="0.25">
      <c r="G48" s="62"/>
      <c r="H48" s="516"/>
      <c r="J48" s="410" t="s">
        <v>84</v>
      </c>
      <c r="K48" s="64" t="s">
        <v>45</v>
      </c>
      <c r="L48" s="93">
        <v>0</v>
      </c>
      <c r="M48" s="99"/>
      <c r="O48" s="103" t="s">
        <v>85</v>
      </c>
      <c r="P48" s="104"/>
      <c r="Q48" s="104"/>
      <c r="R48" s="104"/>
      <c r="S48" s="105">
        <f>SUMPRODUCT(P67:P69,Q67:Q69,R67:R69)+SUMPRODUCT(P67:P69,T67:T69,S67:S69)</f>
        <v>1.0810713759279407</v>
      </c>
      <c r="T48" s="63"/>
    </row>
    <row r="49" spans="7:27" ht="14.25" customHeight="1" x14ac:dyDescent="0.25">
      <c r="G49" s="62"/>
      <c r="H49" s="516"/>
      <c r="J49" s="411"/>
      <c r="K49" s="69" t="s">
        <v>47</v>
      </c>
      <c r="L49" s="93">
        <v>0</v>
      </c>
      <c r="M49" s="99"/>
      <c r="O49" s="103" t="s">
        <v>86</v>
      </c>
      <c r="P49" s="104"/>
      <c r="Q49" s="104"/>
      <c r="R49" s="104"/>
      <c r="S49" s="105">
        <f>SUMPRODUCT(O74:T74,O76:T76)</f>
        <v>0.82600611834396021</v>
      </c>
      <c r="T49" s="63"/>
      <c r="Y49" s="106"/>
      <c r="Z49" s="106"/>
      <c r="AA49" s="106"/>
    </row>
    <row r="50" spans="7:27" ht="14.25" customHeight="1" x14ac:dyDescent="0.25">
      <c r="G50" s="62"/>
      <c r="H50" s="516"/>
      <c r="J50" s="411"/>
      <c r="K50" s="71" t="s">
        <v>49</v>
      </c>
      <c r="L50" s="93">
        <v>0</v>
      </c>
      <c r="M50" s="99"/>
      <c r="O50" s="103" t="s">
        <v>87</v>
      </c>
      <c r="P50" s="104"/>
      <c r="Q50" s="104"/>
      <c r="R50" s="104"/>
      <c r="S50" s="105">
        <f xml:space="preserve"> (1 - S49 * S44) / (1 - S44)</f>
        <v>1.0611329854467166</v>
      </c>
      <c r="T50" s="63"/>
      <c r="U50" s="106"/>
      <c r="V50" s="106"/>
      <c r="W50" s="106"/>
      <c r="X50" s="106"/>
      <c r="Y50" s="106"/>
      <c r="Z50" s="106"/>
    </row>
    <row r="51" spans="7:27" ht="14.25" customHeight="1" x14ac:dyDescent="0.25">
      <c r="G51" s="62"/>
      <c r="H51" s="516"/>
      <c r="J51" s="411"/>
      <c r="K51" s="71" t="s">
        <v>51</v>
      </c>
      <c r="L51" s="93">
        <v>0</v>
      </c>
      <c r="M51" s="99"/>
      <c r="O51" s="103" t="s">
        <v>88</v>
      </c>
      <c r="P51" s="104"/>
      <c r="Q51" s="104"/>
      <c r="R51" s="104"/>
      <c r="S51" s="98">
        <f>L245</f>
        <v>5.949959787726012E-2</v>
      </c>
      <c r="T51" s="63"/>
      <c r="U51" s="106"/>
      <c r="V51" s="106"/>
      <c r="W51" s="106"/>
      <c r="X51" s="106"/>
      <c r="Y51" s="106"/>
      <c r="Z51" s="106"/>
    </row>
    <row r="52" spans="7:27" ht="14.25" customHeight="1" thickBot="1" x14ac:dyDescent="0.3">
      <c r="G52" s="62"/>
      <c r="H52" s="516"/>
      <c r="J52" s="411"/>
      <c r="K52" s="71" t="s">
        <v>53</v>
      </c>
      <c r="L52" s="93">
        <v>0</v>
      </c>
      <c r="M52" s="99"/>
      <c r="O52" s="107" t="s">
        <v>89</v>
      </c>
      <c r="P52" s="108"/>
      <c r="Q52" s="108"/>
      <c r="R52" s="108"/>
      <c r="S52" s="109">
        <f>L248</f>
        <v>4.2792088852852385E-2</v>
      </c>
      <c r="T52" s="63"/>
      <c r="U52" s="106"/>
      <c r="V52" s="106"/>
      <c r="W52" s="106"/>
      <c r="X52" s="106"/>
      <c r="Y52" s="106"/>
      <c r="Z52" s="106"/>
    </row>
    <row r="53" spans="7:27" ht="14.25" customHeight="1" thickBot="1" x14ac:dyDescent="0.35">
      <c r="G53" s="110"/>
      <c r="H53" s="111"/>
      <c r="I53" s="111"/>
      <c r="J53" s="111"/>
      <c r="K53" s="111"/>
      <c r="L53" s="111"/>
      <c r="O53" s="112" t="s">
        <v>90</v>
      </c>
      <c r="P53" s="113"/>
      <c r="Q53" s="113"/>
      <c r="R53" s="113"/>
      <c r="S53" s="114">
        <f>S41+0.02</f>
        <v>9.7500000000000003E-2</v>
      </c>
      <c r="T53" s="63"/>
    </row>
    <row r="54" spans="7:27" ht="14.25" customHeight="1" x14ac:dyDescent="0.3">
      <c r="G54" s="115"/>
      <c r="H54" s="116"/>
      <c r="I54" s="116"/>
      <c r="J54" s="116"/>
      <c r="K54" s="116"/>
      <c r="L54" s="116"/>
      <c r="O54"/>
      <c r="P54"/>
      <c r="Q54"/>
      <c r="R54"/>
      <c r="S54"/>
      <c r="T54" s="63"/>
    </row>
    <row r="55" spans="7:27" ht="15" customHeight="1" x14ac:dyDescent="0.3">
      <c r="G55" s="62"/>
      <c r="H55" s="433" t="s">
        <v>91</v>
      </c>
      <c r="J55" s="410" t="s">
        <v>92</v>
      </c>
      <c r="K55" s="64" t="s">
        <v>45</v>
      </c>
      <c r="L55" s="118">
        <f>$S$45</f>
        <v>7.2700000000000001E-2</v>
      </c>
      <c r="O55"/>
      <c r="P55"/>
      <c r="Q55"/>
      <c r="R55"/>
      <c r="S55"/>
      <c r="T55" s="63"/>
      <c r="U55" s="119"/>
    </row>
    <row r="56" spans="7:27" ht="15" customHeight="1" x14ac:dyDescent="0.3">
      <c r="G56" s="62"/>
      <c r="H56" s="433"/>
      <c r="J56" s="411"/>
      <c r="K56" s="69" t="s">
        <v>47</v>
      </c>
      <c r="L56" s="118">
        <f>L55</f>
        <v>7.2700000000000001E-2</v>
      </c>
      <c r="O56"/>
      <c r="P56"/>
      <c r="Q56"/>
      <c r="R56"/>
      <c r="S56"/>
      <c r="T56" s="63"/>
    </row>
    <row r="57" spans="7:27" ht="15" customHeight="1" x14ac:dyDescent="0.3">
      <c r="G57" s="62"/>
      <c r="H57" s="433"/>
      <c r="J57" s="411"/>
      <c r="K57" s="71" t="s">
        <v>49</v>
      </c>
      <c r="L57" s="118">
        <f>L56</f>
        <v>7.2700000000000001E-2</v>
      </c>
      <c r="O57"/>
      <c r="P57"/>
      <c r="Q57"/>
      <c r="R57"/>
      <c r="S57"/>
      <c r="T57" s="63"/>
    </row>
    <row r="58" spans="7:27" ht="15" customHeight="1" x14ac:dyDescent="0.3">
      <c r="G58" s="62"/>
      <c r="H58" s="433"/>
      <c r="J58" s="411"/>
      <c r="K58" s="71" t="s">
        <v>51</v>
      </c>
      <c r="L58" s="118">
        <f>L57</f>
        <v>7.2700000000000001E-2</v>
      </c>
      <c r="O58"/>
      <c r="P58"/>
      <c r="Q58"/>
      <c r="R58"/>
      <c r="S58"/>
      <c r="T58" s="63"/>
    </row>
    <row r="59" spans="7:27" ht="15" customHeight="1" x14ac:dyDescent="0.3">
      <c r="G59" s="62"/>
      <c r="H59" s="433"/>
      <c r="J59" s="411"/>
      <c r="K59" s="71" t="s">
        <v>53</v>
      </c>
      <c r="L59" s="118">
        <f>L58</f>
        <v>7.2700000000000001E-2</v>
      </c>
      <c r="O59"/>
      <c r="P59"/>
      <c r="Q59"/>
      <c r="R59"/>
      <c r="S59"/>
      <c r="T59" s="63"/>
    </row>
    <row r="60" spans="7:27" ht="14.25" customHeight="1" thickBot="1" x14ac:dyDescent="0.3">
      <c r="G60" s="110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20"/>
    </row>
    <row r="61" spans="7:27" ht="14.25" customHeight="1" thickBot="1" x14ac:dyDescent="0.3">
      <c r="G61" s="115"/>
      <c r="H61" s="116"/>
      <c r="I61" s="116"/>
      <c r="J61" s="116"/>
      <c r="K61" s="116"/>
      <c r="L61" s="116"/>
      <c r="O61" s="121"/>
      <c r="P61" s="121"/>
      <c r="Q61" s="121"/>
      <c r="R61" s="121"/>
      <c r="S61" s="106"/>
      <c r="T61" s="63"/>
    </row>
    <row r="62" spans="7:27" ht="14.25" customHeight="1" x14ac:dyDescent="0.25">
      <c r="G62" s="62"/>
      <c r="H62" s="434" t="s">
        <v>93</v>
      </c>
      <c r="J62" s="410" t="s">
        <v>94</v>
      </c>
      <c r="K62" s="64" t="s">
        <v>45</v>
      </c>
      <c r="L62" s="82">
        <f>L68+L74</f>
        <v>0</v>
      </c>
      <c r="O62" s="431" t="s">
        <v>95</v>
      </c>
      <c r="P62" s="432"/>
      <c r="Q62" s="123">
        <v>1</v>
      </c>
      <c r="R62" s="121"/>
      <c r="S62" s="106"/>
      <c r="T62" s="63"/>
    </row>
    <row r="63" spans="7:27" ht="14.25" customHeight="1" x14ac:dyDescent="0.25">
      <c r="G63" s="62"/>
      <c r="H63" s="434"/>
      <c r="J63" s="411"/>
      <c r="K63" s="69" t="s">
        <v>47</v>
      </c>
      <c r="L63" s="82">
        <f>L69+L75</f>
        <v>0</v>
      </c>
      <c r="O63" s="124" t="s">
        <v>22</v>
      </c>
      <c r="P63" s="125" t="s">
        <v>96</v>
      </c>
      <c r="Q63" s="126" t="s">
        <v>97</v>
      </c>
      <c r="R63" s="121" t="s">
        <v>98</v>
      </c>
      <c r="S63" s="106" t="s">
        <v>99</v>
      </c>
      <c r="T63" s="63" t="s">
        <v>97</v>
      </c>
    </row>
    <row r="64" spans="7:27" ht="14.25" customHeight="1" x14ac:dyDescent="0.25">
      <c r="G64" s="62"/>
      <c r="H64" s="434"/>
      <c r="J64" s="411"/>
      <c r="K64" s="71" t="s">
        <v>49</v>
      </c>
      <c r="L64" s="82">
        <f>L70+L76</f>
        <v>0</v>
      </c>
      <c r="M64" s="127"/>
      <c r="O64" s="128" t="s">
        <v>100</v>
      </c>
      <c r="P64" s="75" t="s">
        <v>101</v>
      </c>
      <c r="Q64" s="129" t="s">
        <v>102</v>
      </c>
      <c r="R64" s="121"/>
      <c r="S64" s="106"/>
      <c r="T64" s="63" t="s">
        <v>103</v>
      </c>
    </row>
    <row r="65" spans="7:20" ht="14.25" customHeight="1" x14ac:dyDescent="0.25">
      <c r="G65" s="62"/>
      <c r="H65" s="434"/>
      <c r="J65" s="411"/>
      <c r="K65" s="71" t="s">
        <v>51</v>
      </c>
      <c r="L65" s="82">
        <f>L71+L77</f>
        <v>0</v>
      </c>
      <c r="O65" s="128"/>
      <c r="P65" s="75"/>
      <c r="Q65" s="130"/>
      <c r="R65" s="121"/>
      <c r="S65" s="106"/>
      <c r="T65" s="63"/>
    </row>
    <row r="66" spans="7:20" ht="14.25" customHeight="1" x14ac:dyDescent="0.25">
      <c r="G66" s="62"/>
      <c r="H66" s="434"/>
      <c r="J66" s="411"/>
      <c r="K66" s="71" t="s">
        <v>53</v>
      </c>
      <c r="L66" s="82">
        <f>L72+L78</f>
        <v>0</v>
      </c>
      <c r="O66" s="128"/>
      <c r="P66" s="75"/>
      <c r="Q66" s="130"/>
      <c r="R66" s="121"/>
      <c r="S66" s="106"/>
      <c r="T66" s="63"/>
    </row>
    <row r="67" spans="7:20" ht="14.25" customHeight="1" x14ac:dyDescent="0.25">
      <c r="G67" s="62"/>
      <c r="H67" s="434"/>
      <c r="L67" s="131"/>
      <c r="O67" s="132">
        <v>0</v>
      </c>
      <c r="P67" s="367">
        <v>0</v>
      </c>
      <c r="Q67" s="133">
        <f>1+((1+S40)^(O67+0.5)-1)</f>
        <v>1.0173494974687902</v>
      </c>
      <c r="R67" s="121">
        <v>0.8</v>
      </c>
      <c r="S67" s="106">
        <v>0.19999999999999996</v>
      </c>
      <c r="T67" s="63">
        <v>1.0392304845413265</v>
      </c>
    </row>
    <row r="68" spans="7:20" ht="14.25" customHeight="1" x14ac:dyDescent="0.25">
      <c r="G68" s="62"/>
      <c r="H68" s="434"/>
      <c r="J68" s="410" t="s">
        <v>104</v>
      </c>
      <c r="K68" s="64" t="s">
        <v>45</v>
      </c>
      <c r="L68" s="93">
        <v>0</v>
      </c>
      <c r="O68" s="134">
        <v>1</v>
      </c>
      <c r="P68" s="368">
        <v>0.7</v>
      </c>
      <c r="Q68" s="136">
        <f>1+((1+S40)^(O68+0.5)-1)</f>
        <v>1.0529567298801978</v>
      </c>
      <c r="R68" s="121">
        <v>0.8</v>
      </c>
      <c r="S68" s="106">
        <v>0.19999999999999996</v>
      </c>
      <c r="T68" s="63">
        <v>1.1223689233046326</v>
      </c>
    </row>
    <row r="69" spans="7:20" ht="14.25" customHeight="1" thickBot="1" x14ac:dyDescent="0.3">
      <c r="G69" s="62"/>
      <c r="H69" s="434"/>
      <c r="J69" s="411"/>
      <c r="K69" s="69" t="s">
        <v>47</v>
      </c>
      <c r="L69" s="93">
        <v>0</v>
      </c>
      <c r="O69" s="137">
        <v>2</v>
      </c>
      <c r="P69" s="369">
        <v>0.3</v>
      </c>
      <c r="Q69" s="138">
        <f>1+((1+S40)^(O69+0.5)-1)</f>
        <v>1.0898102154260045</v>
      </c>
      <c r="R69" s="121">
        <v>0.8</v>
      </c>
      <c r="S69" s="106">
        <v>0.19999999999999996</v>
      </c>
      <c r="T69" s="63">
        <v>1.2121584371690033</v>
      </c>
    </row>
    <row r="70" spans="7:20" ht="14.25" customHeight="1" x14ac:dyDescent="0.25">
      <c r="G70" s="62"/>
      <c r="H70" s="434"/>
      <c r="J70" s="411"/>
      <c r="K70" s="71" t="s">
        <v>49</v>
      </c>
      <c r="L70" s="93">
        <v>0</v>
      </c>
      <c r="M70" s="127"/>
      <c r="O70" s="121"/>
      <c r="P70" s="121"/>
      <c r="Q70" s="121"/>
      <c r="R70" s="121"/>
      <c r="S70" s="106"/>
      <c r="T70" s="63"/>
    </row>
    <row r="71" spans="7:20" ht="14.25" customHeight="1" x14ac:dyDescent="0.25">
      <c r="G71" s="62"/>
      <c r="H71" s="434"/>
      <c r="J71" s="411"/>
      <c r="K71" s="71" t="s">
        <v>51</v>
      </c>
      <c r="L71" s="93">
        <v>0</v>
      </c>
      <c r="O71" s="121"/>
      <c r="P71" s="121"/>
      <c r="Q71" s="121"/>
      <c r="R71" s="121"/>
      <c r="S71" s="106"/>
    </row>
    <row r="72" spans="7:20" ht="14.25" customHeight="1" thickBot="1" x14ac:dyDescent="0.3">
      <c r="G72" s="62"/>
      <c r="H72" s="434"/>
      <c r="J72" s="411"/>
      <c r="K72" s="71" t="s">
        <v>53</v>
      </c>
      <c r="L72" s="93">
        <v>0</v>
      </c>
      <c r="O72" s="121"/>
      <c r="P72" s="121"/>
      <c r="Q72" s="121"/>
      <c r="R72" s="121"/>
      <c r="S72" s="106"/>
    </row>
    <row r="73" spans="7:20" ht="14.25" customHeight="1" x14ac:dyDescent="0.25">
      <c r="G73" s="62"/>
      <c r="H73" s="434"/>
      <c r="L73" s="131"/>
      <c r="N73" s="139" t="s">
        <v>105</v>
      </c>
      <c r="O73" s="140">
        <v>1</v>
      </c>
      <c r="P73" s="140">
        <v>2</v>
      </c>
      <c r="Q73" s="140">
        <v>3</v>
      </c>
      <c r="R73" s="140">
        <v>4</v>
      </c>
      <c r="S73" s="75">
        <v>5</v>
      </c>
      <c r="T73" s="141">
        <v>6</v>
      </c>
    </row>
    <row r="74" spans="7:20" ht="14.25" customHeight="1" x14ac:dyDescent="0.25">
      <c r="G74" s="62"/>
      <c r="H74" s="434"/>
      <c r="J74" s="410" t="s">
        <v>106</v>
      </c>
      <c r="K74" s="64" t="s">
        <v>45</v>
      </c>
      <c r="L74" s="93">
        <v>0</v>
      </c>
      <c r="N74" s="124" t="s">
        <v>107</v>
      </c>
      <c r="O74" s="142">
        <v>0.2</v>
      </c>
      <c r="P74" s="143">
        <v>0.32</v>
      </c>
      <c r="Q74" s="143">
        <v>0.192</v>
      </c>
      <c r="R74" s="143">
        <v>0.1152</v>
      </c>
      <c r="S74" s="143">
        <v>0.1152</v>
      </c>
      <c r="T74" s="144">
        <v>5.7599999999999998E-2</v>
      </c>
    </row>
    <row r="75" spans="7:20" ht="14.25" customHeight="1" thickBot="1" x14ac:dyDescent="0.3">
      <c r="G75" s="62"/>
      <c r="H75" s="434"/>
      <c r="J75" s="411"/>
      <c r="K75" s="69" t="s">
        <v>47</v>
      </c>
      <c r="L75" s="93">
        <v>0</v>
      </c>
      <c r="N75" s="145" t="s">
        <v>101</v>
      </c>
      <c r="O75" s="146"/>
      <c r="P75" s="146"/>
      <c r="Q75" s="146"/>
      <c r="R75" s="146"/>
      <c r="S75" s="146"/>
      <c r="T75" s="147"/>
    </row>
    <row r="76" spans="7:20" ht="13.5" customHeight="1" x14ac:dyDescent="0.25">
      <c r="G76" s="62"/>
      <c r="H76" s="434"/>
      <c r="J76" s="411"/>
      <c r="K76" s="71" t="s">
        <v>49</v>
      </c>
      <c r="L76" s="93">
        <v>0</v>
      </c>
      <c r="N76" s="148" t="s">
        <v>107</v>
      </c>
      <c r="O76" s="149">
        <f>1/((1+S46)*(1+S36))^O73</f>
        <v>0.93222709051925046</v>
      </c>
      <c r="P76" s="149">
        <f>1/((1+S46)*(1+S36))^P73</f>
        <v>0.86904734829798691</v>
      </c>
      <c r="Q76" s="149">
        <f>1/((1+S46)*(1+S36))^Q73</f>
        <v>0.81014948102730211</v>
      </c>
      <c r="R76" s="149">
        <f>1/((1+S46)*(1+S36))^R73</f>
        <v>0.75524329358376252</v>
      </c>
      <c r="S76" s="149">
        <f>1/((1+S46)*(1+S36))^S73</f>
        <v>0.70405825821176715</v>
      </c>
      <c r="T76" s="149">
        <f>1/((1+S46)*(1+S36))^T73</f>
        <v>0.65634218160880686</v>
      </c>
    </row>
    <row r="77" spans="7:20" ht="13.5" customHeight="1" x14ac:dyDescent="0.25">
      <c r="G77" s="62"/>
      <c r="H77" s="434"/>
      <c r="J77" s="411"/>
      <c r="K77" s="71" t="s">
        <v>51</v>
      </c>
      <c r="L77" s="93">
        <v>0</v>
      </c>
      <c r="N77" s="150"/>
      <c r="O77" s="151"/>
      <c r="P77" s="151"/>
      <c r="Q77" s="151"/>
      <c r="R77" s="151"/>
      <c r="S77" s="151"/>
      <c r="T77" s="152"/>
    </row>
    <row r="78" spans="7:20" ht="13.5" customHeight="1" x14ac:dyDescent="0.25">
      <c r="G78" s="62"/>
      <c r="H78" s="434"/>
      <c r="J78" s="411"/>
      <c r="K78" s="71" t="s">
        <v>53</v>
      </c>
      <c r="L78" s="93">
        <v>0</v>
      </c>
      <c r="N78" s="150"/>
      <c r="O78" s="151"/>
      <c r="P78" s="151"/>
      <c r="Q78" s="151"/>
      <c r="R78" s="151"/>
      <c r="S78" s="151"/>
      <c r="T78" s="152"/>
    </row>
    <row r="79" spans="7:20" ht="14.25" customHeight="1" thickBot="1" x14ac:dyDescent="0.3">
      <c r="G79" s="110"/>
      <c r="H79" s="111"/>
      <c r="I79" s="111"/>
      <c r="J79" s="111"/>
      <c r="K79" s="111"/>
      <c r="L79" s="111"/>
      <c r="M79" s="111"/>
      <c r="N79" s="153" t="s">
        <v>108</v>
      </c>
      <c r="O79" s="154"/>
      <c r="P79" s="154"/>
      <c r="Q79" s="154"/>
      <c r="R79" s="154"/>
      <c r="S79" s="154"/>
      <c r="T79" s="155"/>
    </row>
    <row r="80" spans="7:20" ht="14.25" customHeight="1" x14ac:dyDescent="0.25">
      <c r="G80" s="115"/>
      <c r="H80" s="116"/>
      <c r="I80" s="116"/>
      <c r="J80" s="116"/>
      <c r="K80" s="116"/>
      <c r="L80" s="116"/>
      <c r="M80" s="116"/>
      <c r="T80" s="63"/>
    </row>
    <row r="81" spans="4:46" ht="14.25" customHeight="1" x14ac:dyDescent="0.3">
      <c r="G81" s="62"/>
      <c r="H81" s="435" t="s">
        <v>109</v>
      </c>
      <c r="J81" s="410" t="s">
        <v>110</v>
      </c>
      <c r="K81" s="64" t="s">
        <v>45</v>
      </c>
      <c r="L81" s="82">
        <f xml:space="preserve"> (($S$52 * $S$50 * $S$48 * (L36 * 1 + L62) +L42) * 1000 / (L12 * 8760)) + L48 + 0</f>
        <v>50.069005720657643</v>
      </c>
      <c r="M81" s="157"/>
      <c r="O81"/>
      <c r="P81"/>
      <c r="Q81"/>
      <c r="R81"/>
      <c r="S81"/>
      <c r="T81" s="63"/>
      <c r="U81"/>
      <c r="V81"/>
      <c r="W81"/>
      <c r="X81"/>
      <c r="Y81"/>
      <c r="Z81"/>
      <c r="AA81"/>
      <c r="AB81"/>
    </row>
    <row r="82" spans="4:46" ht="14.25" customHeight="1" x14ac:dyDescent="0.3">
      <c r="G82" s="62"/>
      <c r="H82" s="435"/>
      <c r="J82" s="411"/>
      <c r="K82" s="69" t="s">
        <v>47</v>
      </c>
      <c r="L82" s="82">
        <f t="shared" ref="L82:L85" si="0" xml:space="preserve"> (($S$52 * $S$50 * $S$48 * (L37 * 1 + L63) +L43) * 1000 / (L13 * 8760)) + L49 + 0</f>
        <v>43.378618545856689</v>
      </c>
      <c r="M82" s="157"/>
      <c r="O82"/>
      <c r="P82"/>
      <c r="Q82"/>
      <c r="R82"/>
      <c r="S82"/>
      <c r="T82" s="63"/>
      <c r="U82"/>
      <c r="V82"/>
      <c r="W82"/>
      <c r="X82"/>
      <c r="Y82"/>
      <c r="Z82"/>
      <c r="AA82"/>
      <c r="AB82"/>
    </row>
    <row r="83" spans="4:46" ht="14.25" customHeight="1" x14ac:dyDescent="0.3">
      <c r="G83" s="62"/>
      <c r="H83" s="435"/>
      <c r="J83" s="411"/>
      <c r="K83" s="71" t="s">
        <v>49</v>
      </c>
      <c r="L83" s="82">
        <f xml:space="preserve"> (($S$52 * $S$50 * $S$48 * (L38 * 1 + L64) +L44) * 1000 / (L14 * 8760)) + L50 + 0</f>
        <v>40.098907209339202</v>
      </c>
      <c r="M83" s="157"/>
      <c r="O83"/>
      <c r="P83"/>
      <c r="Q83"/>
      <c r="R83"/>
      <c r="S83"/>
      <c r="T83" s="63"/>
    </row>
    <row r="84" spans="4:46" ht="14.25" customHeight="1" x14ac:dyDescent="0.3">
      <c r="G84" s="62"/>
      <c r="H84" s="435"/>
      <c r="J84" s="411"/>
      <c r="K84" s="71" t="s">
        <v>51</v>
      </c>
      <c r="L84" s="82">
        <f t="shared" si="0"/>
        <v>34.234941384801637</v>
      </c>
      <c r="M84"/>
      <c r="O84"/>
      <c r="P84"/>
      <c r="Q84"/>
      <c r="R84"/>
      <c r="S84"/>
      <c r="T84" s="63"/>
    </row>
    <row r="85" spans="4:46" ht="14.25" customHeight="1" x14ac:dyDescent="0.3">
      <c r="G85" s="62"/>
      <c r="H85" s="435"/>
      <c r="J85" s="411"/>
      <c r="K85" s="71" t="s">
        <v>53</v>
      </c>
      <c r="L85" s="82">
        <f t="shared" si="0"/>
        <v>31.060151805378911</v>
      </c>
      <c r="M85"/>
      <c r="O85"/>
      <c r="P85"/>
      <c r="Q85"/>
      <c r="R85"/>
      <c r="S85"/>
      <c r="T85" s="63"/>
    </row>
    <row r="86" spans="4:46" ht="14.25" customHeight="1" x14ac:dyDescent="0.3">
      <c r="G86" s="62"/>
      <c r="H86" s="435"/>
      <c r="L86" s="131"/>
      <c r="M86"/>
      <c r="N86" s="158"/>
      <c r="O86" s="158"/>
      <c r="P86" s="158"/>
      <c r="Q86" s="158"/>
      <c r="R86" s="158"/>
      <c r="T86" s="63"/>
    </row>
    <row r="87" spans="4:46" ht="14.25" customHeight="1" x14ac:dyDescent="0.3">
      <c r="G87" s="62"/>
      <c r="H87" s="435"/>
      <c r="J87" s="441" t="s">
        <v>111</v>
      </c>
      <c r="K87" s="64" t="s">
        <v>45</v>
      </c>
      <c r="L87" s="82">
        <f>(((L36*$S$52*(1-$S$44*$S$49))/(8760*L12*(1-$S$44))+L42/(8760*L12))*1000)+L48</f>
        <v>47.050841501863935</v>
      </c>
      <c r="M87" s="157" t="s">
        <v>112</v>
      </c>
      <c r="N87"/>
      <c r="O87"/>
      <c r="P87"/>
      <c r="Q87"/>
      <c r="R87" s="80"/>
      <c r="S87" s="80"/>
      <c r="T87" s="159"/>
    </row>
    <row r="88" spans="4:46" ht="14.25" customHeight="1" x14ac:dyDescent="0.3">
      <c r="G88" s="62"/>
      <c r="H88" s="435"/>
      <c r="J88" s="442"/>
      <c r="K88" s="69" t="s">
        <v>47</v>
      </c>
      <c r="L88" s="82">
        <f t="shared" ref="L88:L91" si="1">(((L37*$S$52*(1-$S$44*$S$49))/(8760*L13*(1-$S$44))+L43/(8760*L13))*1000)+L49</f>
        <v>40.763751474474276</v>
      </c>
      <c r="M88"/>
      <c r="T88" s="63"/>
    </row>
    <row r="89" spans="4:46" ht="14.25" customHeight="1" x14ac:dyDescent="0.3">
      <c r="G89" s="62"/>
      <c r="H89" s="435"/>
      <c r="J89" s="442"/>
      <c r="K89" s="71" t="s">
        <v>49</v>
      </c>
      <c r="L89" s="82">
        <f t="shared" si="1"/>
        <v>37.681741435623358</v>
      </c>
      <c r="M89"/>
      <c r="T89" s="63"/>
    </row>
    <row r="90" spans="4:46" ht="14.25" customHeight="1" x14ac:dyDescent="0.3">
      <c r="G90" s="62"/>
      <c r="H90" s="435"/>
      <c r="J90" s="442"/>
      <c r="K90" s="71" t="s">
        <v>51</v>
      </c>
      <c r="L90" s="82">
        <f t="shared" si="1"/>
        <v>32.171256004337266</v>
      </c>
      <c r="M90"/>
      <c r="T90" s="63"/>
    </row>
    <row r="91" spans="4:46" ht="13.5" customHeight="1" x14ac:dyDescent="0.3">
      <c r="G91" s="62"/>
      <c r="H91" s="435"/>
      <c r="J91" s="449"/>
      <c r="K91" s="71" t="s">
        <v>53</v>
      </c>
      <c r="L91" s="82">
        <f t="shared" si="1"/>
        <v>29.187843029520447</v>
      </c>
      <c r="M91"/>
      <c r="T91" s="63"/>
    </row>
    <row r="93" spans="4:46" ht="14.25" customHeight="1" x14ac:dyDescent="0.3">
      <c r="H93" s="49" t="s">
        <v>113</v>
      </c>
      <c r="R93"/>
      <c r="S93"/>
      <c r="T93"/>
      <c r="U93"/>
      <c r="V93"/>
      <c r="W93"/>
      <c r="X93"/>
    </row>
    <row r="95" spans="4:46" ht="14.25" customHeight="1" x14ac:dyDescent="0.25">
      <c r="G95" s="55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</row>
    <row r="96" spans="4:46" ht="14.25" customHeight="1" x14ac:dyDescent="0.25">
      <c r="D96" s="58" t="s">
        <v>41</v>
      </c>
      <c r="G96" s="457" t="s">
        <v>114</v>
      </c>
      <c r="H96" s="457"/>
      <c r="I96" s="457"/>
      <c r="J96" s="457"/>
      <c r="K96" s="457"/>
      <c r="L96" s="457"/>
      <c r="M96" s="457"/>
      <c r="N96" s="457"/>
      <c r="O96" s="457"/>
      <c r="P96" s="457"/>
      <c r="Q96" s="457"/>
      <c r="R96" s="457"/>
      <c r="S96" s="457"/>
      <c r="T96" s="457"/>
      <c r="U96" s="160"/>
      <c r="V96" s="160"/>
      <c r="W96" s="160"/>
      <c r="X96" s="160"/>
      <c r="Y96" s="161"/>
      <c r="Z96" s="161"/>
      <c r="AA96" s="161"/>
      <c r="AB96" s="161"/>
      <c r="AC96" s="161"/>
      <c r="AD96" s="161"/>
      <c r="AE96" s="161"/>
      <c r="AF96" s="161"/>
      <c r="AG96" s="161"/>
      <c r="AH96" s="161"/>
      <c r="AI96" s="161"/>
      <c r="AJ96" s="161"/>
      <c r="AK96" s="161"/>
      <c r="AL96" s="161"/>
      <c r="AM96" s="161"/>
      <c r="AN96" s="161"/>
      <c r="AO96" s="161"/>
      <c r="AP96" s="161"/>
      <c r="AQ96" s="161"/>
      <c r="AR96" s="161"/>
      <c r="AS96" s="161"/>
      <c r="AT96" s="161"/>
    </row>
    <row r="97" spans="7:44" ht="14.25" customHeight="1" x14ac:dyDescent="0.25">
      <c r="G97" s="62"/>
      <c r="L97" s="49" t="s">
        <v>115</v>
      </c>
    </row>
    <row r="98" spans="7:44" ht="14.25" customHeight="1" x14ac:dyDescent="0.25">
      <c r="G98" s="62"/>
      <c r="L98" s="162">
        <v>2018</v>
      </c>
      <c r="M98" s="162">
        <v>2019</v>
      </c>
      <c r="N98" s="162">
        <v>2020</v>
      </c>
      <c r="O98" s="162">
        <v>2021</v>
      </c>
      <c r="P98" s="162">
        <v>2022</v>
      </c>
      <c r="Q98" s="162">
        <v>2023</v>
      </c>
      <c r="R98" s="162">
        <v>2024</v>
      </c>
      <c r="S98" s="162">
        <v>2025</v>
      </c>
      <c r="T98" s="162">
        <v>2026</v>
      </c>
      <c r="U98" s="162">
        <v>2027</v>
      </c>
      <c r="V98" s="162">
        <v>2028</v>
      </c>
      <c r="W98" s="162">
        <v>2029</v>
      </c>
      <c r="X98" s="162">
        <v>2030</v>
      </c>
      <c r="Y98" s="162">
        <v>2031</v>
      </c>
      <c r="Z98" s="162">
        <v>2032</v>
      </c>
      <c r="AA98" s="162">
        <v>2033</v>
      </c>
      <c r="AB98" s="162">
        <v>2034</v>
      </c>
      <c r="AC98" s="162">
        <v>2035</v>
      </c>
      <c r="AD98" s="162">
        <v>2036</v>
      </c>
      <c r="AE98" s="162">
        <v>2037</v>
      </c>
      <c r="AF98" s="162">
        <v>2038</v>
      </c>
      <c r="AG98" s="162">
        <v>2039</v>
      </c>
      <c r="AH98" s="162">
        <v>2040</v>
      </c>
      <c r="AI98" s="162">
        <v>2041</v>
      </c>
      <c r="AJ98" s="162">
        <v>2042</v>
      </c>
      <c r="AK98" s="162">
        <v>2043</v>
      </c>
      <c r="AL98" s="162">
        <v>2044</v>
      </c>
      <c r="AM98" s="162">
        <v>2045</v>
      </c>
      <c r="AN98" s="162">
        <v>2046</v>
      </c>
      <c r="AO98" s="162">
        <v>2047</v>
      </c>
      <c r="AP98" s="162">
        <v>2048</v>
      </c>
      <c r="AQ98" s="162">
        <v>2049</v>
      </c>
      <c r="AR98" s="162">
        <v>2050</v>
      </c>
    </row>
    <row r="99" spans="7:44" ht="14.25" customHeight="1" x14ac:dyDescent="0.25">
      <c r="G99" s="62"/>
      <c r="H99" s="409" t="s">
        <v>43</v>
      </c>
      <c r="J99" s="441" t="s">
        <v>44</v>
      </c>
      <c r="K99" s="164" t="s">
        <v>116</v>
      </c>
      <c r="L99" s="165">
        <v>0.21802830589477445</v>
      </c>
      <c r="M99" s="165">
        <v>0.22141785825430113</v>
      </c>
      <c r="N99" s="165">
        <v>0.22480741061382781</v>
      </c>
      <c r="O99" s="165">
        <v>0.22819696297335448</v>
      </c>
      <c r="P99" s="165">
        <v>0.23158651533288116</v>
      </c>
      <c r="Q99" s="165">
        <v>0.23497606769240784</v>
      </c>
      <c r="R99" s="165">
        <v>0.23836562005193451</v>
      </c>
      <c r="S99" s="165">
        <v>0.24175517241146119</v>
      </c>
      <c r="T99" s="165">
        <v>0.24514472477098787</v>
      </c>
      <c r="U99" s="165">
        <v>0.24853427713051454</v>
      </c>
      <c r="V99" s="165">
        <v>0.25192382949004122</v>
      </c>
      <c r="W99" s="165">
        <v>0.25531338184956787</v>
      </c>
      <c r="X99" s="165">
        <v>0.25870293420909446</v>
      </c>
      <c r="Y99" s="165">
        <v>0.26020968649735376</v>
      </c>
      <c r="Z99" s="165">
        <v>0.26171643878561307</v>
      </c>
      <c r="AA99" s="165">
        <v>0.26322319107387238</v>
      </c>
      <c r="AB99" s="165">
        <v>0.26472994336213168</v>
      </c>
      <c r="AC99" s="165">
        <v>0.26623669565039099</v>
      </c>
      <c r="AD99" s="165">
        <v>0.26774344793865029</v>
      </c>
      <c r="AE99" s="165">
        <v>0.2692502002269096</v>
      </c>
      <c r="AF99" s="165">
        <v>0.2707569525151689</v>
      </c>
      <c r="AG99" s="165">
        <v>0.27226370480342821</v>
      </c>
      <c r="AH99" s="165">
        <v>0.27377045709168751</v>
      </c>
      <c r="AI99" s="165">
        <v>0.27527720937994682</v>
      </c>
      <c r="AJ99" s="165">
        <v>0.27678396166820612</v>
      </c>
      <c r="AK99" s="165">
        <v>0.27829071395646543</v>
      </c>
      <c r="AL99" s="165">
        <v>0.27979746624472474</v>
      </c>
      <c r="AM99" s="165">
        <v>0.28130421853298404</v>
      </c>
      <c r="AN99" s="165">
        <v>0.28281097082124335</v>
      </c>
      <c r="AO99" s="165">
        <v>0.28431772310950265</v>
      </c>
      <c r="AP99" s="165">
        <v>0.28582447539776196</v>
      </c>
      <c r="AQ99" s="165">
        <v>0.28733122768602126</v>
      </c>
      <c r="AR99" s="165">
        <v>0.2888379799742804</v>
      </c>
    </row>
    <row r="100" spans="7:44" ht="14.25" customHeight="1" x14ac:dyDescent="0.25">
      <c r="G100" s="62"/>
      <c r="H100" s="409"/>
      <c r="J100" s="442"/>
      <c r="K100" s="52" t="s">
        <v>117</v>
      </c>
      <c r="L100" s="166">
        <v>0.21802830589477445</v>
      </c>
      <c r="M100" s="166">
        <v>0.21957153184240893</v>
      </c>
      <c r="N100" s="166">
        <v>0.22111475779004341</v>
      </c>
      <c r="O100" s="166">
        <v>0.22265798373767789</v>
      </c>
      <c r="P100" s="166">
        <v>0.22420120968531237</v>
      </c>
      <c r="Q100" s="166">
        <v>0.22574443563294685</v>
      </c>
      <c r="R100" s="166">
        <v>0.22728766158058133</v>
      </c>
      <c r="S100" s="166">
        <v>0.22883088752821582</v>
      </c>
      <c r="T100" s="166">
        <v>0.2303741134758503</v>
      </c>
      <c r="U100" s="166">
        <v>0.23191733942348478</v>
      </c>
      <c r="V100" s="166">
        <v>0.23346056537111926</v>
      </c>
      <c r="W100" s="166">
        <v>0.23500379131875374</v>
      </c>
      <c r="X100" s="166">
        <v>0.23654701726638819</v>
      </c>
      <c r="Y100" s="166">
        <v>0.23765481311352349</v>
      </c>
      <c r="Z100" s="166">
        <v>0.23876260896065879</v>
      </c>
      <c r="AA100" s="166">
        <v>0.23987040480779409</v>
      </c>
      <c r="AB100" s="166">
        <v>0.24097820065492939</v>
      </c>
      <c r="AC100" s="166">
        <v>0.24208599650206469</v>
      </c>
      <c r="AD100" s="166">
        <v>0.24319379234919999</v>
      </c>
      <c r="AE100" s="166">
        <v>0.2443015881963353</v>
      </c>
      <c r="AF100" s="166">
        <v>0.2454093840434706</v>
      </c>
      <c r="AG100" s="166">
        <v>0.2465171798906059</v>
      </c>
      <c r="AH100" s="166">
        <v>0.2476249757377412</v>
      </c>
      <c r="AI100" s="166">
        <v>0.2487327715848765</v>
      </c>
      <c r="AJ100" s="166">
        <v>0.2498405674320118</v>
      </c>
      <c r="AK100" s="166">
        <v>0.2509483632791471</v>
      </c>
      <c r="AL100" s="166">
        <v>0.25205615912628243</v>
      </c>
      <c r="AM100" s="166">
        <v>0.25316395497341776</v>
      </c>
      <c r="AN100" s="166">
        <v>0.25427175082055309</v>
      </c>
      <c r="AO100" s="166">
        <v>0.25537954666768842</v>
      </c>
      <c r="AP100" s="166">
        <v>0.25648734251482375</v>
      </c>
      <c r="AQ100" s="166">
        <v>0.25759513836195908</v>
      </c>
      <c r="AR100" s="166">
        <v>0.25870293420909446</v>
      </c>
    </row>
    <row r="101" spans="7:44" ht="14.25" customHeight="1" thickBot="1" x14ac:dyDescent="0.3">
      <c r="G101" s="62"/>
      <c r="H101" s="409"/>
      <c r="J101" s="442"/>
      <c r="K101" s="167" t="s">
        <v>118</v>
      </c>
      <c r="L101" s="168">
        <v>0.21802830589477445</v>
      </c>
      <c r="M101" s="168">
        <v>0.21802830589477445</v>
      </c>
      <c r="N101" s="168">
        <v>0.21802830589477445</v>
      </c>
      <c r="O101" s="168">
        <v>0.21802830589477445</v>
      </c>
      <c r="P101" s="168">
        <v>0.21802830589477445</v>
      </c>
      <c r="Q101" s="168">
        <v>0.21802830589477445</v>
      </c>
      <c r="R101" s="168">
        <v>0.21802830589477445</v>
      </c>
      <c r="S101" s="168">
        <v>0.21802830589477445</v>
      </c>
      <c r="T101" s="168">
        <v>0.21802830589477445</v>
      </c>
      <c r="U101" s="168">
        <v>0.21802830589477445</v>
      </c>
      <c r="V101" s="168">
        <v>0.21802830589477445</v>
      </c>
      <c r="W101" s="168">
        <v>0.21802830589477445</v>
      </c>
      <c r="X101" s="168">
        <v>0.21802830589477445</v>
      </c>
      <c r="Y101" s="168">
        <v>0.21895424146335515</v>
      </c>
      <c r="Z101" s="168">
        <v>0.21988017703193585</v>
      </c>
      <c r="AA101" s="168">
        <v>0.22080611260051655</v>
      </c>
      <c r="AB101" s="168">
        <v>0.22173204816909725</v>
      </c>
      <c r="AC101" s="168">
        <v>0.22265798373767795</v>
      </c>
      <c r="AD101" s="168">
        <v>0.22358391930625865</v>
      </c>
      <c r="AE101" s="168">
        <v>0.22450985487483935</v>
      </c>
      <c r="AF101" s="168">
        <v>0.22543579044342005</v>
      </c>
      <c r="AG101" s="168">
        <v>0.22636172601200075</v>
      </c>
      <c r="AH101" s="168">
        <v>0.22728766158058145</v>
      </c>
      <c r="AI101" s="168">
        <v>0.22821359714916215</v>
      </c>
      <c r="AJ101" s="168">
        <v>0.22913953271774284</v>
      </c>
      <c r="AK101" s="168">
        <v>0.23006546828632354</v>
      </c>
      <c r="AL101" s="168">
        <v>0.23099140385490424</v>
      </c>
      <c r="AM101" s="168">
        <v>0.23191733942348494</v>
      </c>
      <c r="AN101" s="168">
        <v>0.23284327499206564</v>
      </c>
      <c r="AO101" s="168">
        <v>0.23376921056064634</v>
      </c>
      <c r="AP101" s="168">
        <v>0.23469514612922704</v>
      </c>
      <c r="AQ101" s="168">
        <v>0.23562108169780774</v>
      </c>
      <c r="AR101" s="168">
        <v>0.23654701726638819</v>
      </c>
    </row>
    <row r="102" spans="7:44" ht="14.25" customHeight="1" thickTop="1" x14ac:dyDescent="0.25">
      <c r="G102" s="62"/>
      <c r="H102" s="409"/>
      <c r="J102" s="442"/>
      <c r="K102" s="164" t="s">
        <v>119</v>
      </c>
      <c r="L102" s="165">
        <v>0.25165532838651089</v>
      </c>
      <c r="M102" s="165">
        <v>0.25542498630933669</v>
      </c>
      <c r="N102" s="165">
        <v>0.25919464423216249</v>
      </c>
      <c r="O102" s="165">
        <v>0.26296430215498828</v>
      </c>
      <c r="P102" s="165">
        <v>0.26673396007781408</v>
      </c>
      <c r="Q102" s="165">
        <v>0.27050361800063988</v>
      </c>
      <c r="R102" s="165">
        <v>0.27427327592346568</v>
      </c>
      <c r="S102" s="165">
        <v>0.27804293384629147</v>
      </c>
      <c r="T102" s="165">
        <v>0.28181259176911727</v>
      </c>
      <c r="U102" s="165">
        <v>0.28558224969194307</v>
      </c>
      <c r="V102" s="165">
        <v>0.28935190761476887</v>
      </c>
      <c r="W102" s="165">
        <v>0.29312156553759466</v>
      </c>
      <c r="X102" s="165">
        <v>0.29689122346042052</v>
      </c>
      <c r="Y102" s="165">
        <v>0.2984645780827575</v>
      </c>
      <c r="Z102" s="165">
        <v>0.30003793270509449</v>
      </c>
      <c r="AA102" s="165">
        <v>0.30161128732743148</v>
      </c>
      <c r="AB102" s="165">
        <v>0.30318464194976846</v>
      </c>
      <c r="AC102" s="165">
        <v>0.30475799657210545</v>
      </c>
      <c r="AD102" s="165">
        <v>0.30633135119444244</v>
      </c>
      <c r="AE102" s="165">
        <v>0.30790470581677942</v>
      </c>
      <c r="AF102" s="165">
        <v>0.30947806043911641</v>
      </c>
      <c r="AG102" s="165">
        <v>0.3110514150614534</v>
      </c>
      <c r="AH102" s="165">
        <v>0.31262476968379038</v>
      </c>
      <c r="AI102" s="165">
        <v>0.31419812430612737</v>
      </c>
      <c r="AJ102" s="165">
        <v>0.31577147892846436</v>
      </c>
      <c r="AK102" s="165">
        <v>0.31734483355080134</v>
      </c>
      <c r="AL102" s="165">
        <v>0.31891818817313833</v>
      </c>
      <c r="AM102" s="165">
        <v>0.32049154279547531</v>
      </c>
      <c r="AN102" s="165">
        <v>0.3220648974178123</v>
      </c>
      <c r="AO102" s="165">
        <v>0.32363825204014929</v>
      </c>
      <c r="AP102" s="165">
        <v>0.32521160666248627</v>
      </c>
      <c r="AQ102" s="165">
        <v>0.32678496128482326</v>
      </c>
      <c r="AR102" s="165">
        <v>0.32835831590716019</v>
      </c>
    </row>
    <row r="103" spans="7:44" ht="14.25" customHeight="1" x14ac:dyDescent="0.25">
      <c r="G103" s="62"/>
      <c r="H103" s="409"/>
      <c r="J103" s="442"/>
      <c r="K103" s="52" t="s">
        <v>120</v>
      </c>
      <c r="L103" s="166">
        <v>0.25165532838651089</v>
      </c>
      <c r="M103" s="166">
        <v>0.25337411764932499</v>
      </c>
      <c r="N103" s="166">
        <v>0.25509290691213909</v>
      </c>
      <c r="O103" s="166">
        <v>0.2568116961749532</v>
      </c>
      <c r="P103" s="166">
        <v>0.2585304854377673</v>
      </c>
      <c r="Q103" s="166">
        <v>0.2602492747005814</v>
      </c>
      <c r="R103" s="166">
        <v>0.2619680639633955</v>
      </c>
      <c r="S103" s="166">
        <v>0.26368685322620961</v>
      </c>
      <c r="T103" s="166">
        <v>0.26540564248902371</v>
      </c>
      <c r="U103" s="166">
        <v>0.26712443175183781</v>
      </c>
      <c r="V103" s="166">
        <v>0.26884322101465191</v>
      </c>
      <c r="W103" s="166">
        <v>0.27056201027746601</v>
      </c>
      <c r="X103" s="166">
        <v>0.27228079954028006</v>
      </c>
      <c r="Y103" s="166">
        <v>0.27351132073628709</v>
      </c>
      <c r="Z103" s="166">
        <v>0.27474184193229412</v>
      </c>
      <c r="AA103" s="166">
        <v>0.27597236312830115</v>
      </c>
      <c r="AB103" s="166">
        <v>0.27720288432430817</v>
      </c>
      <c r="AC103" s="166">
        <v>0.2784334055203152</v>
      </c>
      <c r="AD103" s="166">
        <v>0.27966392671632223</v>
      </c>
      <c r="AE103" s="166">
        <v>0.28089444791232926</v>
      </c>
      <c r="AF103" s="166">
        <v>0.28212496910833629</v>
      </c>
      <c r="AG103" s="166">
        <v>0.28335549030434332</v>
      </c>
      <c r="AH103" s="166">
        <v>0.28458601150035034</v>
      </c>
      <c r="AI103" s="166">
        <v>0.28581653269635737</v>
      </c>
      <c r="AJ103" s="166">
        <v>0.2870470538923644</v>
      </c>
      <c r="AK103" s="166">
        <v>0.28827757508837143</v>
      </c>
      <c r="AL103" s="166">
        <v>0.28950809628437846</v>
      </c>
      <c r="AM103" s="166">
        <v>0.29073861748038549</v>
      </c>
      <c r="AN103" s="166">
        <v>0.29196913867639251</v>
      </c>
      <c r="AO103" s="166">
        <v>0.29319965987239954</v>
      </c>
      <c r="AP103" s="166">
        <v>0.29443018106840657</v>
      </c>
      <c r="AQ103" s="166">
        <v>0.2956607022644136</v>
      </c>
      <c r="AR103" s="166">
        <v>0.29689122346042052</v>
      </c>
    </row>
    <row r="104" spans="7:44" ht="14.25" customHeight="1" thickBot="1" x14ac:dyDescent="0.3">
      <c r="G104" s="62"/>
      <c r="H104" s="409"/>
      <c r="J104" s="442"/>
      <c r="K104" s="167" t="s">
        <v>121</v>
      </c>
      <c r="L104" s="168">
        <v>0.25165532838651089</v>
      </c>
      <c r="M104" s="168">
        <v>0.25165532838651089</v>
      </c>
      <c r="N104" s="168">
        <v>0.25165532838651089</v>
      </c>
      <c r="O104" s="168">
        <v>0.25165532838651089</v>
      </c>
      <c r="P104" s="168">
        <v>0.25165532838651089</v>
      </c>
      <c r="Q104" s="168">
        <v>0.25165532838651089</v>
      </c>
      <c r="R104" s="168">
        <v>0.25165532838651089</v>
      </c>
      <c r="S104" s="168">
        <v>0.25165532838651089</v>
      </c>
      <c r="T104" s="168">
        <v>0.25165532838651089</v>
      </c>
      <c r="U104" s="168">
        <v>0.25165532838651089</v>
      </c>
      <c r="V104" s="168">
        <v>0.25165532838651089</v>
      </c>
      <c r="W104" s="168">
        <v>0.25165532838651089</v>
      </c>
      <c r="X104" s="168">
        <v>0.25165532838651089</v>
      </c>
      <c r="Y104" s="168">
        <v>0.25268660194419934</v>
      </c>
      <c r="Z104" s="168">
        <v>0.25371787550188779</v>
      </c>
      <c r="AA104" s="168">
        <v>0.25474914905957624</v>
      </c>
      <c r="AB104" s="168">
        <v>0.25578042261726469</v>
      </c>
      <c r="AC104" s="168">
        <v>0.25681169617495314</v>
      </c>
      <c r="AD104" s="168">
        <v>0.25784296973264159</v>
      </c>
      <c r="AE104" s="168">
        <v>0.25887424329033004</v>
      </c>
      <c r="AF104" s="168">
        <v>0.25990551684801849</v>
      </c>
      <c r="AG104" s="168">
        <v>0.26093679040570694</v>
      </c>
      <c r="AH104" s="168">
        <v>0.26196806396339539</v>
      </c>
      <c r="AI104" s="168">
        <v>0.26299933752108384</v>
      </c>
      <c r="AJ104" s="168">
        <v>0.26403061107877229</v>
      </c>
      <c r="AK104" s="168">
        <v>0.26506188463646074</v>
      </c>
      <c r="AL104" s="168">
        <v>0.26609315819414919</v>
      </c>
      <c r="AM104" s="168">
        <v>0.26712443175183764</v>
      </c>
      <c r="AN104" s="168">
        <v>0.26815570530952609</v>
      </c>
      <c r="AO104" s="168">
        <v>0.26918697886721454</v>
      </c>
      <c r="AP104" s="168">
        <v>0.27021825242490299</v>
      </c>
      <c r="AQ104" s="168">
        <v>0.27124952598259144</v>
      </c>
      <c r="AR104" s="168">
        <v>0.27228079954028006</v>
      </c>
    </row>
    <row r="105" spans="7:44" ht="14.25" customHeight="1" thickTop="1" x14ac:dyDescent="0.25">
      <c r="G105" s="62"/>
      <c r="H105" s="409"/>
      <c r="J105" s="442"/>
      <c r="K105" s="164" t="s">
        <v>122</v>
      </c>
      <c r="L105" s="165">
        <v>0.2722383539810847</v>
      </c>
      <c r="M105" s="165">
        <v>0.27597288718822349</v>
      </c>
      <c r="N105" s="165">
        <v>0.27970742039536228</v>
      </c>
      <c r="O105" s="165">
        <v>0.28344195360250107</v>
      </c>
      <c r="P105" s="165">
        <v>0.28717648680963986</v>
      </c>
      <c r="Q105" s="165">
        <v>0.29091102001677865</v>
      </c>
      <c r="R105" s="165">
        <v>0.29464555322391744</v>
      </c>
      <c r="S105" s="165">
        <v>0.29838008643105624</v>
      </c>
      <c r="T105" s="165">
        <v>0.30211461963819503</v>
      </c>
      <c r="U105" s="165">
        <v>0.30584915284533382</v>
      </c>
      <c r="V105" s="165">
        <v>0.30958368605247261</v>
      </c>
      <c r="W105" s="165">
        <v>0.3133182192596114</v>
      </c>
      <c r="X105" s="165">
        <v>0.31705275246674991</v>
      </c>
      <c r="Y105" s="165">
        <v>0.31881569950785515</v>
      </c>
      <c r="Z105" s="165">
        <v>0.3205786465489604</v>
      </c>
      <c r="AA105" s="165">
        <v>0.32234159359006564</v>
      </c>
      <c r="AB105" s="165">
        <v>0.32410454063117089</v>
      </c>
      <c r="AC105" s="165">
        <v>0.32586748767227613</v>
      </c>
      <c r="AD105" s="165">
        <v>0.32763043471338138</v>
      </c>
      <c r="AE105" s="165">
        <v>0.32939338175448662</v>
      </c>
      <c r="AF105" s="165">
        <v>0.33115632879559187</v>
      </c>
      <c r="AG105" s="165">
        <v>0.33291927583669711</v>
      </c>
      <c r="AH105" s="165">
        <v>0.33468222287780236</v>
      </c>
      <c r="AI105" s="165">
        <v>0.33644516991890761</v>
      </c>
      <c r="AJ105" s="165">
        <v>0.33820811696001285</v>
      </c>
      <c r="AK105" s="165">
        <v>0.3399710640011181</v>
      </c>
      <c r="AL105" s="165">
        <v>0.34173401104222334</v>
      </c>
      <c r="AM105" s="165">
        <v>0.34349695808332859</v>
      </c>
      <c r="AN105" s="165">
        <v>0.34525990512443383</v>
      </c>
      <c r="AO105" s="165">
        <v>0.34702285216553908</v>
      </c>
      <c r="AP105" s="165">
        <v>0.34878579920664432</v>
      </c>
      <c r="AQ105" s="165">
        <v>0.35054874624774957</v>
      </c>
      <c r="AR105" s="165">
        <v>0.35231169328885448</v>
      </c>
    </row>
    <row r="106" spans="7:44" ht="14.25" customHeight="1" x14ac:dyDescent="0.25">
      <c r="G106" s="62"/>
      <c r="H106" s="409"/>
      <c r="J106" s="442"/>
      <c r="K106" s="52" t="s">
        <v>123</v>
      </c>
      <c r="L106" s="166">
        <v>0.2722383539810847</v>
      </c>
      <c r="M106" s="166">
        <v>0.27395061023027617</v>
      </c>
      <c r="N106" s="166">
        <v>0.27566286647946764</v>
      </c>
      <c r="O106" s="166">
        <v>0.27737512272865911</v>
      </c>
      <c r="P106" s="166">
        <v>0.27908737897785058</v>
      </c>
      <c r="Q106" s="166">
        <v>0.28079963522704204</v>
      </c>
      <c r="R106" s="166">
        <v>0.28251189147623351</v>
      </c>
      <c r="S106" s="166">
        <v>0.28422414772542498</v>
      </c>
      <c r="T106" s="166">
        <v>0.28593640397461645</v>
      </c>
      <c r="U106" s="166">
        <v>0.28764866022380792</v>
      </c>
      <c r="V106" s="166">
        <v>0.28936091647299939</v>
      </c>
      <c r="W106" s="166">
        <v>0.29107317272219085</v>
      </c>
      <c r="X106" s="166">
        <v>0.29278542897138232</v>
      </c>
      <c r="Y106" s="166">
        <v>0.29399879514615068</v>
      </c>
      <c r="Z106" s="166">
        <v>0.29521216132091904</v>
      </c>
      <c r="AA106" s="166">
        <v>0.2964255274956874</v>
      </c>
      <c r="AB106" s="166">
        <v>0.29763889367045576</v>
      </c>
      <c r="AC106" s="166">
        <v>0.29885225984522412</v>
      </c>
      <c r="AD106" s="166">
        <v>0.30006562601999248</v>
      </c>
      <c r="AE106" s="166">
        <v>0.30127899219476084</v>
      </c>
      <c r="AF106" s="166">
        <v>0.3024923583695292</v>
      </c>
      <c r="AG106" s="166">
        <v>0.30370572454429756</v>
      </c>
      <c r="AH106" s="166">
        <v>0.30491909071906592</v>
      </c>
      <c r="AI106" s="166">
        <v>0.30613245689383428</v>
      </c>
      <c r="AJ106" s="166">
        <v>0.30734582306860264</v>
      </c>
      <c r="AK106" s="166">
        <v>0.308559189243371</v>
      </c>
      <c r="AL106" s="166">
        <v>0.30977255541813936</v>
      </c>
      <c r="AM106" s="166">
        <v>0.31098592159290772</v>
      </c>
      <c r="AN106" s="166">
        <v>0.31219928776767608</v>
      </c>
      <c r="AO106" s="166">
        <v>0.31341265394244444</v>
      </c>
      <c r="AP106" s="166">
        <v>0.3146260201172128</v>
      </c>
      <c r="AQ106" s="166">
        <v>0.31583938629198116</v>
      </c>
      <c r="AR106" s="166">
        <v>0.31705275246674991</v>
      </c>
    </row>
    <row r="107" spans="7:44" ht="14.25" customHeight="1" thickBot="1" x14ac:dyDescent="0.3">
      <c r="G107" s="62"/>
      <c r="H107" s="409"/>
      <c r="J107" s="442"/>
      <c r="K107" s="167" t="s">
        <v>124</v>
      </c>
      <c r="L107" s="168">
        <v>0.2722383539810847</v>
      </c>
      <c r="M107" s="168">
        <v>0.2722383539810847</v>
      </c>
      <c r="N107" s="168">
        <v>0.2722383539810847</v>
      </c>
      <c r="O107" s="168">
        <v>0.2722383539810847</v>
      </c>
      <c r="P107" s="168">
        <v>0.2722383539810847</v>
      </c>
      <c r="Q107" s="168">
        <v>0.2722383539810847</v>
      </c>
      <c r="R107" s="168">
        <v>0.2722383539810847</v>
      </c>
      <c r="S107" s="168">
        <v>0.2722383539810847</v>
      </c>
      <c r="T107" s="168">
        <v>0.2722383539810847</v>
      </c>
      <c r="U107" s="168">
        <v>0.2722383539810847</v>
      </c>
      <c r="V107" s="168">
        <v>0.2722383539810847</v>
      </c>
      <c r="W107" s="168">
        <v>0.2722383539810847</v>
      </c>
      <c r="X107" s="168">
        <v>0.2722383539810847</v>
      </c>
      <c r="Y107" s="168">
        <v>0.27326570773059961</v>
      </c>
      <c r="Z107" s="168">
        <v>0.27429306148011451</v>
      </c>
      <c r="AA107" s="168">
        <v>0.27532041522962941</v>
      </c>
      <c r="AB107" s="168">
        <v>0.27634776897914431</v>
      </c>
      <c r="AC107" s="168">
        <v>0.27737512272865922</v>
      </c>
      <c r="AD107" s="168">
        <v>0.27840247647817412</v>
      </c>
      <c r="AE107" s="168">
        <v>0.27942983022768902</v>
      </c>
      <c r="AF107" s="168">
        <v>0.28045718397720393</v>
      </c>
      <c r="AG107" s="168">
        <v>0.28148453772671883</v>
      </c>
      <c r="AH107" s="168">
        <v>0.28251189147623373</v>
      </c>
      <c r="AI107" s="168">
        <v>0.28353924522574864</v>
      </c>
      <c r="AJ107" s="168">
        <v>0.28456659897526354</v>
      </c>
      <c r="AK107" s="168">
        <v>0.28559395272477844</v>
      </c>
      <c r="AL107" s="168">
        <v>0.28662130647429335</v>
      </c>
      <c r="AM107" s="168">
        <v>0.28764866022380825</v>
      </c>
      <c r="AN107" s="168">
        <v>0.28867601397332315</v>
      </c>
      <c r="AO107" s="168">
        <v>0.28970336772283806</v>
      </c>
      <c r="AP107" s="168">
        <v>0.29073072147235296</v>
      </c>
      <c r="AQ107" s="168">
        <v>0.29175807522186786</v>
      </c>
      <c r="AR107" s="168">
        <v>0.29278542897138232</v>
      </c>
    </row>
    <row r="108" spans="7:44" ht="14.25" customHeight="1" thickTop="1" x14ac:dyDescent="0.25">
      <c r="G108" s="62"/>
      <c r="H108" s="409"/>
      <c r="J108" s="442"/>
      <c r="K108" s="164" t="s">
        <v>125</v>
      </c>
      <c r="L108" s="165">
        <v>0.31886896993365504</v>
      </c>
      <c r="M108" s="165">
        <v>0.32241413634435934</v>
      </c>
      <c r="N108" s="165">
        <v>0.32595930275506368</v>
      </c>
      <c r="O108" s="165">
        <v>0.32950446916576803</v>
      </c>
      <c r="P108" s="165">
        <v>0.33304963557647238</v>
      </c>
      <c r="Q108" s="165">
        <v>0.33659480198717673</v>
      </c>
      <c r="R108" s="165">
        <v>0.34013996839788108</v>
      </c>
      <c r="S108" s="165">
        <v>0.34368513480858542</v>
      </c>
      <c r="T108" s="165">
        <v>0.34723030121928977</v>
      </c>
      <c r="U108" s="165">
        <v>0.35077546762999412</v>
      </c>
      <c r="V108" s="165">
        <v>0.35432063404069847</v>
      </c>
      <c r="W108" s="165">
        <v>0.35786580045140282</v>
      </c>
      <c r="X108" s="165">
        <v>0.36141096686210689</v>
      </c>
      <c r="Y108" s="165">
        <v>0.36316592631805933</v>
      </c>
      <c r="Z108" s="165">
        <v>0.36492088577401177</v>
      </c>
      <c r="AA108" s="165">
        <v>0.36667584522996421</v>
      </c>
      <c r="AB108" s="165">
        <v>0.36843080468591666</v>
      </c>
      <c r="AC108" s="165">
        <v>0.3701857641418691</v>
      </c>
      <c r="AD108" s="165">
        <v>0.37194072359782154</v>
      </c>
      <c r="AE108" s="165">
        <v>0.37369568305377399</v>
      </c>
      <c r="AF108" s="165">
        <v>0.37545064250972643</v>
      </c>
      <c r="AG108" s="165">
        <v>0.37720560196567887</v>
      </c>
      <c r="AH108" s="165">
        <v>0.37896056142163131</v>
      </c>
      <c r="AI108" s="165">
        <v>0.38071552087758376</v>
      </c>
      <c r="AJ108" s="165">
        <v>0.3824704803335362</v>
      </c>
      <c r="AK108" s="165">
        <v>0.38422543978948864</v>
      </c>
      <c r="AL108" s="165">
        <v>0.38598039924544109</v>
      </c>
      <c r="AM108" s="165">
        <v>0.38773535870139353</v>
      </c>
      <c r="AN108" s="165">
        <v>0.38949031815734597</v>
      </c>
      <c r="AO108" s="165">
        <v>0.39124527761329841</v>
      </c>
      <c r="AP108" s="165">
        <v>0.39300023706925086</v>
      </c>
      <c r="AQ108" s="165">
        <v>0.3947551965252033</v>
      </c>
      <c r="AR108" s="165">
        <v>0.39651015598115535</v>
      </c>
    </row>
    <row r="109" spans="7:44" ht="14.25" customHeight="1" x14ac:dyDescent="0.25">
      <c r="G109" s="62"/>
      <c r="H109" s="409"/>
      <c r="J109" s="442"/>
      <c r="K109" s="52" t="s">
        <v>126</v>
      </c>
      <c r="L109" s="166">
        <v>0.31886896993365504</v>
      </c>
      <c r="M109" s="166">
        <v>0.32051742078668477</v>
      </c>
      <c r="N109" s="166">
        <v>0.32216587163971455</v>
      </c>
      <c r="O109" s="166">
        <v>0.32381432249274433</v>
      </c>
      <c r="P109" s="166">
        <v>0.32546277334577411</v>
      </c>
      <c r="Q109" s="166">
        <v>0.3271112241988039</v>
      </c>
      <c r="R109" s="166">
        <v>0.32875967505183368</v>
      </c>
      <c r="S109" s="166">
        <v>0.33040812590486346</v>
      </c>
      <c r="T109" s="166">
        <v>0.33205657675789324</v>
      </c>
      <c r="U109" s="166">
        <v>0.33370502761092302</v>
      </c>
      <c r="V109" s="166">
        <v>0.3353534784639528</v>
      </c>
      <c r="W109" s="166">
        <v>0.33700192931698258</v>
      </c>
      <c r="X109" s="166">
        <v>0.33865038017001209</v>
      </c>
      <c r="Y109" s="166">
        <v>0.33978840950461681</v>
      </c>
      <c r="Z109" s="166">
        <v>0.34092643883922152</v>
      </c>
      <c r="AA109" s="166">
        <v>0.34206446817382624</v>
      </c>
      <c r="AB109" s="166">
        <v>0.34320249750843096</v>
      </c>
      <c r="AC109" s="166">
        <v>0.34434052684303568</v>
      </c>
      <c r="AD109" s="166">
        <v>0.34547855617764039</v>
      </c>
      <c r="AE109" s="166">
        <v>0.34661658551224511</v>
      </c>
      <c r="AF109" s="166">
        <v>0.34775461484684983</v>
      </c>
      <c r="AG109" s="166">
        <v>0.34889264418145455</v>
      </c>
      <c r="AH109" s="166">
        <v>0.35003067351605927</v>
      </c>
      <c r="AI109" s="166">
        <v>0.35116870285066398</v>
      </c>
      <c r="AJ109" s="166">
        <v>0.3523067321852687</v>
      </c>
      <c r="AK109" s="166">
        <v>0.35344476151987342</v>
      </c>
      <c r="AL109" s="166">
        <v>0.35458279085447814</v>
      </c>
      <c r="AM109" s="166">
        <v>0.35572082018908285</v>
      </c>
      <c r="AN109" s="166">
        <v>0.35685884952368757</v>
      </c>
      <c r="AO109" s="166">
        <v>0.35799687885829229</v>
      </c>
      <c r="AP109" s="166">
        <v>0.35913490819289701</v>
      </c>
      <c r="AQ109" s="166">
        <v>0.36027293752750172</v>
      </c>
      <c r="AR109" s="166">
        <v>0.36141096686210689</v>
      </c>
    </row>
    <row r="110" spans="7:44" ht="14.25" customHeight="1" thickBot="1" x14ac:dyDescent="0.3">
      <c r="G110" s="62"/>
      <c r="H110" s="409"/>
      <c r="J110" s="442"/>
      <c r="K110" s="167" t="s">
        <v>127</v>
      </c>
      <c r="L110" s="168">
        <v>0.31886896993365504</v>
      </c>
      <c r="M110" s="168">
        <v>0.31886896993365504</v>
      </c>
      <c r="N110" s="168">
        <v>0.31886896993365504</v>
      </c>
      <c r="O110" s="168">
        <v>0.31886896993365504</v>
      </c>
      <c r="P110" s="168">
        <v>0.31886896993365504</v>
      </c>
      <c r="Q110" s="168">
        <v>0.31886896993365504</v>
      </c>
      <c r="R110" s="168">
        <v>0.31886896993365504</v>
      </c>
      <c r="S110" s="168">
        <v>0.31886896993365504</v>
      </c>
      <c r="T110" s="168">
        <v>0.31886896993365504</v>
      </c>
      <c r="U110" s="168">
        <v>0.31886896993365504</v>
      </c>
      <c r="V110" s="168">
        <v>0.31886896993365504</v>
      </c>
      <c r="W110" s="168">
        <v>0.31886896993365504</v>
      </c>
      <c r="X110" s="168">
        <v>0.31886896993365504</v>
      </c>
      <c r="Y110" s="168">
        <v>0.31985804044547289</v>
      </c>
      <c r="Z110" s="168">
        <v>0.32084711095729074</v>
      </c>
      <c r="AA110" s="168">
        <v>0.32183618146910858</v>
      </c>
      <c r="AB110" s="168">
        <v>0.32282525198092643</v>
      </c>
      <c r="AC110" s="168">
        <v>0.32381432249274428</v>
      </c>
      <c r="AD110" s="168">
        <v>0.32480339300456212</v>
      </c>
      <c r="AE110" s="168">
        <v>0.32579246351637997</v>
      </c>
      <c r="AF110" s="168">
        <v>0.32678153402819782</v>
      </c>
      <c r="AG110" s="168">
        <v>0.32777060454001566</v>
      </c>
      <c r="AH110" s="168">
        <v>0.32875967505183351</v>
      </c>
      <c r="AI110" s="168">
        <v>0.32974874556365136</v>
      </c>
      <c r="AJ110" s="168">
        <v>0.3307378160754692</v>
      </c>
      <c r="AK110" s="168">
        <v>0.33172688658728705</v>
      </c>
      <c r="AL110" s="168">
        <v>0.3327159570991049</v>
      </c>
      <c r="AM110" s="168">
        <v>0.33370502761092274</v>
      </c>
      <c r="AN110" s="168">
        <v>0.33469409812274059</v>
      </c>
      <c r="AO110" s="168">
        <v>0.33568316863455844</v>
      </c>
      <c r="AP110" s="168">
        <v>0.33667223914637628</v>
      </c>
      <c r="AQ110" s="168">
        <v>0.33766130965819413</v>
      </c>
      <c r="AR110" s="168">
        <v>0.33865038017001209</v>
      </c>
    </row>
    <row r="111" spans="7:44" ht="14.25" customHeight="1" thickTop="1" x14ac:dyDescent="0.25">
      <c r="G111" s="62"/>
      <c r="H111" s="409"/>
      <c r="J111" s="442"/>
      <c r="K111" s="164" t="s">
        <v>128</v>
      </c>
      <c r="L111" s="165">
        <v>0.35146191697686013</v>
      </c>
      <c r="M111" s="165">
        <v>0.35508206681481436</v>
      </c>
      <c r="N111" s="165">
        <v>0.35870221665276858</v>
      </c>
      <c r="O111" s="165">
        <v>0.3623223664907228</v>
      </c>
      <c r="P111" s="165">
        <v>0.36594251632867703</v>
      </c>
      <c r="Q111" s="165">
        <v>0.36956266616663125</v>
      </c>
      <c r="R111" s="165">
        <v>0.37318281600458547</v>
      </c>
      <c r="S111" s="165">
        <v>0.37680296584253969</v>
      </c>
      <c r="T111" s="165">
        <v>0.38042311568049392</v>
      </c>
      <c r="U111" s="165">
        <v>0.38404326551844814</v>
      </c>
      <c r="V111" s="165">
        <v>0.38766341535640236</v>
      </c>
      <c r="W111" s="165">
        <v>0.39128356519435659</v>
      </c>
      <c r="X111" s="165">
        <v>0.39490371503231059</v>
      </c>
      <c r="Y111" s="165">
        <v>0.39675274529751497</v>
      </c>
      <c r="Z111" s="165">
        <v>0.39860177556271936</v>
      </c>
      <c r="AA111" s="165">
        <v>0.40045080582792375</v>
      </c>
      <c r="AB111" s="165">
        <v>0.40229983609312814</v>
      </c>
      <c r="AC111" s="165">
        <v>0.40414886635833253</v>
      </c>
      <c r="AD111" s="165">
        <v>0.40599789662353691</v>
      </c>
      <c r="AE111" s="165">
        <v>0.4078469268887413</v>
      </c>
      <c r="AF111" s="165">
        <v>0.40969595715394569</v>
      </c>
      <c r="AG111" s="165">
        <v>0.41154498741915008</v>
      </c>
      <c r="AH111" s="165">
        <v>0.41339401768435446</v>
      </c>
      <c r="AI111" s="165">
        <v>0.41524304794955885</v>
      </c>
      <c r="AJ111" s="165">
        <v>0.41709207821476324</v>
      </c>
      <c r="AK111" s="165">
        <v>0.41894110847996763</v>
      </c>
      <c r="AL111" s="165">
        <v>0.42079013874517202</v>
      </c>
      <c r="AM111" s="165">
        <v>0.4226391690103764</v>
      </c>
      <c r="AN111" s="165">
        <v>0.42448819927558079</v>
      </c>
      <c r="AO111" s="165">
        <v>0.42633722954078518</v>
      </c>
      <c r="AP111" s="165">
        <v>0.42818625980598957</v>
      </c>
      <c r="AQ111" s="165">
        <v>0.43003529007119395</v>
      </c>
      <c r="AR111" s="165">
        <v>0.43188432033639834</v>
      </c>
    </row>
    <row r="112" spans="7:44" ht="14.25" customHeight="1" x14ac:dyDescent="0.25">
      <c r="G112" s="62"/>
      <c r="H112" s="409"/>
      <c r="J112" s="442"/>
      <c r="K112" s="52" t="s">
        <v>129</v>
      </c>
      <c r="L112" s="166">
        <v>0.35146191697686013</v>
      </c>
      <c r="M112" s="166">
        <v>0.35319367231419535</v>
      </c>
      <c r="N112" s="166">
        <v>0.35492542765153057</v>
      </c>
      <c r="O112" s="166">
        <v>0.35665718298886578</v>
      </c>
      <c r="P112" s="166">
        <v>0.358388938326201</v>
      </c>
      <c r="Q112" s="166">
        <v>0.36012069366353622</v>
      </c>
      <c r="R112" s="166">
        <v>0.36185244900087143</v>
      </c>
      <c r="S112" s="166">
        <v>0.36358420433820665</v>
      </c>
      <c r="T112" s="166">
        <v>0.36531595967554187</v>
      </c>
      <c r="U112" s="166">
        <v>0.36704771501287708</v>
      </c>
      <c r="V112" s="166">
        <v>0.3687794703502123</v>
      </c>
      <c r="W112" s="166">
        <v>0.37051122568754752</v>
      </c>
      <c r="X112" s="166">
        <v>0.37224298102488246</v>
      </c>
      <c r="Y112" s="166">
        <v>0.37337601772525386</v>
      </c>
      <c r="Z112" s="166">
        <v>0.37450905442562527</v>
      </c>
      <c r="AA112" s="166">
        <v>0.37564209112599667</v>
      </c>
      <c r="AB112" s="166">
        <v>0.37677512782636807</v>
      </c>
      <c r="AC112" s="166">
        <v>0.37790816452673948</v>
      </c>
      <c r="AD112" s="166">
        <v>0.37904120122711088</v>
      </c>
      <c r="AE112" s="166">
        <v>0.38017423792748228</v>
      </c>
      <c r="AF112" s="166">
        <v>0.38130727462785369</v>
      </c>
      <c r="AG112" s="166">
        <v>0.38244031132822509</v>
      </c>
      <c r="AH112" s="166">
        <v>0.38357334802859649</v>
      </c>
      <c r="AI112" s="166">
        <v>0.3847063847289679</v>
      </c>
      <c r="AJ112" s="166">
        <v>0.3858394214293393</v>
      </c>
      <c r="AK112" s="166">
        <v>0.38697245812971071</v>
      </c>
      <c r="AL112" s="166">
        <v>0.38810549483008211</v>
      </c>
      <c r="AM112" s="166">
        <v>0.38923853153045351</v>
      </c>
      <c r="AN112" s="166">
        <v>0.39037156823082492</v>
      </c>
      <c r="AO112" s="166">
        <v>0.39150460493119632</v>
      </c>
      <c r="AP112" s="166">
        <v>0.39263764163156772</v>
      </c>
      <c r="AQ112" s="166">
        <v>0.39377067833193913</v>
      </c>
      <c r="AR112" s="166">
        <v>0.39490371503231059</v>
      </c>
    </row>
    <row r="113" spans="7:49" ht="14.25" customHeight="1" thickBot="1" x14ac:dyDescent="0.3">
      <c r="G113" s="62"/>
      <c r="H113" s="409"/>
      <c r="J113" s="449"/>
      <c r="K113" s="167" t="s">
        <v>130</v>
      </c>
      <c r="L113" s="168">
        <v>0.35146191697686013</v>
      </c>
      <c r="M113" s="168">
        <v>0.35146191697686013</v>
      </c>
      <c r="N113" s="168">
        <v>0.35146191697686013</v>
      </c>
      <c r="O113" s="168">
        <v>0.35146191697686013</v>
      </c>
      <c r="P113" s="168">
        <v>0.35146191697686013</v>
      </c>
      <c r="Q113" s="168">
        <v>0.35146191697686013</v>
      </c>
      <c r="R113" s="168">
        <v>0.35146191697686013</v>
      </c>
      <c r="S113" s="168">
        <v>0.35146191697686013</v>
      </c>
      <c r="T113" s="168">
        <v>0.35146191697686013</v>
      </c>
      <c r="U113" s="168">
        <v>0.35146191697686013</v>
      </c>
      <c r="V113" s="168">
        <v>0.35146191697686013</v>
      </c>
      <c r="W113" s="168">
        <v>0.35146191697686013</v>
      </c>
      <c r="X113" s="168">
        <v>0.35146191697686013</v>
      </c>
      <c r="Y113" s="168">
        <v>0.35250097017926124</v>
      </c>
      <c r="Z113" s="168">
        <v>0.35354002338166235</v>
      </c>
      <c r="AA113" s="168">
        <v>0.35457907658406346</v>
      </c>
      <c r="AB113" s="168">
        <v>0.35561812978646457</v>
      </c>
      <c r="AC113" s="168">
        <v>0.35665718298886567</v>
      </c>
      <c r="AD113" s="168">
        <v>0.35769623619126678</v>
      </c>
      <c r="AE113" s="168">
        <v>0.35873528939366789</v>
      </c>
      <c r="AF113" s="168">
        <v>0.359774342596069</v>
      </c>
      <c r="AG113" s="168">
        <v>0.3608133957984701</v>
      </c>
      <c r="AH113" s="168">
        <v>0.36185244900087121</v>
      </c>
      <c r="AI113" s="168">
        <v>0.36289150220327232</v>
      </c>
      <c r="AJ113" s="168">
        <v>0.36393055540567343</v>
      </c>
      <c r="AK113" s="168">
        <v>0.36496960860807454</v>
      </c>
      <c r="AL113" s="168">
        <v>0.36600866181047564</v>
      </c>
      <c r="AM113" s="168">
        <v>0.36704771501287675</v>
      </c>
      <c r="AN113" s="168">
        <v>0.36808676821527786</v>
      </c>
      <c r="AO113" s="168">
        <v>0.36912582141767897</v>
      </c>
      <c r="AP113" s="168">
        <v>0.37016487462008008</v>
      </c>
      <c r="AQ113" s="168">
        <v>0.37120392782248118</v>
      </c>
      <c r="AR113" s="168">
        <v>0.37224298102488246</v>
      </c>
    </row>
    <row r="114" spans="7:49" ht="14.25" customHeight="1" thickTop="1" x14ac:dyDescent="0.25">
      <c r="G114" s="62"/>
      <c r="H114" s="409"/>
      <c r="J114" s="169"/>
      <c r="K114" s="52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</row>
    <row r="115" spans="7:49" ht="14.25" customHeight="1" x14ac:dyDescent="0.25">
      <c r="G115" s="62"/>
      <c r="H115" s="409"/>
      <c r="J115" s="75"/>
      <c r="L115" s="162">
        <v>2018</v>
      </c>
      <c r="M115" s="162">
        <v>2019</v>
      </c>
      <c r="N115" s="162">
        <v>2020</v>
      </c>
      <c r="O115" s="162">
        <v>2021</v>
      </c>
      <c r="P115" s="162">
        <v>2022</v>
      </c>
      <c r="Q115" s="162">
        <v>2023</v>
      </c>
      <c r="R115" s="162">
        <v>2024</v>
      </c>
      <c r="S115" s="162">
        <v>2025</v>
      </c>
      <c r="T115" s="162">
        <v>2026</v>
      </c>
      <c r="U115" s="162">
        <v>2027</v>
      </c>
      <c r="V115" s="162">
        <v>2028</v>
      </c>
      <c r="W115" s="162">
        <v>2029</v>
      </c>
      <c r="X115" s="162">
        <v>2030</v>
      </c>
      <c r="Y115" s="162">
        <v>2031</v>
      </c>
      <c r="Z115" s="162">
        <v>2032</v>
      </c>
      <c r="AA115" s="162">
        <v>2033</v>
      </c>
      <c r="AB115" s="162">
        <v>2034</v>
      </c>
      <c r="AC115" s="162">
        <v>2035</v>
      </c>
      <c r="AD115" s="162">
        <v>2036</v>
      </c>
      <c r="AE115" s="162">
        <v>2037</v>
      </c>
      <c r="AF115" s="162">
        <v>2038</v>
      </c>
      <c r="AG115" s="162">
        <v>2039</v>
      </c>
      <c r="AH115" s="162">
        <v>2040</v>
      </c>
      <c r="AI115" s="162">
        <v>2041</v>
      </c>
      <c r="AJ115" s="162">
        <v>2042</v>
      </c>
      <c r="AK115" s="162">
        <v>2043</v>
      </c>
      <c r="AL115" s="162">
        <v>2044</v>
      </c>
      <c r="AM115" s="162">
        <v>2045</v>
      </c>
      <c r="AN115" s="162">
        <v>2046</v>
      </c>
      <c r="AO115" s="162">
        <v>2047</v>
      </c>
      <c r="AP115" s="162">
        <v>2048</v>
      </c>
      <c r="AQ115" s="162">
        <v>2049</v>
      </c>
      <c r="AR115" s="162">
        <v>2050</v>
      </c>
    </row>
    <row r="116" spans="7:49" ht="14.25" customHeight="1" x14ac:dyDescent="0.25">
      <c r="G116" s="62"/>
      <c r="H116" s="409"/>
      <c r="J116" s="441" t="s">
        <v>56</v>
      </c>
      <c r="K116" s="164" t="s">
        <v>116</v>
      </c>
      <c r="L116" s="171">
        <f t="shared" ref="L116:AR123" si="2">L99*8760</f>
        <v>1909.9279596382241</v>
      </c>
      <c r="M116" s="171">
        <f t="shared" si="2"/>
        <v>1939.6204383076779</v>
      </c>
      <c r="N116" s="171">
        <f t="shared" si="2"/>
        <v>1969.3129169771316</v>
      </c>
      <c r="O116" s="171">
        <f t="shared" si="2"/>
        <v>1999.0053956465854</v>
      </c>
      <c r="P116" s="171">
        <f t="shared" si="2"/>
        <v>2028.6978743160389</v>
      </c>
      <c r="Q116" s="171">
        <f t="shared" si="2"/>
        <v>2058.3903529854924</v>
      </c>
      <c r="R116" s="171">
        <f t="shared" si="2"/>
        <v>2088.0828316549464</v>
      </c>
      <c r="S116" s="171">
        <f t="shared" si="2"/>
        <v>2117.7753103243999</v>
      </c>
      <c r="T116" s="171">
        <f t="shared" si="2"/>
        <v>2147.4677889938539</v>
      </c>
      <c r="U116" s="171">
        <f t="shared" si="2"/>
        <v>2177.1602676633074</v>
      </c>
      <c r="V116" s="171">
        <f t="shared" si="2"/>
        <v>2206.8527463327609</v>
      </c>
      <c r="W116" s="171">
        <f t="shared" si="2"/>
        <v>2236.5452250022145</v>
      </c>
      <c r="X116" s="171">
        <f t="shared" si="2"/>
        <v>2266.2377036716675</v>
      </c>
      <c r="Y116" s="171">
        <f t="shared" si="2"/>
        <v>2279.4368537168189</v>
      </c>
      <c r="Z116" s="171">
        <f t="shared" si="2"/>
        <v>2292.6360037619706</v>
      </c>
      <c r="AA116" s="171">
        <f t="shared" si="2"/>
        <v>2305.835153807122</v>
      </c>
      <c r="AB116" s="171">
        <f t="shared" si="2"/>
        <v>2319.0343038522738</v>
      </c>
      <c r="AC116" s="171">
        <f t="shared" si="2"/>
        <v>2332.2334538974251</v>
      </c>
      <c r="AD116" s="171">
        <f t="shared" si="2"/>
        <v>2345.4326039425764</v>
      </c>
      <c r="AE116" s="171">
        <f t="shared" si="2"/>
        <v>2358.6317539877282</v>
      </c>
      <c r="AF116" s="171">
        <f t="shared" si="2"/>
        <v>2371.8309040328795</v>
      </c>
      <c r="AG116" s="171">
        <f t="shared" si="2"/>
        <v>2385.0300540780313</v>
      </c>
      <c r="AH116" s="171">
        <f t="shared" si="2"/>
        <v>2398.2292041231826</v>
      </c>
      <c r="AI116" s="171">
        <f t="shared" si="2"/>
        <v>2411.428354168334</v>
      </c>
      <c r="AJ116" s="171">
        <f t="shared" si="2"/>
        <v>2424.6275042134857</v>
      </c>
      <c r="AK116" s="171">
        <f t="shared" si="2"/>
        <v>2437.8266542586371</v>
      </c>
      <c r="AL116" s="171">
        <f t="shared" si="2"/>
        <v>2451.0258043037888</v>
      </c>
      <c r="AM116" s="171">
        <f t="shared" si="2"/>
        <v>2464.2249543489402</v>
      </c>
      <c r="AN116" s="171">
        <f t="shared" si="2"/>
        <v>2477.4241043940915</v>
      </c>
      <c r="AO116" s="171">
        <f t="shared" si="2"/>
        <v>2490.6232544392433</v>
      </c>
      <c r="AP116" s="171">
        <f t="shared" si="2"/>
        <v>2503.8224044843946</v>
      </c>
      <c r="AQ116" s="171">
        <f t="shared" si="2"/>
        <v>2517.0215545295464</v>
      </c>
      <c r="AR116" s="171">
        <f t="shared" si="2"/>
        <v>2530.2207045746964</v>
      </c>
    </row>
    <row r="117" spans="7:49" ht="14.25" customHeight="1" x14ac:dyDescent="0.25">
      <c r="G117" s="62"/>
      <c r="H117" s="409"/>
      <c r="J117" s="442"/>
      <c r="K117" s="52" t="s">
        <v>117</v>
      </c>
      <c r="L117" s="172">
        <f t="shared" si="2"/>
        <v>1909.9279596382241</v>
      </c>
      <c r="M117" s="172">
        <f t="shared" si="2"/>
        <v>1923.4466189395023</v>
      </c>
      <c r="N117" s="172">
        <f t="shared" si="2"/>
        <v>1936.9652782407802</v>
      </c>
      <c r="O117" s="172">
        <f t="shared" si="2"/>
        <v>1950.4839375420584</v>
      </c>
      <c r="P117" s="172">
        <f t="shared" si="2"/>
        <v>1964.0025968433365</v>
      </c>
      <c r="Q117" s="172">
        <f t="shared" si="2"/>
        <v>1977.5212561446144</v>
      </c>
      <c r="R117" s="172">
        <f t="shared" si="2"/>
        <v>1991.0399154458926</v>
      </c>
      <c r="S117" s="172">
        <f t="shared" si="2"/>
        <v>2004.5585747471705</v>
      </c>
      <c r="T117" s="172">
        <f t="shared" si="2"/>
        <v>2018.0772340484486</v>
      </c>
      <c r="U117" s="172">
        <f t="shared" si="2"/>
        <v>2031.5958933497266</v>
      </c>
      <c r="V117" s="172">
        <f t="shared" si="2"/>
        <v>2045.1145526510047</v>
      </c>
      <c r="W117" s="172">
        <f t="shared" si="2"/>
        <v>2058.6332119522826</v>
      </c>
      <c r="X117" s="172">
        <f t="shared" si="2"/>
        <v>2072.1518712535603</v>
      </c>
      <c r="Y117" s="172">
        <f t="shared" si="2"/>
        <v>2081.8561628744656</v>
      </c>
      <c r="Z117" s="172">
        <f t="shared" si="2"/>
        <v>2091.5604544953708</v>
      </c>
      <c r="AA117" s="172">
        <f t="shared" si="2"/>
        <v>2101.2647461162765</v>
      </c>
      <c r="AB117" s="172">
        <f t="shared" si="2"/>
        <v>2110.9690377371817</v>
      </c>
      <c r="AC117" s="172">
        <f t="shared" si="2"/>
        <v>2120.6733293580869</v>
      </c>
      <c r="AD117" s="172">
        <f t="shared" si="2"/>
        <v>2130.3776209789921</v>
      </c>
      <c r="AE117" s="172">
        <f t="shared" si="2"/>
        <v>2140.0819125998974</v>
      </c>
      <c r="AF117" s="172">
        <f t="shared" si="2"/>
        <v>2149.7862042208026</v>
      </c>
      <c r="AG117" s="172">
        <f t="shared" si="2"/>
        <v>2159.4904958417078</v>
      </c>
      <c r="AH117" s="172">
        <f t="shared" si="2"/>
        <v>2169.194787462613</v>
      </c>
      <c r="AI117" s="172">
        <f t="shared" si="2"/>
        <v>2178.8990790835182</v>
      </c>
      <c r="AJ117" s="172">
        <f t="shared" si="2"/>
        <v>2188.6033707044235</v>
      </c>
      <c r="AK117" s="172">
        <f t="shared" si="2"/>
        <v>2198.3076623253287</v>
      </c>
      <c r="AL117" s="172">
        <f t="shared" si="2"/>
        <v>2208.0119539462339</v>
      </c>
      <c r="AM117" s="172">
        <f t="shared" si="2"/>
        <v>2217.7162455671396</v>
      </c>
      <c r="AN117" s="172">
        <f t="shared" si="2"/>
        <v>2227.4205371880453</v>
      </c>
      <c r="AO117" s="172">
        <f t="shared" si="2"/>
        <v>2237.1248288089505</v>
      </c>
      <c r="AP117" s="172">
        <f t="shared" si="2"/>
        <v>2246.8291204298562</v>
      </c>
      <c r="AQ117" s="172">
        <f t="shared" si="2"/>
        <v>2256.5334120507614</v>
      </c>
      <c r="AR117" s="172">
        <f t="shared" si="2"/>
        <v>2266.2377036716675</v>
      </c>
    </row>
    <row r="118" spans="7:49" ht="14.25" customHeight="1" thickBot="1" x14ac:dyDescent="0.3">
      <c r="G118" s="62"/>
      <c r="H118" s="409"/>
      <c r="J118" s="442"/>
      <c r="K118" s="167" t="s">
        <v>118</v>
      </c>
      <c r="L118" s="173">
        <f t="shared" si="2"/>
        <v>1909.9279596382241</v>
      </c>
      <c r="M118" s="173">
        <f t="shared" si="2"/>
        <v>1909.9279596382241</v>
      </c>
      <c r="N118" s="173">
        <f t="shared" si="2"/>
        <v>1909.9279596382241</v>
      </c>
      <c r="O118" s="173">
        <f t="shared" si="2"/>
        <v>1909.9279596382241</v>
      </c>
      <c r="P118" s="173">
        <f t="shared" si="2"/>
        <v>1909.9279596382241</v>
      </c>
      <c r="Q118" s="173">
        <f t="shared" si="2"/>
        <v>1909.9279596382241</v>
      </c>
      <c r="R118" s="173">
        <f t="shared" si="2"/>
        <v>1909.9279596382241</v>
      </c>
      <c r="S118" s="173">
        <f t="shared" si="2"/>
        <v>1909.9279596382241</v>
      </c>
      <c r="T118" s="173">
        <f t="shared" si="2"/>
        <v>1909.9279596382241</v>
      </c>
      <c r="U118" s="173">
        <f t="shared" si="2"/>
        <v>1909.9279596382241</v>
      </c>
      <c r="V118" s="173">
        <f t="shared" si="2"/>
        <v>1909.9279596382241</v>
      </c>
      <c r="W118" s="173">
        <f t="shared" si="2"/>
        <v>1909.9279596382241</v>
      </c>
      <c r="X118" s="173">
        <f t="shared" si="2"/>
        <v>1909.9279596382241</v>
      </c>
      <c r="Y118" s="173">
        <f t="shared" si="2"/>
        <v>1918.0391552189913</v>
      </c>
      <c r="Z118" s="173">
        <f t="shared" si="2"/>
        <v>1926.1503507997581</v>
      </c>
      <c r="AA118" s="173">
        <f t="shared" si="2"/>
        <v>1934.261546380525</v>
      </c>
      <c r="AB118" s="173">
        <f t="shared" si="2"/>
        <v>1942.3727419612919</v>
      </c>
      <c r="AC118" s="173">
        <f t="shared" si="2"/>
        <v>1950.4839375420588</v>
      </c>
      <c r="AD118" s="173">
        <f t="shared" si="2"/>
        <v>1958.5951331228257</v>
      </c>
      <c r="AE118" s="173">
        <f t="shared" si="2"/>
        <v>1966.7063287035926</v>
      </c>
      <c r="AF118" s="173">
        <f t="shared" si="2"/>
        <v>1974.8175242843597</v>
      </c>
      <c r="AG118" s="173">
        <f t="shared" si="2"/>
        <v>1982.9287198651266</v>
      </c>
      <c r="AH118" s="173">
        <f t="shared" si="2"/>
        <v>1991.0399154458935</v>
      </c>
      <c r="AI118" s="173">
        <f t="shared" si="2"/>
        <v>1999.1511110266604</v>
      </c>
      <c r="AJ118" s="173">
        <f t="shared" si="2"/>
        <v>2007.2623066074273</v>
      </c>
      <c r="AK118" s="173">
        <f t="shared" si="2"/>
        <v>2015.3735021881942</v>
      </c>
      <c r="AL118" s="173">
        <f t="shared" si="2"/>
        <v>2023.4846977689613</v>
      </c>
      <c r="AM118" s="173">
        <f t="shared" si="2"/>
        <v>2031.5958933497282</v>
      </c>
      <c r="AN118" s="173">
        <f t="shared" si="2"/>
        <v>2039.707088930495</v>
      </c>
      <c r="AO118" s="173">
        <f t="shared" si="2"/>
        <v>2047.8182845112619</v>
      </c>
      <c r="AP118" s="173">
        <f t="shared" si="2"/>
        <v>2055.9294800920288</v>
      </c>
      <c r="AQ118" s="173">
        <f t="shared" si="2"/>
        <v>2064.0406756727957</v>
      </c>
      <c r="AR118" s="173">
        <f t="shared" si="2"/>
        <v>2072.1518712535603</v>
      </c>
    </row>
    <row r="119" spans="7:49" ht="14.25" customHeight="1" thickTop="1" x14ac:dyDescent="0.25">
      <c r="G119" s="62"/>
      <c r="H119" s="409"/>
      <c r="J119" s="442"/>
      <c r="K119" s="164" t="s">
        <v>119</v>
      </c>
      <c r="L119" s="174">
        <f t="shared" si="2"/>
        <v>2204.5006766658353</v>
      </c>
      <c r="M119" s="174">
        <f t="shared" si="2"/>
        <v>2237.5228800697896</v>
      </c>
      <c r="N119" s="174">
        <f t="shared" si="2"/>
        <v>2270.5450834737435</v>
      </c>
      <c r="O119" s="174">
        <f t="shared" si="2"/>
        <v>2303.5672868776974</v>
      </c>
      <c r="P119" s="174">
        <f t="shared" si="2"/>
        <v>2336.5894902816513</v>
      </c>
      <c r="Q119" s="174">
        <f t="shared" si="2"/>
        <v>2369.6116936856051</v>
      </c>
      <c r="R119" s="174">
        <f t="shared" si="2"/>
        <v>2402.6338970895595</v>
      </c>
      <c r="S119" s="174">
        <f t="shared" si="2"/>
        <v>2435.6561004935133</v>
      </c>
      <c r="T119" s="174">
        <f t="shared" si="2"/>
        <v>2468.6783038974672</v>
      </c>
      <c r="U119" s="174">
        <f t="shared" si="2"/>
        <v>2501.7005073014211</v>
      </c>
      <c r="V119" s="174">
        <f t="shared" si="2"/>
        <v>2534.7227107053754</v>
      </c>
      <c r="W119" s="174">
        <f t="shared" si="2"/>
        <v>2567.7449141093293</v>
      </c>
      <c r="X119" s="174">
        <f t="shared" si="2"/>
        <v>2600.7671175132837</v>
      </c>
      <c r="Y119" s="174">
        <f t="shared" si="2"/>
        <v>2614.5497040049559</v>
      </c>
      <c r="Z119" s="174">
        <f t="shared" si="2"/>
        <v>2628.3322904966276</v>
      </c>
      <c r="AA119" s="174">
        <f t="shared" si="2"/>
        <v>2642.1148769882998</v>
      </c>
      <c r="AB119" s="174">
        <f t="shared" si="2"/>
        <v>2655.8974634799715</v>
      </c>
      <c r="AC119" s="174">
        <f t="shared" si="2"/>
        <v>2669.6800499716437</v>
      </c>
      <c r="AD119" s="174">
        <f t="shared" si="2"/>
        <v>2683.4626364633159</v>
      </c>
      <c r="AE119" s="174">
        <f t="shared" si="2"/>
        <v>2697.2452229549876</v>
      </c>
      <c r="AF119" s="174">
        <f t="shared" si="2"/>
        <v>2711.0278094466598</v>
      </c>
      <c r="AG119" s="174">
        <f t="shared" si="2"/>
        <v>2724.8103959383316</v>
      </c>
      <c r="AH119" s="174">
        <f t="shared" si="2"/>
        <v>2738.5929824300038</v>
      </c>
      <c r="AI119" s="174">
        <f t="shared" si="2"/>
        <v>2752.3755689216759</v>
      </c>
      <c r="AJ119" s="174">
        <f t="shared" si="2"/>
        <v>2766.1581554133477</v>
      </c>
      <c r="AK119" s="174">
        <f t="shared" si="2"/>
        <v>2779.9407419050199</v>
      </c>
      <c r="AL119" s="174">
        <f t="shared" si="2"/>
        <v>2793.7233283966916</v>
      </c>
      <c r="AM119" s="174">
        <f t="shared" si="2"/>
        <v>2807.5059148883638</v>
      </c>
      <c r="AN119" s="174">
        <f t="shared" si="2"/>
        <v>2821.2885013800355</v>
      </c>
      <c r="AO119" s="174">
        <f t="shared" si="2"/>
        <v>2835.0710878717077</v>
      </c>
      <c r="AP119" s="174">
        <f t="shared" si="2"/>
        <v>2848.8536743633799</v>
      </c>
      <c r="AQ119" s="174">
        <f t="shared" si="2"/>
        <v>2862.6362608550517</v>
      </c>
      <c r="AR119" s="174">
        <f t="shared" si="2"/>
        <v>2876.4188473467234</v>
      </c>
    </row>
    <row r="120" spans="7:49" ht="14.25" customHeight="1" x14ac:dyDescent="0.25">
      <c r="G120" s="62"/>
      <c r="H120" s="409"/>
      <c r="J120" s="442"/>
      <c r="K120" s="52" t="s">
        <v>120</v>
      </c>
      <c r="L120" s="172">
        <f t="shared" si="2"/>
        <v>2204.5006766658353</v>
      </c>
      <c r="M120" s="172">
        <f t="shared" si="2"/>
        <v>2219.557270608087</v>
      </c>
      <c r="N120" s="172">
        <f t="shared" si="2"/>
        <v>2234.6138645503383</v>
      </c>
      <c r="O120" s="172">
        <f t="shared" si="2"/>
        <v>2249.6704584925901</v>
      </c>
      <c r="P120" s="172">
        <f t="shared" si="2"/>
        <v>2264.7270524348414</v>
      </c>
      <c r="Q120" s="172">
        <f t="shared" si="2"/>
        <v>2279.7836463770932</v>
      </c>
      <c r="R120" s="172">
        <f t="shared" si="2"/>
        <v>2294.8402403193445</v>
      </c>
      <c r="S120" s="172">
        <f t="shared" si="2"/>
        <v>2309.8968342615963</v>
      </c>
      <c r="T120" s="172">
        <f t="shared" si="2"/>
        <v>2324.9534282038476</v>
      </c>
      <c r="U120" s="172">
        <f t="shared" si="2"/>
        <v>2340.0100221460993</v>
      </c>
      <c r="V120" s="172">
        <f t="shared" si="2"/>
        <v>2355.0666160883507</v>
      </c>
      <c r="W120" s="172">
        <f t="shared" si="2"/>
        <v>2370.1232100306024</v>
      </c>
      <c r="X120" s="172">
        <f t="shared" si="2"/>
        <v>2385.1798039728533</v>
      </c>
      <c r="Y120" s="172">
        <f t="shared" si="2"/>
        <v>2395.9591696498751</v>
      </c>
      <c r="Z120" s="172">
        <f t="shared" si="2"/>
        <v>2406.7385353268965</v>
      </c>
      <c r="AA120" s="172">
        <f t="shared" si="2"/>
        <v>2417.5179010039178</v>
      </c>
      <c r="AB120" s="172">
        <f t="shared" si="2"/>
        <v>2428.2972666809396</v>
      </c>
      <c r="AC120" s="172">
        <f t="shared" si="2"/>
        <v>2439.076632357961</v>
      </c>
      <c r="AD120" s="172">
        <f t="shared" si="2"/>
        <v>2449.8559980349828</v>
      </c>
      <c r="AE120" s="172">
        <f t="shared" si="2"/>
        <v>2460.6353637120042</v>
      </c>
      <c r="AF120" s="172">
        <f t="shared" si="2"/>
        <v>2471.414729389026</v>
      </c>
      <c r="AG120" s="172">
        <f t="shared" si="2"/>
        <v>2482.1940950660473</v>
      </c>
      <c r="AH120" s="172">
        <f t="shared" si="2"/>
        <v>2492.9734607430692</v>
      </c>
      <c r="AI120" s="172">
        <f t="shared" si="2"/>
        <v>2503.7528264200905</v>
      </c>
      <c r="AJ120" s="172">
        <f t="shared" si="2"/>
        <v>2514.5321920971123</v>
      </c>
      <c r="AK120" s="172">
        <f t="shared" si="2"/>
        <v>2525.3115577741337</v>
      </c>
      <c r="AL120" s="172">
        <f t="shared" si="2"/>
        <v>2536.0909234511555</v>
      </c>
      <c r="AM120" s="172">
        <f t="shared" si="2"/>
        <v>2546.8702891281769</v>
      </c>
      <c r="AN120" s="172">
        <f t="shared" si="2"/>
        <v>2557.6496548051982</v>
      </c>
      <c r="AO120" s="172">
        <f t="shared" si="2"/>
        <v>2568.42902048222</v>
      </c>
      <c r="AP120" s="172">
        <f t="shared" si="2"/>
        <v>2579.2083861592414</v>
      </c>
      <c r="AQ120" s="172">
        <f t="shared" si="2"/>
        <v>2589.9877518362632</v>
      </c>
      <c r="AR120" s="172">
        <f t="shared" si="2"/>
        <v>2600.7671175132837</v>
      </c>
    </row>
    <row r="121" spans="7:49" ht="13.5" customHeight="1" thickBot="1" x14ac:dyDescent="0.3">
      <c r="G121" s="62"/>
      <c r="H121" s="409"/>
      <c r="J121" s="442"/>
      <c r="K121" s="167" t="s">
        <v>121</v>
      </c>
      <c r="L121" s="173">
        <f t="shared" si="2"/>
        <v>2204.5006766658353</v>
      </c>
      <c r="M121" s="173">
        <f t="shared" si="2"/>
        <v>2204.5006766658353</v>
      </c>
      <c r="N121" s="173">
        <f t="shared" si="2"/>
        <v>2204.5006766658353</v>
      </c>
      <c r="O121" s="173">
        <f t="shared" si="2"/>
        <v>2204.5006766658353</v>
      </c>
      <c r="P121" s="173">
        <f t="shared" si="2"/>
        <v>2204.5006766658353</v>
      </c>
      <c r="Q121" s="173">
        <f t="shared" si="2"/>
        <v>2204.5006766658353</v>
      </c>
      <c r="R121" s="173">
        <f t="shared" si="2"/>
        <v>2204.5006766658353</v>
      </c>
      <c r="S121" s="173">
        <f t="shared" si="2"/>
        <v>2204.5006766658353</v>
      </c>
      <c r="T121" s="173">
        <f t="shared" si="2"/>
        <v>2204.5006766658353</v>
      </c>
      <c r="U121" s="173">
        <f t="shared" si="2"/>
        <v>2204.5006766658353</v>
      </c>
      <c r="V121" s="173">
        <f t="shared" si="2"/>
        <v>2204.5006766658353</v>
      </c>
      <c r="W121" s="173">
        <f t="shared" si="2"/>
        <v>2204.5006766658353</v>
      </c>
      <c r="X121" s="173">
        <f t="shared" si="2"/>
        <v>2204.5006766658353</v>
      </c>
      <c r="Y121" s="173">
        <f t="shared" si="2"/>
        <v>2213.5346330311863</v>
      </c>
      <c r="Z121" s="173">
        <f t="shared" si="2"/>
        <v>2222.5685893965369</v>
      </c>
      <c r="AA121" s="173">
        <f t="shared" si="2"/>
        <v>2231.602545761888</v>
      </c>
      <c r="AB121" s="173">
        <f t="shared" si="2"/>
        <v>2240.6365021272386</v>
      </c>
      <c r="AC121" s="173">
        <f t="shared" si="2"/>
        <v>2249.6704584925897</v>
      </c>
      <c r="AD121" s="173">
        <f t="shared" si="2"/>
        <v>2258.7044148579403</v>
      </c>
      <c r="AE121" s="173">
        <f t="shared" si="2"/>
        <v>2267.7383712232913</v>
      </c>
      <c r="AF121" s="173">
        <f t="shared" si="2"/>
        <v>2276.7723275886419</v>
      </c>
      <c r="AG121" s="173">
        <f t="shared" si="2"/>
        <v>2285.806283953993</v>
      </c>
      <c r="AH121" s="173">
        <f t="shared" si="2"/>
        <v>2294.8402403193436</v>
      </c>
      <c r="AI121" s="173">
        <f t="shared" si="2"/>
        <v>2303.8741966846947</v>
      </c>
      <c r="AJ121" s="173">
        <f t="shared" si="2"/>
        <v>2312.9081530500453</v>
      </c>
      <c r="AK121" s="173">
        <f t="shared" si="2"/>
        <v>2321.9421094153963</v>
      </c>
      <c r="AL121" s="173">
        <f t="shared" si="2"/>
        <v>2330.9760657807469</v>
      </c>
      <c r="AM121" s="173">
        <f t="shared" si="2"/>
        <v>2340.010022146098</v>
      </c>
      <c r="AN121" s="173">
        <f t="shared" si="2"/>
        <v>2349.0439785114486</v>
      </c>
      <c r="AO121" s="173">
        <f t="shared" si="2"/>
        <v>2358.0779348767992</v>
      </c>
      <c r="AP121" s="173">
        <f t="shared" si="2"/>
        <v>2367.1118912421503</v>
      </c>
      <c r="AQ121" s="173">
        <f t="shared" si="2"/>
        <v>2376.1458476075009</v>
      </c>
      <c r="AR121" s="173">
        <f t="shared" si="2"/>
        <v>2385.1798039728533</v>
      </c>
      <c r="AS121" s="175"/>
      <c r="AT121" s="175"/>
      <c r="AU121" s="175"/>
    </row>
    <row r="122" spans="7:49" ht="14.25" customHeight="1" thickTop="1" x14ac:dyDescent="0.25">
      <c r="G122" s="62"/>
      <c r="H122" s="409"/>
      <c r="J122" s="442"/>
      <c r="K122" s="164" t="s">
        <v>122</v>
      </c>
      <c r="L122" s="174">
        <f t="shared" si="2"/>
        <v>2384.8079808743018</v>
      </c>
      <c r="M122" s="174">
        <f t="shared" si="2"/>
        <v>2417.5224917688379</v>
      </c>
      <c r="N122" s="174">
        <f t="shared" si="2"/>
        <v>2450.2370026633735</v>
      </c>
      <c r="O122" s="174">
        <f t="shared" si="2"/>
        <v>2482.9515135579095</v>
      </c>
      <c r="P122" s="174">
        <f t="shared" si="2"/>
        <v>2515.6660244524451</v>
      </c>
      <c r="Q122" s="174">
        <f t="shared" si="2"/>
        <v>2548.3805353469811</v>
      </c>
      <c r="R122" s="174">
        <f t="shared" si="2"/>
        <v>2581.0950462415167</v>
      </c>
      <c r="S122" s="174">
        <f t="shared" si="2"/>
        <v>2613.8095571360527</v>
      </c>
      <c r="T122" s="174">
        <f t="shared" si="2"/>
        <v>2646.5240680305883</v>
      </c>
      <c r="U122" s="174">
        <f t="shared" si="2"/>
        <v>2679.2385789251243</v>
      </c>
      <c r="V122" s="174">
        <f t="shared" si="2"/>
        <v>2711.9530898196599</v>
      </c>
      <c r="W122" s="174">
        <f t="shared" si="2"/>
        <v>2744.6676007141959</v>
      </c>
      <c r="X122" s="174">
        <f t="shared" si="2"/>
        <v>2777.3821116087292</v>
      </c>
      <c r="Y122" s="174">
        <f t="shared" si="2"/>
        <v>2792.8255276888112</v>
      </c>
      <c r="Z122" s="174">
        <f t="shared" si="2"/>
        <v>2808.2689437688932</v>
      </c>
      <c r="AA122" s="174">
        <f t="shared" si="2"/>
        <v>2823.7123598489752</v>
      </c>
      <c r="AB122" s="174">
        <f t="shared" si="2"/>
        <v>2839.1557759290572</v>
      </c>
      <c r="AC122" s="174">
        <f t="shared" si="2"/>
        <v>2854.5991920091387</v>
      </c>
      <c r="AD122" s="174">
        <f t="shared" si="2"/>
        <v>2870.0426080892207</v>
      </c>
      <c r="AE122" s="174">
        <f t="shared" si="2"/>
        <v>2885.4860241693027</v>
      </c>
      <c r="AF122" s="174">
        <f t="shared" si="2"/>
        <v>2900.9294402493847</v>
      </c>
      <c r="AG122" s="174">
        <f t="shared" si="2"/>
        <v>2916.3728563294667</v>
      </c>
      <c r="AH122" s="174">
        <f t="shared" si="2"/>
        <v>2931.8162724095487</v>
      </c>
      <c r="AI122" s="174">
        <f t="shared" si="2"/>
        <v>2947.2596884896307</v>
      </c>
      <c r="AJ122" s="174">
        <f t="shared" si="2"/>
        <v>2962.7031045697127</v>
      </c>
      <c r="AK122" s="174">
        <f t="shared" si="2"/>
        <v>2978.1465206497946</v>
      </c>
      <c r="AL122" s="174">
        <f t="shared" si="2"/>
        <v>2993.5899367298766</v>
      </c>
      <c r="AM122" s="174">
        <f t="shared" si="2"/>
        <v>3009.0333528099586</v>
      </c>
      <c r="AN122" s="174">
        <f t="shared" si="2"/>
        <v>3024.4767688900401</v>
      </c>
      <c r="AO122" s="174">
        <f t="shared" si="2"/>
        <v>3039.9201849701221</v>
      </c>
      <c r="AP122" s="174">
        <f t="shared" si="2"/>
        <v>3055.3636010502041</v>
      </c>
      <c r="AQ122" s="174">
        <f t="shared" si="2"/>
        <v>3070.8070171302861</v>
      </c>
      <c r="AR122" s="174">
        <f t="shared" si="2"/>
        <v>3086.2504332103654</v>
      </c>
    </row>
    <row r="123" spans="7:49" ht="14.25" customHeight="1" x14ac:dyDescent="0.25">
      <c r="G123" s="62"/>
      <c r="H123" s="409"/>
      <c r="J123" s="442"/>
      <c r="K123" s="52" t="s">
        <v>123</v>
      </c>
      <c r="L123" s="172">
        <f>L106*8760</f>
        <v>2384.8079808743018</v>
      </c>
      <c r="M123" s="172">
        <f t="shared" si="2"/>
        <v>2399.8073456172192</v>
      </c>
      <c r="N123" s="172">
        <f t="shared" si="2"/>
        <v>2414.8067103601365</v>
      </c>
      <c r="O123" s="172">
        <f t="shared" si="2"/>
        <v>2429.8060751030539</v>
      </c>
      <c r="P123" s="172">
        <f t="shared" si="2"/>
        <v>2444.8054398459713</v>
      </c>
      <c r="Q123" s="172">
        <f t="shared" si="2"/>
        <v>2459.8048045888881</v>
      </c>
      <c r="R123" s="172">
        <f t="shared" si="2"/>
        <v>2474.8041693318055</v>
      </c>
      <c r="S123" s="172">
        <f t="shared" si="2"/>
        <v>2489.8035340747228</v>
      </c>
      <c r="T123" s="172">
        <f t="shared" si="2"/>
        <v>2504.8028988176402</v>
      </c>
      <c r="U123" s="172">
        <f t="shared" si="2"/>
        <v>2519.8022635605575</v>
      </c>
      <c r="V123" s="172">
        <f t="shared" si="2"/>
        <v>2534.8016283034744</v>
      </c>
      <c r="W123" s="172">
        <f t="shared" si="2"/>
        <v>2549.8009930463918</v>
      </c>
      <c r="X123" s="172">
        <f t="shared" si="2"/>
        <v>2564.8003577893091</v>
      </c>
      <c r="Y123" s="172">
        <f t="shared" si="2"/>
        <v>2575.4294454802798</v>
      </c>
      <c r="Z123" s="172">
        <f t="shared" si="2"/>
        <v>2586.0585331712509</v>
      </c>
      <c r="AA123" s="172">
        <f t="shared" si="2"/>
        <v>2596.6876208622216</v>
      </c>
      <c r="AB123" s="172">
        <f t="shared" si="2"/>
        <v>2607.3167085531923</v>
      </c>
      <c r="AC123" s="172">
        <f t="shared" si="2"/>
        <v>2617.9457962441634</v>
      </c>
      <c r="AD123" s="172">
        <f t="shared" si="2"/>
        <v>2628.574883935134</v>
      </c>
      <c r="AE123" s="172">
        <f t="shared" si="2"/>
        <v>2639.2039716261052</v>
      </c>
      <c r="AF123" s="172">
        <f t="shared" si="2"/>
        <v>2649.8330593170758</v>
      </c>
      <c r="AG123" s="172">
        <f t="shared" si="2"/>
        <v>2660.4621470080465</v>
      </c>
      <c r="AH123" s="172">
        <f t="shared" si="2"/>
        <v>2671.0912346990176</v>
      </c>
      <c r="AI123" s="172">
        <f t="shared" si="2"/>
        <v>2681.7203223899883</v>
      </c>
      <c r="AJ123" s="172">
        <f t="shared" si="2"/>
        <v>2692.3494100809589</v>
      </c>
      <c r="AK123" s="172">
        <f t="shared" ref="AK123:AR123" si="3">AK106*8760</f>
        <v>2702.9784977719301</v>
      </c>
      <c r="AL123" s="172">
        <f t="shared" si="3"/>
        <v>2713.6075854629007</v>
      </c>
      <c r="AM123" s="172">
        <f t="shared" si="3"/>
        <v>2724.2366731538718</v>
      </c>
      <c r="AN123" s="172">
        <f t="shared" si="3"/>
        <v>2734.8657608448425</v>
      </c>
      <c r="AO123" s="172">
        <f t="shared" si="3"/>
        <v>2745.4948485358132</v>
      </c>
      <c r="AP123" s="172">
        <f t="shared" si="3"/>
        <v>2756.1239362267843</v>
      </c>
      <c r="AQ123" s="172">
        <f t="shared" si="3"/>
        <v>2766.7530239177549</v>
      </c>
      <c r="AR123" s="172">
        <f t="shared" si="3"/>
        <v>2777.3821116087292</v>
      </c>
    </row>
    <row r="124" spans="7:49" ht="14.25" customHeight="1" thickBot="1" x14ac:dyDescent="0.3">
      <c r="G124" s="62"/>
      <c r="H124" s="409"/>
      <c r="J124" s="442"/>
      <c r="K124" s="167" t="s">
        <v>124</v>
      </c>
      <c r="L124" s="176">
        <f t="shared" ref="L124:AR130" si="4">L107*8760</f>
        <v>2384.8079808743018</v>
      </c>
      <c r="M124" s="176">
        <f t="shared" si="4"/>
        <v>2384.8079808743018</v>
      </c>
      <c r="N124" s="176">
        <f t="shared" si="4"/>
        <v>2384.8079808743018</v>
      </c>
      <c r="O124" s="176">
        <f t="shared" si="4"/>
        <v>2384.8079808743018</v>
      </c>
      <c r="P124" s="176">
        <f t="shared" si="4"/>
        <v>2384.8079808743018</v>
      </c>
      <c r="Q124" s="176">
        <f t="shared" si="4"/>
        <v>2384.8079808743018</v>
      </c>
      <c r="R124" s="176">
        <f t="shared" si="4"/>
        <v>2384.8079808743018</v>
      </c>
      <c r="S124" s="176">
        <f t="shared" si="4"/>
        <v>2384.8079808743018</v>
      </c>
      <c r="T124" s="176">
        <f t="shared" si="4"/>
        <v>2384.8079808743018</v>
      </c>
      <c r="U124" s="176">
        <f t="shared" si="4"/>
        <v>2384.8079808743018</v>
      </c>
      <c r="V124" s="176">
        <f t="shared" si="4"/>
        <v>2384.8079808743018</v>
      </c>
      <c r="W124" s="176">
        <f t="shared" si="4"/>
        <v>2384.8079808743018</v>
      </c>
      <c r="X124" s="176">
        <f t="shared" si="4"/>
        <v>2384.8079808743018</v>
      </c>
      <c r="Y124" s="176">
        <f t="shared" si="4"/>
        <v>2393.8075997200526</v>
      </c>
      <c r="Z124" s="176">
        <f t="shared" si="4"/>
        <v>2402.8072185658029</v>
      </c>
      <c r="AA124" s="176">
        <f t="shared" si="4"/>
        <v>2411.8068374115537</v>
      </c>
      <c r="AB124" s="176">
        <f t="shared" si="4"/>
        <v>2420.806456257304</v>
      </c>
      <c r="AC124" s="176">
        <f t="shared" si="4"/>
        <v>2429.8060751030548</v>
      </c>
      <c r="AD124" s="176">
        <f t="shared" si="4"/>
        <v>2438.8056939488051</v>
      </c>
      <c r="AE124" s="176">
        <f t="shared" si="4"/>
        <v>2447.8053127945559</v>
      </c>
      <c r="AF124" s="176">
        <f t="shared" si="4"/>
        <v>2456.8049316403062</v>
      </c>
      <c r="AG124" s="176">
        <f t="shared" si="4"/>
        <v>2465.804550486057</v>
      </c>
      <c r="AH124" s="176">
        <f t="shared" si="4"/>
        <v>2474.8041693318073</v>
      </c>
      <c r="AI124" s="176">
        <f t="shared" si="4"/>
        <v>2483.8037881775581</v>
      </c>
      <c r="AJ124" s="176">
        <f t="shared" si="4"/>
        <v>2492.8034070233084</v>
      </c>
      <c r="AK124" s="176">
        <f t="shared" si="4"/>
        <v>2501.8030258690592</v>
      </c>
      <c r="AL124" s="176">
        <f t="shared" si="4"/>
        <v>2510.8026447148095</v>
      </c>
      <c r="AM124" s="176">
        <f t="shared" si="4"/>
        <v>2519.8022635605603</v>
      </c>
      <c r="AN124" s="176">
        <f t="shared" si="4"/>
        <v>2528.8018824063106</v>
      </c>
      <c r="AO124" s="176">
        <f t="shared" si="4"/>
        <v>2537.8015012520614</v>
      </c>
      <c r="AP124" s="176">
        <f t="shared" si="4"/>
        <v>2546.8011200978121</v>
      </c>
      <c r="AQ124" s="176">
        <f t="shared" si="4"/>
        <v>2555.8007389435625</v>
      </c>
      <c r="AR124" s="176">
        <f t="shared" si="4"/>
        <v>2564.8003577893091</v>
      </c>
      <c r="AV124" s="175"/>
      <c r="AW124" s="175"/>
    </row>
    <row r="125" spans="7:49" ht="14.25" customHeight="1" thickTop="1" x14ac:dyDescent="0.25">
      <c r="G125" s="62"/>
      <c r="H125" s="409"/>
      <c r="J125" s="442"/>
      <c r="K125" s="164" t="s">
        <v>125</v>
      </c>
      <c r="L125" s="174">
        <f t="shared" si="4"/>
        <v>2793.2921766188183</v>
      </c>
      <c r="M125" s="174">
        <f t="shared" si="4"/>
        <v>2824.3478343765878</v>
      </c>
      <c r="N125" s="174">
        <f t="shared" si="4"/>
        <v>2855.4034921343577</v>
      </c>
      <c r="O125" s="174">
        <f t="shared" si="4"/>
        <v>2886.4591498921282</v>
      </c>
      <c r="P125" s="174">
        <f t="shared" si="4"/>
        <v>2917.5148076498981</v>
      </c>
      <c r="Q125" s="174">
        <f t="shared" si="4"/>
        <v>2948.5704654076681</v>
      </c>
      <c r="R125" s="174">
        <f t="shared" si="4"/>
        <v>2979.626123165438</v>
      </c>
      <c r="S125" s="174">
        <f t="shared" si="4"/>
        <v>3010.6817809232084</v>
      </c>
      <c r="T125" s="174">
        <f t="shared" si="4"/>
        <v>3041.7374386809784</v>
      </c>
      <c r="U125" s="174">
        <f t="shared" si="4"/>
        <v>3072.7930964387483</v>
      </c>
      <c r="V125" s="174">
        <f t="shared" si="4"/>
        <v>3103.8487541965187</v>
      </c>
      <c r="W125" s="174">
        <f t="shared" si="4"/>
        <v>3134.9044119542887</v>
      </c>
      <c r="X125" s="174">
        <f t="shared" si="4"/>
        <v>3165.9600697120563</v>
      </c>
      <c r="Y125" s="174">
        <f t="shared" si="4"/>
        <v>3181.3335145461997</v>
      </c>
      <c r="Z125" s="174">
        <f t="shared" si="4"/>
        <v>3196.7069593803431</v>
      </c>
      <c r="AA125" s="174">
        <f t="shared" si="4"/>
        <v>3212.0804042144864</v>
      </c>
      <c r="AB125" s="174">
        <f t="shared" si="4"/>
        <v>3227.4538490486298</v>
      </c>
      <c r="AC125" s="174">
        <f t="shared" si="4"/>
        <v>3242.8272938827731</v>
      </c>
      <c r="AD125" s="174">
        <f t="shared" si="4"/>
        <v>3258.2007387169169</v>
      </c>
      <c r="AE125" s="174">
        <f t="shared" si="4"/>
        <v>3273.5741835510603</v>
      </c>
      <c r="AF125" s="174">
        <f t="shared" si="4"/>
        <v>3288.9476283852036</v>
      </c>
      <c r="AG125" s="174">
        <f t="shared" si="4"/>
        <v>3304.321073219347</v>
      </c>
      <c r="AH125" s="174">
        <f t="shared" si="4"/>
        <v>3319.6945180534904</v>
      </c>
      <c r="AI125" s="174">
        <f t="shared" si="4"/>
        <v>3335.0679628876337</v>
      </c>
      <c r="AJ125" s="174">
        <f t="shared" si="4"/>
        <v>3350.4414077217771</v>
      </c>
      <c r="AK125" s="174">
        <f t="shared" si="4"/>
        <v>3365.8148525559204</v>
      </c>
      <c r="AL125" s="174">
        <f t="shared" si="4"/>
        <v>3381.1882973900638</v>
      </c>
      <c r="AM125" s="174">
        <f t="shared" si="4"/>
        <v>3396.5617422242071</v>
      </c>
      <c r="AN125" s="174">
        <f t="shared" si="4"/>
        <v>3411.9351870583505</v>
      </c>
      <c r="AO125" s="174">
        <f t="shared" si="4"/>
        <v>3427.3086318924943</v>
      </c>
      <c r="AP125" s="174">
        <f t="shared" si="4"/>
        <v>3442.6820767266377</v>
      </c>
      <c r="AQ125" s="174">
        <f t="shared" si="4"/>
        <v>3458.055521560781</v>
      </c>
      <c r="AR125" s="174">
        <f t="shared" si="4"/>
        <v>3473.4289663949207</v>
      </c>
    </row>
    <row r="126" spans="7:49" ht="14.25" customHeight="1" x14ac:dyDescent="0.25">
      <c r="G126" s="62"/>
      <c r="H126" s="409"/>
      <c r="J126" s="442"/>
      <c r="K126" s="52" t="s">
        <v>126</v>
      </c>
      <c r="L126" s="172">
        <f t="shared" si="4"/>
        <v>2793.2921766188183</v>
      </c>
      <c r="M126" s="172">
        <f t="shared" si="4"/>
        <v>2807.7326060913588</v>
      </c>
      <c r="N126" s="172">
        <f t="shared" si="4"/>
        <v>2822.1730355638992</v>
      </c>
      <c r="O126" s="172">
        <f t="shared" si="4"/>
        <v>2836.6134650364402</v>
      </c>
      <c r="P126" s="172">
        <f t="shared" si="4"/>
        <v>2851.0538945089811</v>
      </c>
      <c r="Q126" s="172">
        <f t="shared" si="4"/>
        <v>2865.494323981522</v>
      </c>
      <c r="R126" s="172">
        <f t="shared" si="4"/>
        <v>2879.934753454063</v>
      </c>
      <c r="S126" s="172">
        <f t="shared" si="4"/>
        <v>2894.3751829266039</v>
      </c>
      <c r="T126" s="172">
        <f t="shared" si="4"/>
        <v>2908.8156123991448</v>
      </c>
      <c r="U126" s="172">
        <f t="shared" si="4"/>
        <v>2923.2560418716857</v>
      </c>
      <c r="V126" s="172">
        <f t="shared" si="4"/>
        <v>2937.6964713442267</v>
      </c>
      <c r="W126" s="172">
        <f t="shared" si="4"/>
        <v>2952.1369008167676</v>
      </c>
      <c r="X126" s="172">
        <f t="shared" si="4"/>
        <v>2966.5773302893058</v>
      </c>
      <c r="Y126" s="172">
        <f t="shared" si="4"/>
        <v>2976.546467260443</v>
      </c>
      <c r="Z126" s="172">
        <f t="shared" si="4"/>
        <v>2986.5156042315807</v>
      </c>
      <c r="AA126" s="172">
        <f t="shared" si="4"/>
        <v>2996.4847412027179</v>
      </c>
      <c r="AB126" s="172">
        <f t="shared" si="4"/>
        <v>3006.4538781738552</v>
      </c>
      <c r="AC126" s="172">
        <f t="shared" si="4"/>
        <v>3016.4230151449924</v>
      </c>
      <c r="AD126" s="172">
        <f t="shared" si="4"/>
        <v>3026.3921521161296</v>
      </c>
      <c r="AE126" s="172">
        <f t="shared" si="4"/>
        <v>3036.3612890872673</v>
      </c>
      <c r="AF126" s="172">
        <f t="shared" si="4"/>
        <v>3046.3304260584046</v>
      </c>
      <c r="AG126" s="172">
        <f t="shared" si="4"/>
        <v>3056.2995630295418</v>
      </c>
      <c r="AH126" s="172">
        <f t="shared" si="4"/>
        <v>3066.268700000679</v>
      </c>
      <c r="AI126" s="172">
        <f t="shared" si="4"/>
        <v>3076.2378369718167</v>
      </c>
      <c r="AJ126" s="172">
        <f t="shared" si="4"/>
        <v>3086.2069739429539</v>
      </c>
      <c r="AK126" s="172">
        <f t="shared" si="4"/>
        <v>3096.1761109140912</v>
      </c>
      <c r="AL126" s="172">
        <f t="shared" si="4"/>
        <v>3106.1452478852284</v>
      </c>
      <c r="AM126" s="172">
        <f t="shared" si="4"/>
        <v>3116.1143848563656</v>
      </c>
      <c r="AN126" s="172">
        <f t="shared" si="4"/>
        <v>3126.0835218275033</v>
      </c>
      <c r="AO126" s="172">
        <f t="shared" si="4"/>
        <v>3136.0526587986406</v>
      </c>
      <c r="AP126" s="172">
        <f t="shared" si="4"/>
        <v>3146.0217957697778</v>
      </c>
      <c r="AQ126" s="172">
        <f t="shared" si="4"/>
        <v>3155.990932740915</v>
      </c>
      <c r="AR126" s="172">
        <f t="shared" si="4"/>
        <v>3165.9600697120563</v>
      </c>
    </row>
    <row r="127" spans="7:49" ht="14.25" customHeight="1" thickBot="1" x14ac:dyDescent="0.3">
      <c r="G127" s="62"/>
      <c r="H127" s="409"/>
      <c r="J127" s="442"/>
      <c r="K127" s="167" t="s">
        <v>127</v>
      </c>
      <c r="L127" s="176">
        <f t="shared" si="4"/>
        <v>2793.2921766188183</v>
      </c>
      <c r="M127" s="176">
        <f t="shared" si="4"/>
        <v>2793.2921766188183</v>
      </c>
      <c r="N127" s="176">
        <f t="shared" si="4"/>
        <v>2793.2921766188183</v>
      </c>
      <c r="O127" s="176">
        <f t="shared" si="4"/>
        <v>2793.2921766188183</v>
      </c>
      <c r="P127" s="176">
        <f t="shared" si="4"/>
        <v>2793.2921766188183</v>
      </c>
      <c r="Q127" s="176">
        <f t="shared" si="4"/>
        <v>2793.2921766188183</v>
      </c>
      <c r="R127" s="176">
        <f t="shared" si="4"/>
        <v>2793.2921766188183</v>
      </c>
      <c r="S127" s="176">
        <f t="shared" si="4"/>
        <v>2793.2921766188183</v>
      </c>
      <c r="T127" s="176">
        <f t="shared" si="4"/>
        <v>2793.2921766188183</v>
      </c>
      <c r="U127" s="176">
        <f t="shared" si="4"/>
        <v>2793.2921766188183</v>
      </c>
      <c r="V127" s="176">
        <f t="shared" si="4"/>
        <v>2793.2921766188183</v>
      </c>
      <c r="W127" s="176">
        <f t="shared" si="4"/>
        <v>2793.2921766188183</v>
      </c>
      <c r="X127" s="176">
        <f t="shared" si="4"/>
        <v>2793.2921766188183</v>
      </c>
      <c r="Y127" s="176">
        <f t="shared" si="4"/>
        <v>2801.9564343023426</v>
      </c>
      <c r="Z127" s="176">
        <f t="shared" si="4"/>
        <v>2810.6206919858669</v>
      </c>
      <c r="AA127" s="176">
        <f t="shared" si="4"/>
        <v>2819.2849496693912</v>
      </c>
      <c r="AB127" s="176">
        <f t="shared" si="4"/>
        <v>2827.9492073529154</v>
      </c>
      <c r="AC127" s="176">
        <f t="shared" si="4"/>
        <v>2836.6134650364397</v>
      </c>
      <c r="AD127" s="176">
        <f t="shared" si="4"/>
        <v>2845.277722719964</v>
      </c>
      <c r="AE127" s="176">
        <f t="shared" si="4"/>
        <v>2853.9419804034887</v>
      </c>
      <c r="AF127" s="176">
        <f t="shared" si="4"/>
        <v>2862.606238087013</v>
      </c>
      <c r="AG127" s="176">
        <f t="shared" si="4"/>
        <v>2871.2704957705373</v>
      </c>
      <c r="AH127" s="176">
        <f t="shared" si="4"/>
        <v>2879.9347534540616</v>
      </c>
      <c r="AI127" s="176">
        <f t="shared" si="4"/>
        <v>2888.5990111375859</v>
      </c>
      <c r="AJ127" s="176">
        <f t="shared" si="4"/>
        <v>2897.2632688211102</v>
      </c>
      <c r="AK127" s="176">
        <f t="shared" si="4"/>
        <v>2905.9275265046344</v>
      </c>
      <c r="AL127" s="176">
        <f t="shared" si="4"/>
        <v>2914.5917841881587</v>
      </c>
      <c r="AM127" s="176">
        <f t="shared" si="4"/>
        <v>2923.2560418716835</v>
      </c>
      <c r="AN127" s="176">
        <f t="shared" si="4"/>
        <v>2931.9202995552077</v>
      </c>
      <c r="AO127" s="176">
        <f t="shared" si="4"/>
        <v>2940.584557238732</v>
      </c>
      <c r="AP127" s="176">
        <f t="shared" si="4"/>
        <v>2949.2488149222563</v>
      </c>
      <c r="AQ127" s="176">
        <f t="shared" si="4"/>
        <v>2957.9130726057806</v>
      </c>
      <c r="AR127" s="176">
        <f t="shared" si="4"/>
        <v>2966.5773302893058</v>
      </c>
      <c r="AV127" s="175"/>
      <c r="AW127" s="175"/>
    </row>
    <row r="128" spans="7:49" ht="14.25" customHeight="1" thickTop="1" x14ac:dyDescent="0.25">
      <c r="G128" s="62"/>
      <c r="H128" s="409"/>
      <c r="J128" s="442"/>
      <c r="K128" s="164" t="s">
        <v>128</v>
      </c>
      <c r="L128" s="174">
        <f t="shared" si="4"/>
        <v>3078.8063927172948</v>
      </c>
      <c r="M128" s="174">
        <f t="shared" si="4"/>
        <v>3110.5189052977739</v>
      </c>
      <c r="N128" s="174">
        <f t="shared" si="4"/>
        <v>3142.2314178782526</v>
      </c>
      <c r="O128" s="174">
        <f t="shared" si="4"/>
        <v>3173.9439304587318</v>
      </c>
      <c r="P128" s="174">
        <f t="shared" si="4"/>
        <v>3205.6564430392109</v>
      </c>
      <c r="Q128" s="174">
        <f t="shared" si="4"/>
        <v>3237.3689556196896</v>
      </c>
      <c r="R128" s="174">
        <f t="shared" si="4"/>
        <v>3269.0814682001687</v>
      </c>
      <c r="S128" s="174">
        <f t="shared" si="4"/>
        <v>3300.7939807806479</v>
      </c>
      <c r="T128" s="174">
        <f t="shared" si="4"/>
        <v>3332.5064933611266</v>
      </c>
      <c r="U128" s="174">
        <f t="shared" si="4"/>
        <v>3364.2190059416057</v>
      </c>
      <c r="V128" s="174">
        <f t="shared" si="4"/>
        <v>3395.9315185220848</v>
      </c>
      <c r="W128" s="174">
        <f t="shared" si="4"/>
        <v>3427.6440311025635</v>
      </c>
      <c r="X128" s="174">
        <f t="shared" si="4"/>
        <v>3459.3565436830409</v>
      </c>
      <c r="Y128" s="174">
        <f t="shared" si="4"/>
        <v>3475.5540488062311</v>
      </c>
      <c r="Z128" s="174">
        <f t="shared" si="4"/>
        <v>3491.7515539294218</v>
      </c>
      <c r="AA128" s="174">
        <f t="shared" si="4"/>
        <v>3507.949059052612</v>
      </c>
      <c r="AB128" s="174">
        <f t="shared" si="4"/>
        <v>3524.1465641758023</v>
      </c>
      <c r="AC128" s="174">
        <f t="shared" si="4"/>
        <v>3540.344069298993</v>
      </c>
      <c r="AD128" s="174">
        <f t="shared" si="4"/>
        <v>3556.5415744221832</v>
      </c>
      <c r="AE128" s="174">
        <f t="shared" si="4"/>
        <v>3572.7390795453739</v>
      </c>
      <c r="AF128" s="174">
        <f t="shared" si="4"/>
        <v>3588.9365846685641</v>
      </c>
      <c r="AG128" s="174">
        <f t="shared" si="4"/>
        <v>3605.1340897917548</v>
      </c>
      <c r="AH128" s="174">
        <f t="shared" si="4"/>
        <v>3621.3315949149451</v>
      </c>
      <c r="AI128" s="174">
        <f t="shared" si="4"/>
        <v>3637.5291000381358</v>
      </c>
      <c r="AJ128" s="174">
        <f t="shared" si="4"/>
        <v>3653.726605161326</v>
      </c>
      <c r="AK128" s="174">
        <f t="shared" si="4"/>
        <v>3669.9241102845162</v>
      </c>
      <c r="AL128" s="174">
        <f t="shared" si="4"/>
        <v>3686.1216154077069</v>
      </c>
      <c r="AM128" s="174">
        <f t="shared" si="4"/>
        <v>3702.3191205308972</v>
      </c>
      <c r="AN128" s="174">
        <f t="shared" si="4"/>
        <v>3718.5166256540879</v>
      </c>
      <c r="AO128" s="174">
        <f t="shared" si="4"/>
        <v>3734.7141307772781</v>
      </c>
      <c r="AP128" s="174">
        <f t="shared" si="4"/>
        <v>3750.9116359004688</v>
      </c>
      <c r="AQ128" s="174">
        <f t="shared" si="4"/>
        <v>3767.109141023659</v>
      </c>
      <c r="AR128" s="174">
        <f t="shared" si="4"/>
        <v>3783.3066461468493</v>
      </c>
    </row>
    <row r="129" spans="1:95" ht="14.25" customHeight="1" x14ac:dyDescent="0.25">
      <c r="G129" s="62"/>
      <c r="H129" s="409"/>
      <c r="J129" s="442"/>
      <c r="K129" s="52" t="s">
        <v>129</v>
      </c>
      <c r="L129" s="172">
        <f t="shared" si="4"/>
        <v>3078.8063927172948</v>
      </c>
      <c r="M129" s="172">
        <f t="shared" si="4"/>
        <v>3093.9765694723515</v>
      </c>
      <c r="N129" s="172">
        <f t="shared" si="4"/>
        <v>3109.1467462274077</v>
      </c>
      <c r="O129" s="172">
        <f t="shared" si="4"/>
        <v>3124.3169229824643</v>
      </c>
      <c r="P129" s="172">
        <f t="shared" si="4"/>
        <v>3139.4870997375206</v>
      </c>
      <c r="Q129" s="172">
        <f t="shared" si="4"/>
        <v>3154.6572764925772</v>
      </c>
      <c r="R129" s="172">
        <f t="shared" si="4"/>
        <v>3169.8274532476339</v>
      </c>
      <c r="S129" s="172">
        <f t="shared" si="4"/>
        <v>3184.9976300026901</v>
      </c>
      <c r="T129" s="172">
        <f t="shared" si="4"/>
        <v>3200.1678067577468</v>
      </c>
      <c r="U129" s="172">
        <f t="shared" si="4"/>
        <v>3215.3379835128035</v>
      </c>
      <c r="V129" s="172">
        <f t="shared" si="4"/>
        <v>3230.5081602678597</v>
      </c>
      <c r="W129" s="172">
        <f t="shared" si="4"/>
        <v>3245.6783370229164</v>
      </c>
      <c r="X129" s="172">
        <f t="shared" si="4"/>
        <v>3260.8485137779703</v>
      </c>
      <c r="Y129" s="172">
        <f t="shared" si="4"/>
        <v>3270.7739152732238</v>
      </c>
      <c r="Z129" s="172">
        <f t="shared" si="4"/>
        <v>3280.6993167684773</v>
      </c>
      <c r="AA129" s="172">
        <f t="shared" si="4"/>
        <v>3290.6247182637308</v>
      </c>
      <c r="AB129" s="172">
        <f t="shared" si="4"/>
        <v>3300.5501197589842</v>
      </c>
      <c r="AC129" s="172">
        <f t="shared" si="4"/>
        <v>3310.4755212542377</v>
      </c>
      <c r="AD129" s="172">
        <f t="shared" si="4"/>
        <v>3320.4009227494912</v>
      </c>
      <c r="AE129" s="172">
        <f t="shared" si="4"/>
        <v>3330.3263242447447</v>
      </c>
      <c r="AF129" s="172">
        <f t="shared" si="4"/>
        <v>3340.2517257399982</v>
      </c>
      <c r="AG129" s="172">
        <f t="shared" si="4"/>
        <v>3350.1771272352516</v>
      </c>
      <c r="AH129" s="172">
        <f t="shared" si="4"/>
        <v>3360.1025287305051</v>
      </c>
      <c r="AI129" s="172">
        <f t="shared" si="4"/>
        <v>3370.0279302257586</v>
      </c>
      <c r="AJ129" s="172">
        <f t="shared" si="4"/>
        <v>3379.9533317210121</v>
      </c>
      <c r="AK129" s="172">
        <f t="shared" si="4"/>
        <v>3389.8787332162656</v>
      </c>
      <c r="AL129" s="172">
        <f t="shared" si="4"/>
        <v>3399.8041347115191</v>
      </c>
      <c r="AM129" s="172">
        <f t="shared" si="4"/>
        <v>3409.729536206773</v>
      </c>
      <c r="AN129" s="172">
        <f t="shared" si="4"/>
        <v>3419.6549377020265</v>
      </c>
      <c r="AO129" s="172">
        <f t="shared" si="4"/>
        <v>3429.58033919728</v>
      </c>
      <c r="AP129" s="172">
        <f t="shared" si="4"/>
        <v>3439.5057406925334</v>
      </c>
      <c r="AQ129" s="172">
        <f t="shared" si="4"/>
        <v>3449.4311421877869</v>
      </c>
      <c r="AR129" s="172">
        <f t="shared" si="4"/>
        <v>3459.3565436830409</v>
      </c>
    </row>
    <row r="130" spans="1:95" ht="14.25" customHeight="1" thickBot="1" x14ac:dyDescent="0.3">
      <c r="G130" s="62"/>
      <c r="H130" s="409"/>
      <c r="J130" s="449"/>
      <c r="K130" s="167" t="s">
        <v>130</v>
      </c>
      <c r="L130" s="176">
        <f t="shared" si="4"/>
        <v>3078.8063927172948</v>
      </c>
      <c r="M130" s="176">
        <f t="shared" si="4"/>
        <v>3078.8063927172948</v>
      </c>
      <c r="N130" s="176">
        <f t="shared" si="4"/>
        <v>3078.8063927172948</v>
      </c>
      <c r="O130" s="176">
        <f t="shared" si="4"/>
        <v>3078.8063927172948</v>
      </c>
      <c r="P130" s="176">
        <f t="shared" si="4"/>
        <v>3078.8063927172948</v>
      </c>
      <c r="Q130" s="176">
        <f t="shared" si="4"/>
        <v>3078.8063927172948</v>
      </c>
      <c r="R130" s="176">
        <f t="shared" si="4"/>
        <v>3078.8063927172948</v>
      </c>
      <c r="S130" s="176">
        <f t="shared" si="4"/>
        <v>3078.8063927172948</v>
      </c>
      <c r="T130" s="176">
        <f t="shared" si="4"/>
        <v>3078.8063927172948</v>
      </c>
      <c r="U130" s="176">
        <f t="shared" si="4"/>
        <v>3078.8063927172948</v>
      </c>
      <c r="V130" s="176">
        <f t="shared" si="4"/>
        <v>3078.8063927172948</v>
      </c>
      <c r="W130" s="176">
        <f t="shared" si="4"/>
        <v>3078.8063927172948</v>
      </c>
      <c r="X130" s="176">
        <f t="shared" si="4"/>
        <v>3078.8063927172948</v>
      </c>
      <c r="Y130" s="176">
        <f t="shared" si="4"/>
        <v>3087.9084987703286</v>
      </c>
      <c r="Z130" s="176">
        <f t="shared" si="4"/>
        <v>3097.010604823362</v>
      </c>
      <c r="AA130" s="176">
        <f t="shared" si="4"/>
        <v>3106.1127108763958</v>
      </c>
      <c r="AB130" s="176">
        <f t="shared" si="4"/>
        <v>3115.2148169294296</v>
      </c>
      <c r="AC130" s="176">
        <f t="shared" si="4"/>
        <v>3124.3169229824634</v>
      </c>
      <c r="AD130" s="176">
        <f t="shared" si="4"/>
        <v>3133.4190290354968</v>
      </c>
      <c r="AE130" s="176">
        <f t="shared" si="4"/>
        <v>3142.5211350885306</v>
      </c>
      <c r="AF130" s="176">
        <f t="shared" si="4"/>
        <v>3151.6232411415644</v>
      </c>
      <c r="AG130" s="176">
        <f t="shared" si="4"/>
        <v>3160.7253471945983</v>
      </c>
      <c r="AH130" s="176">
        <f t="shared" si="4"/>
        <v>3169.8274532476316</v>
      </c>
      <c r="AI130" s="176">
        <f t="shared" si="4"/>
        <v>3178.9295593006655</v>
      </c>
      <c r="AJ130" s="176">
        <f t="shared" si="4"/>
        <v>3188.0316653536993</v>
      </c>
      <c r="AK130" s="176">
        <f t="shared" si="4"/>
        <v>3197.1337714067331</v>
      </c>
      <c r="AL130" s="176">
        <f t="shared" si="4"/>
        <v>3206.2358774597665</v>
      </c>
      <c r="AM130" s="176">
        <f t="shared" si="4"/>
        <v>3215.3379835128003</v>
      </c>
      <c r="AN130" s="176">
        <f t="shared" si="4"/>
        <v>3224.4400895658341</v>
      </c>
      <c r="AO130" s="176">
        <f t="shared" si="4"/>
        <v>3233.5421956188679</v>
      </c>
      <c r="AP130" s="176">
        <f t="shared" si="4"/>
        <v>3242.6443016719013</v>
      </c>
      <c r="AQ130" s="176">
        <f t="shared" si="4"/>
        <v>3251.7464077249351</v>
      </c>
      <c r="AR130" s="176">
        <f t="shared" si="4"/>
        <v>3260.8485137779703</v>
      </c>
      <c r="AV130" s="175"/>
      <c r="AW130" s="175"/>
    </row>
    <row r="131" spans="1:95" ht="14.25" customHeight="1" thickTop="1" x14ac:dyDescent="0.25">
      <c r="G131" s="62"/>
      <c r="H131" s="409"/>
      <c r="J131" s="169"/>
      <c r="K131" s="52"/>
      <c r="L131" s="177"/>
      <c r="M131" s="177"/>
      <c r="N131" s="177"/>
      <c r="O131" s="177"/>
      <c r="P131" s="177"/>
      <c r="Q131" s="177"/>
      <c r="R131" s="177"/>
      <c r="S131" s="177"/>
      <c r="T131" s="177"/>
      <c r="U131" s="177"/>
      <c r="V131" s="177"/>
      <c r="W131" s="177"/>
      <c r="X131" s="177"/>
      <c r="Y131" s="177"/>
      <c r="Z131" s="177"/>
      <c r="AA131" s="177"/>
      <c r="AB131" s="177"/>
      <c r="AC131" s="177"/>
      <c r="AD131" s="177"/>
      <c r="AE131" s="177"/>
      <c r="AF131" s="177"/>
      <c r="AG131" s="177"/>
      <c r="AH131" s="177"/>
      <c r="AI131" s="177"/>
      <c r="AJ131" s="177"/>
      <c r="AK131" s="177"/>
      <c r="AL131" s="177"/>
      <c r="AM131" s="177"/>
      <c r="AN131" s="177"/>
      <c r="AO131" s="177"/>
      <c r="AP131" s="177"/>
      <c r="AQ131" s="177"/>
      <c r="AR131" s="177"/>
    </row>
    <row r="132" spans="1:95" ht="14.25" customHeight="1" x14ac:dyDescent="0.25">
      <c r="G132" s="62"/>
      <c r="H132" s="409"/>
      <c r="J132" s="75"/>
      <c r="L132" s="162">
        <v>2018</v>
      </c>
      <c r="M132" s="162">
        <v>2019</v>
      </c>
      <c r="N132" s="162">
        <v>2020</v>
      </c>
      <c r="O132" s="162">
        <v>2021</v>
      </c>
      <c r="P132" s="162">
        <v>2022</v>
      </c>
      <c r="Q132" s="162">
        <v>2023</v>
      </c>
      <c r="R132" s="162">
        <v>2024</v>
      </c>
      <c r="S132" s="162">
        <v>2025</v>
      </c>
      <c r="T132" s="162">
        <v>2026</v>
      </c>
      <c r="U132" s="162">
        <v>2027</v>
      </c>
      <c r="V132" s="162">
        <v>2028</v>
      </c>
      <c r="W132" s="162">
        <v>2029</v>
      </c>
      <c r="X132" s="162">
        <v>2030</v>
      </c>
      <c r="Y132" s="162">
        <v>2031</v>
      </c>
      <c r="Z132" s="162">
        <v>2032</v>
      </c>
      <c r="AA132" s="162">
        <v>2033</v>
      </c>
      <c r="AB132" s="162">
        <v>2034</v>
      </c>
      <c r="AC132" s="162">
        <v>2035</v>
      </c>
      <c r="AD132" s="162">
        <v>2036</v>
      </c>
      <c r="AE132" s="162">
        <v>2037</v>
      </c>
      <c r="AF132" s="162">
        <v>2038</v>
      </c>
      <c r="AG132" s="162">
        <v>2039</v>
      </c>
      <c r="AH132" s="162">
        <v>2040</v>
      </c>
      <c r="AI132" s="162">
        <v>2041</v>
      </c>
      <c r="AJ132" s="162">
        <v>2042</v>
      </c>
      <c r="AK132" s="162">
        <v>2043</v>
      </c>
      <c r="AL132" s="162">
        <v>2044</v>
      </c>
      <c r="AM132" s="162">
        <v>2045</v>
      </c>
      <c r="AN132" s="162">
        <v>2046</v>
      </c>
      <c r="AO132" s="162">
        <v>2047</v>
      </c>
      <c r="AP132" s="162">
        <v>2048</v>
      </c>
      <c r="AQ132" s="162">
        <v>2049</v>
      </c>
      <c r="AR132" s="162">
        <v>2050</v>
      </c>
    </row>
    <row r="133" spans="1:95" ht="14.25" customHeight="1" x14ac:dyDescent="0.25">
      <c r="G133" s="62"/>
      <c r="H133" s="409"/>
      <c r="J133" s="441" t="s">
        <v>59</v>
      </c>
      <c r="K133" s="164" t="s">
        <v>116</v>
      </c>
      <c r="L133" s="178">
        <f t="shared" ref="L133:AR140" si="5">L150+L167</f>
        <v>1692.8301122303596</v>
      </c>
      <c r="M133" s="178">
        <f t="shared" si="5"/>
        <v>1486.8814397733649</v>
      </c>
      <c r="N133" s="178">
        <f t="shared" si="5"/>
        <v>1417.8686543578369</v>
      </c>
      <c r="O133" s="178">
        <f t="shared" si="5"/>
        <v>1348.8558689423094</v>
      </c>
      <c r="P133" s="178">
        <f t="shared" si="5"/>
        <v>1279.8430835267816</v>
      </c>
      <c r="Q133" s="178">
        <f t="shared" si="5"/>
        <v>1210.8302981112538</v>
      </c>
      <c r="R133" s="178">
        <f t="shared" si="5"/>
        <v>1141.817512695726</v>
      </c>
      <c r="S133" s="178">
        <f t="shared" si="5"/>
        <v>1072.8047272801982</v>
      </c>
      <c r="T133" s="178">
        <f t="shared" si="5"/>
        <v>1003.7919418646704</v>
      </c>
      <c r="U133" s="178">
        <f t="shared" si="5"/>
        <v>934.77915644914276</v>
      </c>
      <c r="V133" s="178">
        <f t="shared" si="5"/>
        <v>865.76637103361497</v>
      </c>
      <c r="W133" s="178">
        <f t="shared" si="5"/>
        <v>796.75358561808719</v>
      </c>
      <c r="X133" s="178">
        <f t="shared" si="5"/>
        <v>727.74080020255872</v>
      </c>
      <c r="Y133" s="178">
        <f t="shared" si="5"/>
        <v>718.73563338408826</v>
      </c>
      <c r="Z133" s="178">
        <f t="shared" si="5"/>
        <v>709.7304665656178</v>
      </c>
      <c r="AA133" s="178">
        <f t="shared" si="5"/>
        <v>700.72529974714723</v>
      </c>
      <c r="AB133" s="178">
        <f t="shared" si="5"/>
        <v>691.72013292867678</v>
      </c>
      <c r="AC133" s="178">
        <f t="shared" si="5"/>
        <v>682.71496611020632</v>
      </c>
      <c r="AD133" s="178">
        <f t="shared" si="5"/>
        <v>673.70979929173586</v>
      </c>
      <c r="AE133" s="178">
        <f t="shared" si="5"/>
        <v>664.70463247326541</v>
      </c>
      <c r="AF133" s="178">
        <f t="shared" si="5"/>
        <v>655.69946565479495</v>
      </c>
      <c r="AG133" s="178">
        <f t="shared" si="5"/>
        <v>646.69429883632438</v>
      </c>
      <c r="AH133" s="178">
        <f t="shared" si="5"/>
        <v>637.68913201785392</v>
      </c>
      <c r="AI133" s="178">
        <f t="shared" si="5"/>
        <v>628.68396519938347</v>
      </c>
      <c r="AJ133" s="178">
        <f t="shared" si="5"/>
        <v>619.67879838091301</v>
      </c>
      <c r="AK133" s="178">
        <f t="shared" si="5"/>
        <v>610.67363156244255</v>
      </c>
      <c r="AL133" s="178">
        <f t="shared" si="5"/>
        <v>601.66846474397221</v>
      </c>
      <c r="AM133" s="178">
        <f t="shared" si="5"/>
        <v>592.66329792550152</v>
      </c>
      <c r="AN133" s="178">
        <f t="shared" si="5"/>
        <v>583.65813110703107</v>
      </c>
      <c r="AO133" s="178">
        <f t="shared" si="5"/>
        <v>574.65296428856072</v>
      </c>
      <c r="AP133" s="178">
        <f t="shared" si="5"/>
        <v>565.64779747009027</v>
      </c>
      <c r="AQ133" s="178">
        <f t="shared" si="5"/>
        <v>556.64263065161981</v>
      </c>
      <c r="AR133" s="178">
        <f t="shared" si="5"/>
        <v>547.63746383315015</v>
      </c>
    </row>
    <row r="134" spans="1:95" ht="14.25" customHeight="1" x14ac:dyDescent="0.25">
      <c r="G134" s="62"/>
      <c r="H134" s="409"/>
      <c r="J134" s="442"/>
      <c r="K134" s="52" t="s">
        <v>117</v>
      </c>
      <c r="L134" s="179">
        <f t="shared" si="5"/>
        <v>1692.8301122303596</v>
      </c>
      <c r="M134" s="179">
        <f t="shared" si="5"/>
        <v>1486.8814397733649</v>
      </c>
      <c r="N134" s="179">
        <f t="shared" si="5"/>
        <v>1432.1617298998258</v>
      </c>
      <c r="O134" s="179">
        <f t="shared" si="5"/>
        <v>1377.4420200262871</v>
      </c>
      <c r="P134" s="179">
        <f t="shared" si="5"/>
        <v>1322.7223101527479</v>
      </c>
      <c r="Q134" s="179">
        <f t="shared" si="5"/>
        <v>1268.0026002792092</v>
      </c>
      <c r="R134" s="179">
        <f t="shared" si="5"/>
        <v>1213.2828904056701</v>
      </c>
      <c r="S134" s="179">
        <f t="shared" si="5"/>
        <v>1158.5631805321314</v>
      </c>
      <c r="T134" s="179">
        <f t="shared" si="5"/>
        <v>1103.8434706585924</v>
      </c>
      <c r="U134" s="179">
        <f t="shared" si="5"/>
        <v>1049.1237607850535</v>
      </c>
      <c r="V134" s="179">
        <f t="shared" si="5"/>
        <v>994.40405091151445</v>
      </c>
      <c r="W134" s="179">
        <f t="shared" si="5"/>
        <v>939.68434103797563</v>
      </c>
      <c r="X134" s="179">
        <f t="shared" si="5"/>
        <v>884.96463116443692</v>
      </c>
      <c r="Y134" s="179">
        <f t="shared" si="5"/>
        <v>877.10343961634294</v>
      </c>
      <c r="Z134" s="179">
        <f t="shared" si="5"/>
        <v>869.24224806824895</v>
      </c>
      <c r="AA134" s="179">
        <f t="shared" si="5"/>
        <v>861.38105652015508</v>
      </c>
      <c r="AB134" s="179">
        <f t="shared" si="5"/>
        <v>853.5198649720611</v>
      </c>
      <c r="AC134" s="179">
        <f t="shared" si="5"/>
        <v>845.65867342396723</v>
      </c>
      <c r="AD134" s="179">
        <f t="shared" si="5"/>
        <v>837.79748187587325</v>
      </c>
      <c r="AE134" s="179">
        <f t="shared" si="5"/>
        <v>829.93629032777926</v>
      </c>
      <c r="AF134" s="179">
        <f t="shared" si="5"/>
        <v>822.07509877968539</v>
      </c>
      <c r="AG134" s="179">
        <f t="shared" si="5"/>
        <v>814.21390723159141</v>
      </c>
      <c r="AH134" s="179">
        <f t="shared" si="5"/>
        <v>806.35271568349742</v>
      </c>
      <c r="AI134" s="179">
        <f t="shared" si="5"/>
        <v>798.49152413540355</v>
      </c>
      <c r="AJ134" s="179">
        <f t="shared" si="5"/>
        <v>790.63033258730957</v>
      </c>
      <c r="AK134" s="179">
        <f t="shared" si="5"/>
        <v>782.76914103921558</v>
      </c>
      <c r="AL134" s="179">
        <f t="shared" si="5"/>
        <v>774.90794949112171</v>
      </c>
      <c r="AM134" s="179">
        <f t="shared" si="5"/>
        <v>767.04675794302773</v>
      </c>
      <c r="AN134" s="179">
        <f t="shared" si="5"/>
        <v>759.18556639493374</v>
      </c>
      <c r="AO134" s="179">
        <f t="shared" si="5"/>
        <v>751.32437484683987</v>
      </c>
      <c r="AP134" s="179">
        <f t="shared" si="5"/>
        <v>743.46318329874589</v>
      </c>
      <c r="AQ134" s="179">
        <f t="shared" si="5"/>
        <v>735.60199175065191</v>
      </c>
      <c r="AR134" s="179">
        <f t="shared" si="5"/>
        <v>727.74080020255872</v>
      </c>
    </row>
    <row r="135" spans="1:95" ht="14.25" customHeight="1" thickBot="1" x14ac:dyDescent="0.3">
      <c r="G135" s="62"/>
      <c r="H135" s="409"/>
      <c r="J135" s="442"/>
      <c r="K135" s="167" t="s">
        <v>118</v>
      </c>
      <c r="L135" s="180">
        <f t="shared" si="5"/>
        <v>1692.8301122303596</v>
      </c>
      <c r="M135" s="180">
        <f t="shared" si="5"/>
        <v>1486.8814397733649</v>
      </c>
      <c r="N135" s="180">
        <f t="shared" si="5"/>
        <v>1469.3855159072957</v>
      </c>
      <c r="O135" s="180">
        <f t="shared" si="5"/>
        <v>1451.8895920412267</v>
      </c>
      <c r="P135" s="180">
        <f t="shared" si="5"/>
        <v>1434.3936681751575</v>
      </c>
      <c r="Q135" s="180">
        <f t="shared" si="5"/>
        <v>1416.8977443090887</v>
      </c>
      <c r="R135" s="180">
        <f t="shared" si="5"/>
        <v>1399.4018204430195</v>
      </c>
      <c r="S135" s="180">
        <f t="shared" si="5"/>
        <v>1381.9058965769505</v>
      </c>
      <c r="T135" s="180">
        <f t="shared" si="5"/>
        <v>1364.4099727108812</v>
      </c>
      <c r="U135" s="180">
        <f t="shared" si="5"/>
        <v>1346.9140488448124</v>
      </c>
      <c r="V135" s="180">
        <f t="shared" si="5"/>
        <v>1329.4181249787432</v>
      </c>
      <c r="W135" s="180">
        <f t="shared" si="5"/>
        <v>1311.9222011126742</v>
      </c>
      <c r="X135" s="180">
        <f t="shared" si="5"/>
        <v>1294.4262772466038</v>
      </c>
      <c r="Y135" s="180">
        <f t="shared" si="5"/>
        <v>1273.9531949424954</v>
      </c>
      <c r="Z135" s="180">
        <f t="shared" si="5"/>
        <v>1253.480112638387</v>
      </c>
      <c r="AA135" s="180">
        <f t="shared" si="5"/>
        <v>1233.0070303342786</v>
      </c>
      <c r="AB135" s="180">
        <f t="shared" si="5"/>
        <v>1212.53394803017</v>
      </c>
      <c r="AC135" s="180">
        <f t="shared" si="5"/>
        <v>1192.0608657260616</v>
      </c>
      <c r="AD135" s="180">
        <f t="shared" si="5"/>
        <v>1171.5877834219532</v>
      </c>
      <c r="AE135" s="180">
        <f t="shared" si="5"/>
        <v>1151.1147011178448</v>
      </c>
      <c r="AF135" s="180">
        <f t="shared" si="5"/>
        <v>1130.6416188137362</v>
      </c>
      <c r="AG135" s="180">
        <f t="shared" si="5"/>
        <v>1110.1685365096278</v>
      </c>
      <c r="AH135" s="180">
        <f t="shared" si="5"/>
        <v>1089.6954542055194</v>
      </c>
      <c r="AI135" s="180">
        <f t="shared" si="5"/>
        <v>1069.222371901411</v>
      </c>
      <c r="AJ135" s="180">
        <f t="shared" si="5"/>
        <v>1048.7492895973025</v>
      </c>
      <c r="AK135" s="180">
        <f t="shared" si="5"/>
        <v>1028.2762072931944</v>
      </c>
      <c r="AL135" s="180">
        <f t="shared" si="5"/>
        <v>1007.803124989086</v>
      </c>
      <c r="AM135" s="180">
        <f t="shared" si="5"/>
        <v>987.33004268497757</v>
      </c>
      <c r="AN135" s="180">
        <f t="shared" si="5"/>
        <v>966.85696038086928</v>
      </c>
      <c r="AO135" s="180">
        <f t="shared" si="5"/>
        <v>946.38387807676099</v>
      </c>
      <c r="AP135" s="180">
        <f t="shared" si="5"/>
        <v>925.9107957726527</v>
      </c>
      <c r="AQ135" s="180">
        <f t="shared" si="5"/>
        <v>905.43771346854419</v>
      </c>
      <c r="AR135" s="180">
        <f t="shared" si="5"/>
        <v>884.96463116443692</v>
      </c>
    </row>
    <row r="136" spans="1:95" ht="14.25" customHeight="1" thickTop="1" x14ac:dyDescent="0.25">
      <c r="G136" s="62"/>
      <c r="H136" s="409"/>
      <c r="J136" s="442"/>
      <c r="K136" s="164" t="s">
        <v>119</v>
      </c>
      <c r="L136" s="181">
        <f t="shared" si="5"/>
        <v>1692.8301122303596</v>
      </c>
      <c r="M136" s="181">
        <f t="shared" si="5"/>
        <v>1486.8814397733649</v>
      </c>
      <c r="N136" s="181">
        <f t="shared" si="5"/>
        <v>1417.8686543578369</v>
      </c>
      <c r="O136" s="181">
        <f t="shared" si="5"/>
        <v>1348.8558689423094</v>
      </c>
      <c r="P136" s="181">
        <f t="shared" si="5"/>
        <v>1279.8430835267816</v>
      </c>
      <c r="Q136" s="181">
        <f t="shared" si="5"/>
        <v>1210.8302981112538</v>
      </c>
      <c r="R136" s="181">
        <f t="shared" si="5"/>
        <v>1141.817512695726</v>
      </c>
      <c r="S136" s="181">
        <f t="shared" si="5"/>
        <v>1072.8047272801982</v>
      </c>
      <c r="T136" s="181">
        <f t="shared" si="5"/>
        <v>1003.7919418646704</v>
      </c>
      <c r="U136" s="181">
        <f t="shared" si="5"/>
        <v>934.77915644914276</v>
      </c>
      <c r="V136" s="181">
        <f t="shared" si="5"/>
        <v>865.76637103361497</v>
      </c>
      <c r="W136" s="181">
        <f t="shared" si="5"/>
        <v>796.75358561808719</v>
      </c>
      <c r="X136" s="181">
        <f t="shared" si="5"/>
        <v>727.74080020255872</v>
      </c>
      <c r="Y136" s="181">
        <f t="shared" si="5"/>
        <v>718.73563338408826</v>
      </c>
      <c r="Z136" s="181">
        <f t="shared" si="5"/>
        <v>709.7304665656178</v>
      </c>
      <c r="AA136" s="181">
        <f t="shared" si="5"/>
        <v>700.72529974714723</v>
      </c>
      <c r="AB136" s="181">
        <f t="shared" si="5"/>
        <v>691.72013292867678</v>
      </c>
      <c r="AC136" s="181">
        <f t="shared" si="5"/>
        <v>682.71496611020632</v>
      </c>
      <c r="AD136" s="181">
        <f t="shared" si="5"/>
        <v>673.70979929173586</v>
      </c>
      <c r="AE136" s="181">
        <f t="shared" si="5"/>
        <v>664.70463247326541</v>
      </c>
      <c r="AF136" s="181">
        <f t="shared" si="5"/>
        <v>655.69946565479495</v>
      </c>
      <c r="AG136" s="181">
        <f t="shared" si="5"/>
        <v>646.69429883632438</v>
      </c>
      <c r="AH136" s="181">
        <f t="shared" si="5"/>
        <v>637.68913201785392</v>
      </c>
      <c r="AI136" s="181">
        <f t="shared" si="5"/>
        <v>628.68396519938347</v>
      </c>
      <c r="AJ136" s="181">
        <f t="shared" si="5"/>
        <v>619.67879838091301</v>
      </c>
      <c r="AK136" s="181">
        <f t="shared" si="5"/>
        <v>610.67363156244255</v>
      </c>
      <c r="AL136" s="181">
        <f t="shared" si="5"/>
        <v>601.66846474397221</v>
      </c>
      <c r="AM136" s="181">
        <f t="shared" si="5"/>
        <v>592.66329792550152</v>
      </c>
      <c r="AN136" s="181">
        <f t="shared" si="5"/>
        <v>583.65813110703107</v>
      </c>
      <c r="AO136" s="181">
        <f t="shared" si="5"/>
        <v>574.65296428856072</v>
      </c>
      <c r="AP136" s="181">
        <f t="shared" si="5"/>
        <v>565.64779747009027</v>
      </c>
      <c r="AQ136" s="181">
        <f t="shared" si="5"/>
        <v>556.64263065161981</v>
      </c>
      <c r="AR136" s="181">
        <f t="shared" si="5"/>
        <v>547.63746383315015</v>
      </c>
    </row>
    <row r="137" spans="1:95" ht="14.25" customHeight="1" x14ac:dyDescent="0.25">
      <c r="G137" s="62"/>
      <c r="H137" s="409"/>
      <c r="J137" s="442"/>
      <c r="K137" s="52" t="s">
        <v>120</v>
      </c>
      <c r="L137" s="179">
        <f t="shared" si="5"/>
        <v>1692.8301122303596</v>
      </c>
      <c r="M137" s="179">
        <f t="shared" si="5"/>
        <v>1486.8814397733649</v>
      </c>
      <c r="N137" s="179">
        <f t="shared" si="5"/>
        <v>1432.1617298998258</v>
      </c>
      <c r="O137" s="179">
        <f t="shared" si="5"/>
        <v>1377.4420200262871</v>
      </c>
      <c r="P137" s="179">
        <f t="shared" si="5"/>
        <v>1322.7223101527479</v>
      </c>
      <c r="Q137" s="179">
        <f t="shared" si="5"/>
        <v>1268.0026002792092</v>
      </c>
      <c r="R137" s="179">
        <f t="shared" si="5"/>
        <v>1213.2828904056701</v>
      </c>
      <c r="S137" s="179">
        <f t="shared" si="5"/>
        <v>1158.5631805321314</v>
      </c>
      <c r="T137" s="179">
        <f t="shared" si="5"/>
        <v>1103.8434706585924</v>
      </c>
      <c r="U137" s="179">
        <f t="shared" si="5"/>
        <v>1049.1237607850535</v>
      </c>
      <c r="V137" s="179">
        <f t="shared" si="5"/>
        <v>994.40405091151445</v>
      </c>
      <c r="W137" s="179">
        <f t="shared" si="5"/>
        <v>939.68434103797563</v>
      </c>
      <c r="X137" s="179">
        <f t="shared" si="5"/>
        <v>884.96463116443692</v>
      </c>
      <c r="Y137" s="179">
        <f t="shared" si="5"/>
        <v>877.10343961634294</v>
      </c>
      <c r="Z137" s="179">
        <f t="shared" si="5"/>
        <v>869.24224806824895</v>
      </c>
      <c r="AA137" s="179">
        <f t="shared" si="5"/>
        <v>861.38105652015508</v>
      </c>
      <c r="AB137" s="179">
        <f t="shared" si="5"/>
        <v>853.5198649720611</v>
      </c>
      <c r="AC137" s="179">
        <f t="shared" si="5"/>
        <v>845.65867342396723</v>
      </c>
      <c r="AD137" s="179">
        <f t="shared" si="5"/>
        <v>837.79748187587325</v>
      </c>
      <c r="AE137" s="179">
        <f t="shared" si="5"/>
        <v>829.93629032777926</v>
      </c>
      <c r="AF137" s="179">
        <f t="shared" si="5"/>
        <v>822.07509877968539</v>
      </c>
      <c r="AG137" s="179">
        <f t="shared" si="5"/>
        <v>814.21390723159141</v>
      </c>
      <c r="AH137" s="179">
        <f t="shared" si="5"/>
        <v>806.35271568349742</v>
      </c>
      <c r="AI137" s="179">
        <f t="shared" si="5"/>
        <v>798.49152413540355</v>
      </c>
      <c r="AJ137" s="179">
        <f t="shared" si="5"/>
        <v>790.63033258730957</v>
      </c>
      <c r="AK137" s="179">
        <f t="shared" si="5"/>
        <v>782.76914103921558</v>
      </c>
      <c r="AL137" s="179">
        <f t="shared" si="5"/>
        <v>774.90794949112171</v>
      </c>
      <c r="AM137" s="179">
        <f t="shared" si="5"/>
        <v>767.04675794302773</v>
      </c>
      <c r="AN137" s="179">
        <f t="shared" si="5"/>
        <v>759.18556639493374</v>
      </c>
      <c r="AO137" s="179">
        <f t="shared" si="5"/>
        <v>751.32437484683987</v>
      </c>
      <c r="AP137" s="179">
        <f t="shared" si="5"/>
        <v>743.46318329874589</v>
      </c>
      <c r="AQ137" s="179">
        <f t="shared" si="5"/>
        <v>735.60199175065191</v>
      </c>
      <c r="AR137" s="179">
        <f t="shared" si="5"/>
        <v>727.74080020255872</v>
      </c>
    </row>
    <row r="138" spans="1:95" ht="13.5" customHeight="1" thickBot="1" x14ac:dyDescent="0.3">
      <c r="G138" s="62"/>
      <c r="H138" s="409"/>
      <c r="J138" s="442"/>
      <c r="K138" s="167" t="s">
        <v>121</v>
      </c>
      <c r="L138" s="180">
        <f t="shared" si="5"/>
        <v>1692.8301122303596</v>
      </c>
      <c r="M138" s="180">
        <f t="shared" si="5"/>
        <v>1486.8814397733649</v>
      </c>
      <c r="N138" s="180">
        <f t="shared" si="5"/>
        <v>1469.3855159072957</v>
      </c>
      <c r="O138" s="180">
        <f t="shared" si="5"/>
        <v>1451.8895920412267</v>
      </c>
      <c r="P138" s="180">
        <f t="shared" si="5"/>
        <v>1434.3936681751575</v>
      </c>
      <c r="Q138" s="180">
        <f t="shared" si="5"/>
        <v>1416.8977443090887</v>
      </c>
      <c r="R138" s="180">
        <f t="shared" si="5"/>
        <v>1399.4018204430195</v>
      </c>
      <c r="S138" s="180">
        <f t="shared" si="5"/>
        <v>1381.9058965769505</v>
      </c>
      <c r="T138" s="180">
        <f t="shared" si="5"/>
        <v>1364.4099727108812</v>
      </c>
      <c r="U138" s="180">
        <f t="shared" si="5"/>
        <v>1346.9140488448124</v>
      </c>
      <c r="V138" s="180">
        <f t="shared" si="5"/>
        <v>1329.4181249787432</v>
      </c>
      <c r="W138" s="180">
        <f t="shared" si="5"/>
        <v>1311.9222011126742</v>
      </c>
      <c r="X138" s="180">
        <f t="shared" si="5"/>
        <v>1294.4262772466038</v>
      </c>
      <c r="Y138" s="180">
        <f t="shared" si="5"/>
        <v>1273.9531949424954</v>
      </c>
      <c r="Z138" s="180">
        <f t="shared" si="5"/>
        <v>1253.480112638387</v>
      </c>
      <c r="AA138" s="180">
        <f t="shared" si="5"/>
        <v>1233.0070303342786</v>
      </c>
      <c r="AB138" s="180">
        <f t="shared" si="5"/>
        <v>1212.53394803017</v>
      </c>
      <c r="AC138" s="180">
        <f t="shared" si="5"/>
        <v>1192.0608657260616</v>
      </c>
      <c r="AD138" s="180">
        <f t="shared" si="5"/>
        <v>1171.5877834219532</v>
      </c>
      <c r="AE138" s="180">
        <f t="shared" si="5"/>
        <v>1151.1147011178448</v>
      </c>
      <c r="AF138" s="180">
        <f t="shared" si="5"/>
        <v>1130.6416188137362</v>
      </c>
      <c r="AG138" s="180">
        <f t="shared" si="5"/>
        <v>1110.1685365096278</v>
      </c>
      <c r="AH138" s="180">
        <f t="shared" si="5"/>
        <v>1089.6954542055194</v>
      </c>
      <c r="AI138" s="180">
        <f t="shared" si="5"/>
        <v>1069.222371901411</v>
      </c>
      <c r="AJ138" s="180">
        <f t="shared" si="5"/>
        <v>1048.7492895973025</v>
      </c>
      <c r="AK138" s="180">
        <f t="shared" si="5"/>
        <v>1028.2762072931944</v>
      </c>
      <c r="AL138" s="180">
        <f t="shared" si="5"/>
        <v>1007.803124989086</v>
      </c>
      <c r="AM138" s="180">
        <f t="shared" si="5"/>
        <v>987.33004268497757</v>
      </c>
      <c r="AN138" s="180">
        <f t="shared" si="5"/>
        <v>966.85696038086928</v>
      </c>
      <c r="AO138" s="180">
        <f t="shared" si="5"/>
        <v>946.38387807676099</v>
      </c>
      <c r="AP138" s="180">
        <f t="shared" si="5"/>
        <v>925.9107957726527</v>
      </c>
      <c r="AQ138" s="180">
        <f t="shared" si="5"/>
        <v>905.43771346854419</v>
      </c>
      <c r="AR138" s="180">
        <f t="shared" si="5"/>
        <v>884.96463116443692</v>
      </c>
      <c r="AX138" s="175"/>
      <c r="AY138" s="175"/>
    </row>
    <row r="139" spans="1:95" ht="13.5" customHeight="1" thickTop="1" thickBot="1" x14ac:dyDescent="0.3">
      <c r="G139" s="62"/>
      <c r="H139" s="409"/>
      <c r="J139" s="442"/>
      <c r="K139" s="164" t="s">
        <v>122</v>
      </c>
      <c r="L139" s="181">
        <f t="shared" si="5"/>
        <v>1692.8301122303596</v>
      </c>
      <c r="M139" s="181">
        <f t="shared" si="5"/>
        <v>1486.8814397733649</v>
      </c>
      <c r="N139" s="181">
        <f t="shared" si="5"/>
        <v>1417.8686543578369</v>
      </c>
      <c r="O139" s="181">
        <f t="shared" si="5"/>
        <v>1348.8558689423094</v>
      </c>
      <c r="P139" s="181">
        <f t="shared" si="5"/>
        <v>1279.8430835267816</v>
      </c>
      <c r="Q139" s="181">
        <f t="shared" si="5"/>
        <v>1210.8302981112538</v>
      </c>
      <c r="R139" s="181">
        <f t="shared" si="5"/>
        <v>1141.817512695726</v>
      </c>
      <c r="S139" s="181">
        <f t="shared" si="5"/>
        <v>1072.8047272801982</v>
      </c>
      <c r="T139" s="181">
        <f t="shared" si="5"/>
        <v>1003.7919418646704</v>
      </c>
      <c r="U139" s="181">
        <f t="shared" si="5"/>
        <v>934.77915644914276</v>
      </c>
      <c r="V139" s="181">
        <f t="shared" si="5"/>
        <v>865.76637103361497</v>
      </c>
      <c r="W139" s="181">
        <f t="shared" si="5"/>
        <v>796.75358561808719</v>
      </c>
      <c r="X139" s="181">
        <f t="shared" si="5"/>
        <v>727.74080020255872</v>
      </c>
      <c r="Y139" s="181">
        <f t="shared" si="5"/>
        <v>718.73563338408826</v>
      </c>
      <c r="Z139" s="181">
        <f t="shared" si="5"/>
        <v>709.7304665656178</v>
      </c>
      <c r="AA139" s="181">
        <f t="shared" si="5"/>
        <v>700.72529974714723</v>
      </c>
      <c r="AB139" s="181">
        <f t="shared" si="5"/>
        <v>691.72013292867678</v>
      </c>
      <c r="AC139" s="181">
        <f t="shared" si="5"/>
        <v>682.71496611020632</v>
      </c>
      <c r="AD139" s="181">
        <f t="shared" si="5"/>
        <v>673.70979929173586</v>
      </c>
      <c r="AE139" s="181">
        <f t="shared" si="5"/>
        <v>664.70463247326541</v>
      </c>
      <c r="AF139" s="181">
        <f t="shared" si="5"/>
        <v>655.69946565479495</v>
      </c>
      <c r="AG139" s="181">
        <f t="shared" si="5"/>
        <v>646.69429883632438</v>
      </c>
      <c r="AH139" s="181">
        <f t="shared" si="5"/>
        <v>637.68913201785392</v>
      </c>
      <c r="AI139" s="181">
        <f t="shared" si="5"/>
        <v>628.68396519938347</v>
      </c>
      <c r="AJ139" s="181">
        <f t="shared" si="5"/>
        <v>619.67879838091301</v>
      </c>
      <c r="AK139" s="181">
        <f t="shared" si="5"/>
        <v>610.67363156244255</v>
      </c>
      <c r="AL139" s="181">
        <f t="shared" si="5"/>
        <v>601.66846474397221</v>
      </c>
      <c r="AM139" s="181">
        <f t="shared" si="5"/>
        <v>592.66329792550152</v>
      </c>
      <c r="AN139" s="181">
        <f t="shared" si="5"/>
        <v>583.65813110703107</v>
      </c>
      <c r="AO139" s="181">
        <f t="shared" si="5"/>
        <v>574.65296428856072</v>
      </c>
      <c r="AP139" s="181">
        <f t="shared" si="5"/>
        <v>565.64779747009027</v>
      </c>
      <c r="AQ139" s="181">
        <f t="shared" si="5"/>
        <v>556.64263065161981</v>
      </c>
      <c r="AR139" s="181">
        <f t="shared" si="5"/>
        <v>547.63746383315015</v>
      </c>
      <c r="AZ139" s="175"/>
      <c r="BA139" s="175"/>
      <c r="BB139" s="175"/>
      <c r="BC139" s="175"/>
      <c r="BF139" s="175"/>
    </row>
    <row r="140" spans="1:95" s="175" customFormat="1" ht="14.25" customHeight="1" thickTop="1" thickBot="1" x14ac:dyDescent="0.3">
      <c r="A140" s="49"/>
      <c r="B140" s="49"/>
      <c r="C140" s="49"/>
      <c r="D140" s="49"/>
      <c r="E140" s="49"/>
      <c r="F140" s="49"/>
      <c r="G140" s="62"/>
      <c r="H140" s="409"/>
      <c r="I140" s="49"/>
      <c r="J140" s="442"/>
      <c r="K140" s="52" t="s">
        <v>123</v>
      </c>
      <c r="L140" s="179">
        <f>L157+L174</f>
        <v>1692.8301122303596</v>
      </c>
      <c r="M140" s="179">
        <f t="shared" si="5"/>
        <v>1486.8814397733649</v>
      </c>
      <c r="N140" s="179">
        <f t="shared" si="5"/>
        <v>1432.1617298998258</v>
      </c>
      <c r="O140" s="179">
        <f t="shared" si="5"/>
        <v>1377.4420200262871</v>
      </c>
      <c r="P140" s="179">
        <f t="shared" si="5"/>
        <v>1322.7223101527479</v>
      </c>
      <c r="Q140" s="179">
        <f t="shared" si="5"/>
        <v>1268.0026002792092</v>
      </c>
      <c r="R140" s="179">
        <f t="shared" si="5"/>
        <v>1213.2828904056701</v>
      </c>
      <c r="S140" s="179">
        <f t="shared" si="5"/>
        <v>1158.5631805321314</v>
      </c>
      <c r="T140" s="179">
        <f t="shared" si="5"/>
        <v>1103.8434706585924</v>
      </c>
      <c r="U140" s="179">
        <f t="shared" si="5"/>
        <v>1049.1237607850535</v>
      </c>
      <c r="V140" s="179">
        <f t="shared" si="5"/>
        <v>994.40405091151445</v>
      </c>
      <c r="W140" s="179">
        <f t="shared" si="5"/>
        <v>939.68434103797563</v>
      </c>
      <c r="X140" s="179">
        <f t="shared" si="5"/>
        <v>884.96463116443692</v>
      </c>
      <c r="Y140" s="179">
        <f t="shared" si="5"/>
        <v>877.10343961634294</v>
      </c>
      <c r="Z140" s="179">
        <f t="shared" si="5"/>
        <v>869.24224806824895</v>
      </c>
      <c r="AA140" s="179">
        <f t="shared" si="5"/>
        <v>861.38105652015508</v>
      </c>
      <c r="AB140" s="179">
        <f t="shared" si="5"/>
        <v>853.5198649720611</v>
      </c>
      <c r="AC140" s="179">
        <f t="shared" si="5"/>
        <v>845.65867342396723</v>
      </c>
      <c r="AD140" s="179">
        <f t="shared" si="5"/>
        <v>837.79748187587325</v>
      </c>
      <c r="AE140" s="179">
        <f t="shared" si="5"/>
        <v>829.93629032777926</v>
      </c>
      <c r="AF140" s="179">
        <f t="shared" si="5"/>
        <v>822.07509877968539</v>
      </c>
      <c r="AG140" s="179">
        <f t="shared" si="5"/>
        <v>814.21390723159141</v>
      </c>
      <c r="AH140" s="179">
        <f t="shared" si="5"/>
        <v>806.35271568349742</v>
      </c>
      <c r="AI140" s="179">
        <f t="shared" si="5"/>
        <v>798.49152413540355</v>
      </c>
      <c r="AJ140" s="179">
        <f t="shared" si="5"/>
        <v>790.63033258730957</v>
      </c>
      <c r="AK140" s="179">
        <f t="shared" ref="AK140:AR140" si="6">AK157+AK174</f>
        <v>782.76914103921558</v>
      </c>
      <c r="AL140" s="179">
        <f t="shared" si="6"/>
        <v>774.90794949112171</v>
      </c>
      <c r="AM140" s="179">
        <f t="shared" si="6"/>
        <v>767.04675794302773</v>
      </c>
      <c r="AN140" s="179">
        <f t="shared" si="6"/>
        <v>759.18556639493374</v>
      </c>
      <c r="AO140" s="179">
        <f t="shared" si="6"/>
        <v>751.32437484683987</v>
      </c>
      <c r="AP140" s="179">
        <f t="shared" si="6"/>
        <v>743.46318329874589</v>
      </c>
      <c r="AQ140" s="179">
        <f t="shared" si="6"/>
        <v>735.60199175065191</v>
      </c>
      <c r="AR140" s="179">
        <f t="shared" si="6"/>
        <v>727.74080020255872</v>
      </c>
      <c r="AS140" s="49"/>
      <c r="AT140" s="49"/>
      <c r="AU140" s="49"/>
      <c r="AV140" s="49"/>
      <c r="AW140" s="49"/>
      <c r="AX140" s="49"/>
      <c r="AY140" s="49"/>
      <c r="AZ140" s="182"/>
      <c r="BA140" s="182"/>
      <c r="BB140" s="182"/>
      <c r="BC140" s="182"/>
      <c r="BF140" s="182"/>
      <c r="BG140" s="49"/>
      <c r="BH140" s="49"/>
      <c r="BI140" s="49"/>
      <c r="BJ140" s="49"/>
      <c r="BK140" s="49"/>
      <c r="BL140" s="49"/>
      <c r="BM140" s="49"/>
      <c r="BN140" s="49"/>
      <c r="BO140" s="49"/>
      <c r="BP140" s="49"/>
      <c r="BQ140" s="49"/>
      <c r="BR140" s="49"/>
      <c r="BS140" s="49"/>
      <c r="BT140" s="49"/>
      <c r="BU140" s="49"/>
      <c r="BV140" s="49"/>
      <c r="BW140" s="49"/>
      <c r="BX140" s="49"/>
      <c r="BY140" s="49"/>
      <c r="BZ140" s="49"/>
      <c r="CA140" s="49"/>
      <c r="CB140" s="49"/>
      <c r="CC140" s="49"/>
      <c r="CD140" s="49"/>
      <c r="CE140" s="49"/>
      <c r="CF140" s="49"/>
      <c r="CG140" s="49"/>
      <c r="CH140" s="49"/>
      <c r="CI140" s="49"/>
      <c r="CJ140" s="49"/>
      <c r="CK140" s="49"/>
      <c r="CL140" s="49"/>
      <c r="CM140" s="49"/>
      <c r="CN140" s="49"/>
      <c r="CO140" s="49"/>
      <c r="CP140" s="49"/>
      <c r="CQ140" s="49"/>
    </row>
    <row r="141" spans="1:95" s="182" customFormat="1" ht="14.25" customHeight="1" thickTop="1" thickBot="1" x14ac:dyDescent="0.3">
      <c r="A141" s="49"/>
      <c r="B141" s="49"/>
      <c r="C141" s="49"/>
      <c r="D141" s="49"/>
      <c r="E141" s="49"/>
      <c r="F141" s="49"/>
      <c r="G141" s="62"/>
      <c r="H141" s="409"/>
      <c r="I141" s="49"/>
      <c r="J141" s="442"/>
      <c r="K141" s="167" t="s">
        <v>124</v>
      </c>
      <c r="L141" s="183">
        <f t="shared" ref="L141:AR147" si="7">L158+L175</f>
        <v>1692.8301122303596</v>
      </c>
      <c r="M141" s="183">
        <f t="shared" si="7"/>
        <v>1486.8814397733649</v>
      </c>
      <c r="N141" s="183">
        <f t="shared" si="7"/>
        <v>1469.3855159072957</v>
      </c>
      <c r="O141" s="183">
        <f t="shared" si="7"/>
        <v>1451.8895920412267</v>
      </c>
      <c r="P141" s="183">
        <f t="shared" si="7"/>
        <v>1434.3936681751575</v>
      </c>
      <c r="Q141" s="183">
        <f t="shared" si="7"/>
        <v>1416.8977443090887</v>
      </c>
      <c r="R141" s="183">
        <f t="shared" si="7"/>
        <v>1399.4018204430195</v>
      </c>
      <c r="S141" s="183">
        <f t="shared" si="7"/>
        <v>1381.9058965769505</v>
      </c>
      <c r="T141" s="183">
        <f t="shared" si="7"/>
        <v>1364.4099727108812</v>
      </c>
      <c r="U141" s="183">
        <f t="shared" si="7"/>
        <v>1346.9140488448124</v>
      </c>
      <c r="V141" s="183">
        <f t="shared" si="7"/>
        <v>1329.4181249787432</v>
      </c>
      <c r="W141" s="183">
        <f t="shared" si="7"/>
        <v>1311.9222011126742</v>
      </c>
      <c r="X141" s="183">
        <f t="shared" si="7"/>
        <v>1294.4262772466038</v>
      </c>
      <c r="Y141" s="183">
        <f t="shared" si="7"/>
        <v>1273.9531949424954</v>
      </c>
      <c r="Z141" s="183">
        <f t="shared" si="7"/>
        <v>1253.480112638387</v>
      </c>
      <c r="AA141" s="183">
        <f t="shared" si="7"/>
        <v>1233.0070303342786</v>
      </c>
      <c r="AB141" s="183">
        <f t="shared" si="7"/>
        <v>1212.53394803017</v>
      </c>
      <c r="AC141" s="183">
        <f t="shared" si="7"/>
        <v>1192.0608657260616</v>
      </c>
      <c r="AD141" s="183">
        <f t="shared" si="7"/>
        <v>1171.5877834219532</v>
      </c>
      <c r="AE141" s="183">
        <f t="shared" si="7"/>
        <v>1151.1147011178448</v>
      </c>
      <c r="AF141" s="183">
        <f t="shared" si="7"/>
        <v>1130.6416188137362</v>
      </c>
      <c r="AG141" s="183">
        <f t="shared" si="7"/>
        <v>1110.1685365096278</v>
      </c>
      <c r="AH141" s="183">
        <f t="shared" si="7"/>
        <v>1089.6954542055194</v>
      </c>
      <c r="AI141" s="183">
        <f t="shared" si="7"/>
        <v>1069.222371901411</v>
      </c>
      <c r="AJ141" s="183">
        <f t="shared" si="7"/>
        <v>1048.7492895973025</v>
      </c>
      <c r="AK141" s="183">
        <f t="shared" si="7"/>
        <v>1028.2762072931944</v>
      </c>
      <c r="AL141" s="183">
        <f t="shared" si="7"/>
        <v>1007.803124989086</v>
      </c>
      <c r="AM141" s="183">
        <f t="shared" si="7"/>
        <v>987.33004268497757</v>
      </c>
      <c r="AN141" s="183">
        <f t="shared" si="7"/>
        <v>966.85696038086928</v>
      </c>
      <c r="AO141" s="183">
        <f t="shared" si="7"/>
        <v>946.38387807676099</v>
      </c>
      <c r="AP141" s="183">
        <f t="shared" si="7"/>
        <v>925.9107957726527</v>
      </c>
      <c r="AQ141" s="183">
        <f t="shared" si="7"/>
        <v>905.43771346854419</v>
      </c>
      <c r="AR141" s="183">
        <f t="shared" si="7"/>
        <v>884.96463116443692</v>
      </c>
      <c r="AS141" s="49"/>
      <c r="AT141" s="49"/>
      <c r="AU141" s="49"/>
      <c r="AV141" s="49"/>
      <c r="AW141" s="49"/>
      <c r="AX141" s="49"/>
      <c r="AY141" s="49"/>
      <c r="AZ141" s="49"/>
      <c r="BA141" s="49"/>
      <c r="BB141" s="49"/>
      <c r="BC141" s="49"/>
      <c r="BF141" s="49"/>
      <c r="BG141" s="49"/>
      <c r="BH141" s="49"/>
      <c r="BI141" s="49"/>
      <c r="BJ141" s="49"/>
      <c r="BK141" s="175"/>
      <c r="BL141" s="175"/>
      <c r="BM141" s="175"/>
      <c r="BN141" s="49"/>
      <c r="BO141" s="49"/>
      <c r="BP141" s="49"/>
      <c r="BQ141" s="49"/>
      <c r="BR141" s="49"/>
      <c r="BS141" s="49"/>
      <c r="BT141" s="49"/>
      <c r="BU141" s="49"/>
      <c r="BV141" s="49"/>
      <c r="BW141" s="49"/>
      <c r="BX141" s="49"/>
      <c r="BY141" s="49"/>
      <c r="BZ141" s="49"/>
      <c r="CA141" s="49"/>
      <c r="CB141" s="49"/>
      <c r="CC141" s="49"/>
      <c r="CD141" s="49"/>
      <c r="CE141" s="49"/>
      <c r="CF141" s="49"/>
      <c r="CG141" s="49"/>
      <c r="CH141" s="49"/>
      <c r="CI141" s="49"/>
      <c r="CJ141" s="49"/>
      <c r="CK141" s="49"/>
      <c r="CL141" s="49"/>
      <c r="CM141" s="49"/>
      <c r="CN141" s="49"/>
      <c r="CO141" s="49"/>
      <c r="CP141" s="49"/>
      <c r="CQ141" s="49"/>
    </row>
    <row r="142" spans="1:95" ht="13.5" customHeight="1" thickTop="1" thickBot="1" x14ac:dyDescent="0.3">
      <c r="G142" s="62"/>
      <c r="H142" s="409"/>
      <c r="J142" s="442"/>
      <c r="K142" s="164" t="s">
        <v>125</v>
      </c>
      <c r="L142" s="181">
        <f t="shared" si="7"/>
        <v>1692.8301122303596</v>
      </c>
      <c r="M142" s="181">
        <f t="shared" si="7"/>
        <v>1486.8814397733649</v>
      </c>
      <c r="N142" s="181">
        <f t="shared" si="7"/>
        <v>1417.8686543578369</v>
      </c>
      <c r="O142" s="181">
        <f t="shared" si="7"/>
        <v>1348.8558689423094</v>
      </c>
      <c r="P142" s="181">
        <f t="shared" si="7"/>
        <v>1279.8430835267816</v>
      </c>
      <c r="Q142" s="181">
        <f t="shared" si="7"/>
        <v>1210.8302981112538</v>
      </c>
      <c r="R142" s="181">
        <f t="shared" si="7"/>
        <v>1141.817512695726</v>
      </c>
      <c r="S142" s="181">
        <f t="shared" si="7"/>
        <v>1072.8047272801982</v>
      </c>
      <c r="T142" s="181">
        <f t="shared" si="7"/>
        <v>1003.7919418646704</v>
      </c>
      <c r="U142" s="181">
        <f t="shared" si="7"/>
        <v>934.77915644914276</v>
      </c>
      <c r="V142" s="181">
        <f t="shared" si="7"/>
        <v>865.76637103361497</v>
      </c>
      <c r="W142" s="181">
        <f t="shared" si="7"/>
        <v>796.75358561808719</v>
      </c>
      <c r="X142" s="181">
        <f t="shared" si="7"/>
        <v>727.74080020255872</v>
      </c>
      <c r="Y142" s="181">
        <f t="shared" si="7"/>
        <v>718.73563338408826</v>
      </c>
      <c r="Z142" s="181">
        <f t="shared" si="7"/>
        <v>709.7304665656178</v>
      </c>
      <c r="AA142" s="181">
        <f t="shared" si="7"/>
        <v>700.72529974714723</v>
      </c>
      <c r="AB142" s="181">
        <f t="shared" si="7"/>
        <v>691.72013292867678</v>
      </c>
      <c r="AC142" s="181">
        <f t="shared" si="7"/>
        <v>682.71496611020632</v>
      </c>
      <c r="AD142" s="181">
        <f t="shared" si="7"/>
        <v>673.70979929173586</v>
      </c>
      <c r="AE142" s="181">
        <f t="shared" si="7"/>
        <v>664.70463247326541</v>
      </c>
      <c r="AF142" s="181">
        <f t="shared" si="7"/>
        <v>655.69946565479495</v>
      </c>
      <c r="AG142" s="181">
        <f t="shared" si="7"/>
        <v>646.69429883632438</v>
      </c>
      <c r="AH142" s="181">
        <f t="shared" si="7"/>
        <v>637.68913201785392</v>
      </c>
      <c r="AI142" s="181">
        <f t="shared" si="7"/>
        <v>628.68396519938347</v>
      </c>
      <c r="AJ142" s="181">
        <f t="shared" si="7"/>
        <v>619.67879838091301</v>
      </c>
      <c r="AK142" s="181">
        <f t="shared" si="7"/>
        <v>610.67363156244255</v>
      </c>
      <c r="AL142" s="181">
        <f t="shared" si="7"/>
        <v>601.66846474397221</v>
      </c>
      <c r="AM142" s="181">
        <f t="shared" si="7"/>
        <v>592.66329792550152</v>
      </c>
      <c r="AN142" s="181">
        <f t="shared" si="7"/>
        <v>583.65813110703107</v>
      </c>
      <c r="AO142" s="181">
        <f t="shared" si="7"/>
        <v>574.65296428856072</v>
      </c>
      <c r="AP142" s="181">
        <f t="shared" si="7"/>
        <v>565.64779747009027</v>
      </c>
      <c r="AQ142" s="181">
        <f t="shared" si="7"/>
        <v>556.64263065161981</v>
      </c>
      <c r="AR142" s="181">
        <f t="shared" si="7"/>
        <v>547.63746383315015</v>
      </c>
      <c r="AZ142" s="175"/>
      <c r="BA142" s="175"/>
      <c r="BB142" s="175"/>
      <c r="BC142" s="175"/>
      <c r="BF142" s="175"/>
    </row>
    <row r="143" spans="1:95" s="175" customFormat="1" ht="14.25" customHeight="1" thickTop="1" thickBot="1" x14ac:dyDescent="0.3">
      <c r="A143" s="49"/>
      <c r="B143" s="49"/>
      <c r="C143" s="49"/>
      <c r="D143" s="49"/>
      <c r="E143" s="49"/>
      <c r="F143" s="49"/>
      <c r="G143" s="62"/>
      <c r="H143" s="409"/>
      <c r="I143" s="49"/>
      <c r="J143" s="442"/>
      <c r="K143" s="52" t="s">
        <v>126</v>
      </c>
      <c r="L143" s="179">
        <f t="shared" si="7"/>
        <v>1692.8301122303596</v>
      </c>
      <c r="M143" s="179">
        <f t="shared" si="7"/>
        <v>1486.8814397733649</v>
      </c>
      <c r="N143" s="179">
        <f t="shared" si="7"/>
        <v>1432.1617298998258</v>
      </c>
      <c r="O143" s="179">
        <f t="shared" si="7"/>
        <v>1377.4420200262871</v>
      </c>
      <c r="P143" s="179">
        <f t="shared" si="7"/>
        <v>1322.7223101527479</v>
      </c>
      <c r="Q143" s="179">
        <f t="shared" si="7"/>
        <v>1268.0026002792092</v>
      </c>
      <c r="R143" s="179">
        <f t="shared" si="7"/>
        <v>1213.2828904056701</v>
      </c>
      <c r="S143" s="179">
        <f t="shared" si="7"/>
        <v>1158.5631805321314</v>
      </c>
      <c r="T143" s="179">
        <f t="shared" si="7"/>
        <v>1103.8434706585924</v>
      </c>
      <c r="U143" s="179">
        <f t="shared" si="7"/>
        <v>1049.1237607850535</v>
      </c>
      <c r="V143" s="179">
        <f t="shared" si="7"/>
        <v>994.40405091151445</v>
      </c>
      <c r="W143" s="179">
        <f t="shared" si="7"/>
        <v>939.68434103797563</v>
      </c>
      <c r="X143" s="179">
        <f t="shared" si="7"/>
        <v>884.96463116443692</v>
      </c>
      <c r="Y143" s="179">
        <f t="shared" si="7"/>
        <v>877.10343961634294</v>
      </c>
      <c r="Z143" s="179">
        <f t="shared" si="7"/>
        <v>869.24224806824895</v>
      </c>
      <c r="AA143" s="179">
        <f t="shared" si="7"/>
        <v>861.38105652015508</v>
      </c>
      <c r="AB143" s="179">
        <f t="shared" si="7"/>
        <v>853.5198649720611</v>
      </c>
      <c r="AC143" s="179">
        <f t="shared" si="7"/>
        <v>845.65867342396723</v>
      </c>
      <c r="AD143" s="179">
        <f t="shared" si="7"/>
        <v>837.79748187587325</v>
      </c>
      <c r="AE143" s="179">
        <f t="shared" si="7"/>
        <v>829.93629032777926</v>
      </c>
      <c r="AF143" s="179">
        <f t="shared" si="7"/>
        <v>822.07509877968539</v>
      </c>
      <c r="AG143" s="179">
        <f t="shared" si="7"/>
        <v>814.21390723159141</v>
      </c>
      <c r="AH143" s="179">
        <f t="shared" si="7"/>
        <v>806.35271568349742</v>
      </c>
      <c r="AI143" s="179">
        <f t="shared" si="7"/>
        <v>798.49152413540355</v>
      </c>
      <c r="AJ143" s="179">
        <f t="shared" si="7"/>
        <v>790.63033258730957</v>
      </c>
      <c r="AK143" s="179">
        <f t="shared" si="7"/>
        <v>782.76914103921558</v>
      </c>
      <c r="AL143" s="179">
        <f t="shared" si="7"/>
        <v>774.90794949112171</v>
      </c>
      <c r="AM143" s="179">
        <f t="shared" si="7"/>
        <v>767.04675794302773</v>
      </c>
      <c r="AN143" s="179">
        <f t="shared" si="7"/>
        <v>759.18556639493374</v>
      </c>
      <c r="AO143" s="179">
        <f t="shared" si="7"/>
        <v>751.32437484683987</v>
      </c>
      <c r="AP143" s="179">
        <f t="shared" si="7"/>
        <v>743.46318329874589</v>
      </c>
      <c r="AQ143" s="179">
        <f t="shared" si="7"/>
        <v>735.60199175065191</v>
      </c>
      <c r="AR143" s="179">
        <f t="shared" si="7"/>
        <v>727.74080020255872</v>
      </c>
      <c r="AS143" s="49"/>
      <c r="AT143" s="49"/>
      <c r="AU143" s="49"/>
      <c r="AV143" s="49"/>
      <c r="AW143" s="49"/>
      <c r="AX143" s="49"/>
      <c r="AY143" s="49"/>
      <c r="AZ143" s="182"/>
      <c r="BA143" s="182"/>
      <c r="BB143" s="182"/>
      <c r="BC143" s="182"/>
      <c r="BF143" s="182"/>
      <c r="BG143" s="49"/>
      <c r="BH143" s="49"/>
      <c r="BI143" s="49"/>
      <c r="BJ143" s="49"/>
      <c r="BK143" s="49"/>
      <c r="BL143" s="49"/>
      <c r="BM143" s="49"/>
      <c r="BN143" s="49"/>
      <c r="BO143" s="49"/>
      <c r="BP143" s="49"/>
      <c r="BQ143" s="49"/>
      <c r="BR143" s="49"/>
      <c r="BS143" s="49"/>
      <c r="BT143" s="49"/>
      <c r="BU143" s="49"/>
      <c r="BV143" s="49"/>
      <c r="BW143" s="49"/>
      <c r="BX143" s="49"/>
      <c r="BY143" s="49"/>
      <c r="BZ143" s="49"/>
      <c r="CA143" s="49"/>
      <c r="CB143" s="49"/>
      <c r="CC143" s="49"/>
      <c r="CD143" s="49"/>
      <c r="CE143" s="49"/>
      <c r="CF143" s="49"/>
      <c r="CG143" s="49"/>
      <c r="CH143" s="49"/>
      <c r="CI143" s="49"/>
      <c r="CJ143" s="49"/>
      <c r="CK143" s="49"/>
      <c r="CL143" s="49"/>
      <c r="CM143" s="49"/>
      <c r="CN143" s="49"/>
      <c r="CO143" s="49"/>
      <c r="CP143" s="49"/>
      <c r="CQ143" s="49"/>
    </row>
    <row r="144" spans="1:95" s="182" customFormat="1" ht="14.25" customHeight="1" thickTop="1" thickBot="1" x14ac:dyDescent="0.3">
      <c r="A144" s="49"/>
      <c r="B144" s="49"/>
      <c r="C144" s="49"/>
      <c r="D144" s="49"/>
      <c r="E144" s="49"/>
      <c r="F144" s="49"/>
      <c r="G144" s="62"/>
      <c r="H144" s="409"/>
      <c r="I144" s="49"/>
      <c r="J144" s="442"/>
      <c r="K144" s="167" t="s">
        <v>127</v>
      </c>
      <c r="L144" s="183">
        <f t="shared" si="7"/>
        <v>1692.8301122303596</v>
      </c>
      <c r="M144" s="183">
        <f t="shared" si="7"/>
        <v>1486.8814397733649</v>
      </c>
      <c r="N144" s="183">
        <f t="shared" si="7"/>
        <v>1469.3855159072957</v>
      </c>
      <c r="O144" s="183">
        <f t="shared" si="7"/>
        <v>1451.8895920412267</v>
      </c>
      <c r="P144" s="183">
        <f t="shared" si="7"/>
        <v>1434.3936681751575</v>
      </c>
      <c r="Q144" s="183">
        <f t="shared" si="7"/>
        <v>1416.8977443090887</v>
      </c>
      <c r="R144" s="183">
        <f t="shared" si="7"/>
        <v>1399.4018204430195</v>
      </c>
      <c r="S144" s="183">
        <f t="shared" si="7"/>
        <v>1381.9058965769505</v>
      </c>
      <c r="T144" s="183">
        <f t="shared" si="7"/>
        <v>1364.4099727108812</v>
      </c>
      <c r="U144" s="183">
        <f t="shared" si="7"/>
        <v>1346.9140488448124</v>
      </c>
      <c r="V144" s="183">
        <f t="shared" si="7"/>
        <v>1329.4181249787432</v>
      </c>
      <c r="W144" s="183">
        <f t="shared" si="7"/>
        <v>1311.9222011126742</v>
      </c>
      <c r="X144" s="183">
        <f t="shared" si="7"/>
        <v>1294.4262772466038</v>
      </c>
      <c r="Y144" s="183">
        <f t="shared" si="7"/>
        <v>1273.9531949424954</v>
      </c>
      <c r="Z144" s="183">
        <f t="shared" si="7"/>
        <v>1253.480112638387</v>
      </c>
      <c r="AA144" s="183">
        <f t="shared" si="7"/>
        <v>1233.0070303342786</v>
      </c>
      <c r="AB144" s="183">
        <f t="shared" si="7"/>
        <v>1212.53394803017</v>
      </c>
      <c r="AC144" s="183">
        <f t="shared" si="7"/>
        <v>1192.0608657260616</v>
      </c>
      <c r="AD144" s="183">
        <f t="shared" si="7"/>
        <v>1171.5877834219532</v>
      </c>
      <c r="AE144" s="183">
        <f t="shared" si="7"/>
        <v>1151.1147011178448</v>
      </c>
      <c r="AF144" s="183">
        <f t="shared" si="7"/>
        <v>1130.6416188137362</v>
      </c>
      <c r="AG144" s="183">
        <f t="shared" si="7"/>
        <v>1110.1685365096278</v>
      </c>
      <c r="AH144" s="183">
        <f t="shared" si="7"/>
        <v>1089.6954542055194</v>
      </c>
      <c r="AI144" s="183">
        <f t="shared" si="7"/>
        <v>1069.222371901411</v>
      </c>
      <c r="AJ144" s="183">
        <f t="shared" si="7"/>
        <v>1048.7492895973025</v>
      </c>
      <c r="AK144" s="183">
        <f t="shared" si="7"/>
        <v>1028.2762072931944</v>
      </c>
      <c r="AL144" s="183">
        <f t="shared" si="7"/>
        <v>1007.803124989086</v>
      </c>
      <c r="AM144" s="183">
        <f t="shared" si="7"/>
        <v>987.33004268497757</v>
      </c>
      <c r="AN144" s="183">
        <f t="shared" si="7"/>
        <v>966.85696038086928</v>
      </c>
      <c r="AO144" s="183">
        <f t="shared" si="7"/>
        <v>946.38387807676099</v>
      </c>
      <c r="AP144" s="183">
        <f t="shared" si="7"/>
        <v>925.9107957726527</v>
      </c>
      <c r="AQ144" s="183">
        <f t="shared" si="7"/>
        <v>905.43771346854419</v>
      </c>
      <c r="AR144" s="183">
        <f t="shared" si="7"/>
        <v>884.96463116443692</v>
      </c>
      <c r="AS144" s="49"/>
      <c r="AT144" s="49"/>
      <c r="AU144" s="49"/>
      <c r="AV144" s="49"/>
      <c r="AW144" s="49"/>
      <c r="AX144" s="49"/>
      <c r="AY144" s="49"/>
      <c r="AZ144" s="49"/>
      <c r="BA144" s="49"/>
      <c r="BB144" s="49"/>
      <c r="BC144" s="49"/>
      <c r="BF144" s="49"/>
      <c r="BG144" s="49"/>
      <c r="BH144" s="49"/>
      <c r="BI144" s="49"/>
      <c r="BJ144" s="49"/>
      <c r="BK144" s="175"/>
      <c r="BL144" s="175"/>
      <c r="BM144" s="175"/>
      <c r="BN144" s="49"/>
      <c r="BO144" s="49"/>
      <c r="BP144" s="49"/>
      <c r="BQ144" s="49"/>
      <c r="BR144" s="49"/>
      <c r="BS144" s="49"/>
      <c r="BT144" s="49"/>
      <c r="BU144" s="49"/>
      <c r="BV144" s="49"/>
      <c r="BW144" s="49"/>
      <c r="BX144" s="49"/>
      <c r="BY144" s="49"/>
      <c r="BZ144" s="49"/>
      <c r="CA144" s="49"/>
      <c r="CB144" s="49"/>
      <c r="CC144" s="49"/>
      <c r="CD144" s="49"/>
      <c r="CE144" s="49"/>
      <c r="CF144" s="49"/>
      <c r="CG144" s="49"/>
      <c r="CH144" s="49"/>
      <c r="CI144" s="49"/>
      <c r="CJ144" s="49"/>
      <c r="CK144" s="49"/>
      <c r="CL144" s="49"/>
      <c r="CM144" s="49"/>
      <c r="CN144" s="49"/>
      <c r="CO144" s="49"/>
      <c r="CP144" s="49"/>
      <c r="CQ144" s="49"/>
    </row>
    <row r="145" spans="1:95" ht="13.5" customHeight="1" thickTop="1" thickBot="1" x14ac:dyDescent="0.3">
      <c r="G145" s="62"/>
      <c r="H145" s="409"/>
      <c r="J145" s="442"/>
      <c r="K145" s="164" t="s">
        <v>128</v>
      </c>
      <c r="L145" s="181">
        <f t="shared" si="7"/>
        <v>1692.8301122303596</v>
      </c>
      <c r="M145" s="181">
        <f t="shared" si="7"/>
        <v>1486.8814397733649</v>
      </c>
      <c r="N145" s="181">
        <f t="shared" si="7"/>
        <v>1417.8686543578369</v>
      </c>
      <c r="O145" s="181">
        <f t="shared" si="7"/>
        <v>1348.8558689423094</v>
      </c>
      <c r="P145" s="181">
        <f t="shared" si="7"/>
        <v>1279.8430835267816</v>
      </c>
      <c r="Q145" s="181">
        <f t="shared" si="7"/>
        <v>1210.8302981112538</v>
      </c>
      <c r="R145" s="181">
        <f t="shared" si="7"/>
        <v>1141.817512695726</v>
      </c>
      <c r="S145" s="181">
        <f t="shared" si="7"/>
        <v>1072.8047272801982</v>
      </c>
      <c r="T145" s="181">
        <f t="shared" si="7"/>
        <v>1003.7919418646704</v>
      </c>
      <c r="U145" s="181">
        <f t="shared" si="7"/>
        <v>934.77915644914276</v>
      </c>
      <c r="V145" s="181">
        <f t="shared" si="7"/>
        <v>865.76637103361497</v>
      </c>
      <c r="W145" s="181">
        <f t="shared" si="7"/>
        <v>796.75358561808719</v>
      </c>
      <c r="X145" s="181">
        <f t="shared" si="7"/>
        <v>727.74080020255872</v>
      </c>
      <c r="Y145" s="181">
        <f t="shared" si="7"/>
        <v>718.73563338408826</v>
      </c>
      <c r="Z145" s="181">
        <f t="shared" si="7"/>
        <v>709.7304665656178</v>
      </c>
      <c r="AA145" s="181">
        <f t="shared" si="7"/>
        <v>700.72529974714723</v>
      </c>
      <c r="AB145" s="181">
        <f t="shared" si="7"/>
        <v>691.72013292867678</v>
      </c>
      <c r="AC145" s="181">
        <f t="shared" si="7"/>
        <v>682.71496611020632</v>
      </c>
      <c r="AD145" s="181">
        <f t="shared" si="7"/>
        <v>673.70979929173586</v>
      </c>
      <c r="AE145" s="181">
        <f t="shared" si="7"/>
        <v>664.70463247326541</v>
      </c>
      <c r="AF145" s="181">
        <f t="shared" si="7"/>
        <v>655.69946565479495</v>
      </c>
      <c r="AG145" s="181">
        <f t="shared" si="7"/>
        <v>646.69429883632438</v>
      </c>
      <c r="AH145" s="181">
        <f t="shared" si="7"/>
        <v>637.68913201785392</v>
      </c>
      <c r="AI145" s="181">
        <f t="shared" si="7"/>
        <v>628.68396519938347</v>
      </c>
      <c r="AJ145" s="181">
        <f t="shared" si="7"/>
        <v>619.67879838091301</v>
      </c>
      <c r="AK145" s="181">
        <f t="shared" si="7"/>
        <v>610.67363156244255</v>
      </c>
      <c r="AL145" s="181">
        <f t="shared" si="7"/>
        <v>601.66846474397221</v>
      </c>
      <c r="AM145" s="181">
        <f t="shared" si="7"/>
        <v>592.66329792550152</v>
      </c>
      <c r="AN145" s="181">
        <f t="shared" si="7"/>
        <v>583.65813110703107</v>
      </c>
      <c r="AO145" s="181">
        <f t="shared" si="7"/>
        <v>574.65296428856072</v>
      </c>
      <c r="AP145" s="181">
        <f t="shared" si="7"/>
        <v>565.64779747009027</v>
      </c>
      <c r="AQ145" s="181">
        <f t="shared" si="7"/>
        <v>556.64263065161981</v>
      </c>
      <c r="AR145" s="181">
        <f t="shared" si="7"/>
        <v>547.63746383315015</v>
      </c>
      <c r="AZ145" s="175"/>
      <c r="BA145" s="175"/>
      <c r="BB145" s="175"/>
      <c r="BC145" s="175"/>
      <c r="BF145" s="175"/>
    </row>
    <row r="146" spans="1:95" s="175" customFormat="1" ht="14.25" customHeight="1" thickTop="1" thickBot="1" x14ac:dyDescent="0.3">
      <c r="A146" s="49"/>
      <c r="B146" s="49"/>
      <c r="C146" s="49"/>
      <c r="D146" s="49"/>
      <c r="E146" s="49"/>
      <c r="F146" s="49"/>
      <c r="G146" s="62"/>
      <c r="H146" s="409"/>
      <c r="I146" s="49"/>
      <c r="J146" s="442"/>
      <c r="K146" s="52" t="s">
        <v>129</v>
      </c>
      <c r="L146" s="179">
        <f t="shared" si="7"/>
        <v>1692.8301122303596</v>
      </c>
      <c r="M146" s="179">
        <f t="shared" si="7"/>
        <v>1486.8814397733649</v>
      </c>
      <c r="N146" s="179">
        <f t="shared" si="7"/>
        <v>1432.1617298998258</v>
      </c>
      <c r="O146" s="179">
        <f t="shared" si="7"/>
        <v>1377.4420200262871</v>
      </c>
      <c r="P146" s="179">
        <f t="shared" si="7"/>
        <v>1322.7223101527479</v>
      </c>
      <c r="Q146" s="179">
        <f t="shared" si="7"/>
        <v>1268.0026002792092</v>
      </c>
      <c r="R146" s="179">
        <f t="shared" si="7"/>
        <v>1213.2828904056701</v>
      </c>
      <c r="S146" s="179">
        <f t="shared" si="7"/>
        <v>1158.5631805321314</v>
      </c>
      <c r="T146" s="179">
        <f t="shared" si="7"/>
        <v>1103.8434706585924</v>
      </c>
      <c r="U146" s="179">
        <f t="shared" si="7"/>
        <v>1049.1237607850535</v>
      </c>
      <c r="V146" s="179">
        <f t="shared" si="7"/>
        <v>994.40405091151445</v>
      </c>
      <c r="W146" s="179">
        <f t="shared" si="7"/>
        <v>939.68434103797563</v>
      </c>
      <c r="X146" s="179">
        <f t="shared" si="7"/>
        <v>884.96463116443692</v>
      </c>
      <c r="Y146" s="179">
        <f t="shared" si="7"/>
        <v>877.10343961634294</v>
      </c>
      <c r="Z146" s="179">
        <f t="shared" si="7"/>
        <v>869.24224806824895</v>
      </c>
      <c r="AA146" s="179">
        <f t="shared" si="7"/>
        <v>861.38105652015508</v>
      </c>
      <c r="AB146" s="179">
        <f t="shared" si="7"/>
        <v>853.5198649720611</v>
      </c>
      <c r="AC146" s="179">
        <f t="shared" si="7"/>
        <v>845.65867342396723</v>
      </c>
      <c r="AD146" s="179">
        <f t="shared" si="7"/>
        <v>837.79748187587325</v>
      </c>
      <c r="AE146" s="179">
        <f t="shared" si="7"/>
        <v>829.93629032777926</v>
      </c>
      <c r="AF146" s="179">
        <f t="shared" si="7"/>
        <v>822.07509877968539</v>
      </c>
      <c r="AG146" s="179">
        <f t="shared" si="7"/>
        <v>814.21390723159141</v>
      </c>
      <c r="AH146" s="179">
        <f t="shared" si="7"/>
        <v>806.35271568349742</v>
      </c>
      <c r="AI146" s="179">
        <f t="shared" si="7"/>
        <v>798.49152413540355</v>
      </c>
      <c r="AJ146" s="179">
        <f t="shared" si="7"/>
        <v>790.63033258730957</v>
      </c>
      <c r="AK146" s="179">
        <f t="shared" si="7"/>
        <v>782.76914103921558</v>
      </c>
      <c r="AL146" s="179">
        <f t="shared" si="7"/>
        <v>774.90794949112171</v>
      </c>
      <c r="AM146" s="179">
        <f t="shared" si="7"/>
        <v>767.04675794302773</v>
      </c>
      <c r="AN146" s="179">
        <f t="shared" si="7"/>
        <v>759.18556639493374</v>
      </c>
      <c r="AO146" s="179">
        <f t="shared" si="7"/>
        <v>751.32437484683987</v>
      </c>
      <c r="AP146" s="179">
        <f t="shared" si="7"/>
        <v>743.46318329874589</v>
      </c>
      <c r="AQ146" s="179">
        <f t="shared" si="7"/>
        <v>735.60199175065191</v>
      </c>
      <c r="AR146" s="179">
        <f t="shared" si="7"/>
        <v>727.74080020255872</v>
      </c>
      <c r="AS146" s="49"/>
      <c r="AT146" s="49"/>
      <c r="AU146" s="49"/>
      <c r="AV146" s="49"/>
      <c r="AW146" s="49"/>
      <c r="AX146" s="49"/>
      <c r="AY146" s="49"/>
      <c r="AZ146" s="182"/>
      <c r="BA146" s="182"/>
      <c r="BB146" s="182"/>
      <c r="BC146" s="182"/>
      <c r="BF146" s="182"/>
      <c r="BG146" s="49"/>
      <c r="BH146" s="49"/>
      <c r="BI146" s="49"/>
      <c r="BJ146" s="49"/>
      <c r="BK146" s="49"/>
      <c r="BL146" s="49"/>
      <c r="BM146" s="49"/>
      <c r="BN146" s="49"/>
      <c r="BO146" s="49"/>
      <c r="BP146" s="49"/>
      <c r="BQ146" s="49"/>
      <c r="BR146" s="49"/>
      <c r="BS146" s="49"/>
      <c r="BT146" s="49"/>
      <c r="BU146" s="49"/>
      <c r="BV146" s="49"/>
      <c r="BW146" s="49"/>
      <c r="BX146" s="49"/>
      <c r="BY146" s="49"/>
      <c r="BZ146" s="49"/>
      <c r="CA146" s="49"/>
      <c r="CB146" s="49"/>
      <c r="CC146" s="49"/>
      <c r="CD146" s="49"/>
      <c r="CE146" s="49"/>
      <c r="CF146" s="49"/>
      <c r="CG146" s="49"/>
      <c r="CH146" s="49"/>
      <c r="CI146" s="49"/>
      <c r="CJ146" s="49"/>
      <c r="CK146" s="49"/>
      <c r="CL146" s="49"/>
      <c r="CM146" s="49"/>
      <c r="CN146" s="49"/>
      <c r="CO146" s="49"/>
      <c r="CP146" s="49"/>
      <c r="CQ146" s="49"/>
    </row>
    <row r="147" spans="1:95" s="182" customFormat="1" ht="14.25" customHeight="1" thickTop="1" thickBot="1" x14ac:dyDescent="0.3">
      <c r="A147" s="49"/>
      <c r="B147" s="49"/>
      <c r="C147" s="49"/>
      <c r="D147" s="49"/>
      <c r="E147" s="49"/>
      <c r="F147" s="49"/>
      <c r="G147" s="62"/>
      <c r="H147" s="409"/>
      <c r="I147" s="49"/>
      <c r="J147" s="449"/>
      <c r="K147" s="167" t="s">
        <v>130</v>
      </c>
      <c r="L147" s="183">
        <f t="shared" si="7"/>
        <v>1692.8301122303596</v>
      </c>
      <c r="M147" s="183">
        <f t="shared" si="7"/>
        <v>1486.8814397733649</v>
      </c>
      <c r="N147" s="183">
        <f t="shared" si="7"/>
        <v>1469.3855159072957</v>
      </c>
      <c r="O147" s="183">
        <f t="shared" si="7"/>
        <v>1451.8895920412267</v>
      </c>
      <c r="P147" s="183">
        <f t="shared" si="7"/>
        <v>1434.3936681751575</v>
      </c>
      <c r="Q147" s="183">
        <f t="shared" si="7"/>
        <v>1416.8977443090887</v>
      </c>
      <c r="R147" s="183">
        <f t="shared" si="7"/>
        <v>1399.4018204430195</v>
      </c>
      <c r="S147" s="183">
        <f t="shared" si="7"/>
        <v>1381.9058965769505</v>
      </c>
      <c r="T147" s="183">
        <f t="shared" si="7"/>
        <v>1364.4099727108812</v>
      </c>
      <c r="U147" s="183">
        <f t="shared" si="7"/>
        <v>1346.9140488448124</v>
      </c>
      <c r="V147" s="183">
        <f t="shared" si="7"/>
        <v>1329.4181249787432</v>
      </c>
      <c r="W147" s="183">
        <f t="shared" si="7"/>
        <v>1311.9222011126742</v>
      </c>
      <c r="X147" s="183">
        <f t="shared" si="7"/>
        <v>1294.4262772466038</v>
      </c>
      <c r="Y147" s="183">
        <f t="shared" si="7"/>
        <v>1273.9531949424954</v>
      </c>
      <c r="Z147" s="183">
        <f t="shared" si="7"/>
        <v>1253.480112638387</v>
      </c>
      <c r="AA147" s="183">
        <f t="shared" si="7"/>
        <v>1233.0070303342786</v>
      </c>
      <c r="AB147" s="183">
        <f t="shared" si="7"/>
        <v>1212.53394803017</v>
      </c>
      <c r="AC147" s="183">
        <f t="shared" si="7"/>
        <v>1192.0608657260616</v>
      </c>
      <c r="AD147" s="183">
        <f t="shared" si="7"/>
        <v>1171.5877834219532</v>
      </c>
      <c r="AE147" s="183">
        <f t="shared" si="7"/>
        <v>1151.1147011178448</v>
      </c>
      <c r="AF147" s="183">
        <f t="shared" si="7"/>
        <v>1130.6416188137362</v>
      </c>
      <c r="AG147" s="183">
        <f t="shared" si="7"/>
        <v>1110.1685365096278</v>
      </c>
      <c r="AH147" s="183">
        <f t="shared" si="7"/>
        <v>1089.6954542055194</v>
      </c>
      <c r="AI147" s="183">
        <f t="shared" si="7"/>
        <v>1069.222371901411</v>
      </c>
      <c r="AJ147" s="183">
        <f t="shared" si="7"/>
        <v>1048.7492895973025</v>
      </c>
      <c r="AK147" s="183">
        <f t="shared" si="7"/>
        <v>1028.2762072931944</v>
      </c>
      <c r="AL147" s="183">
        <f t="shared" si="7"/>
        <v>1007.803124989086</v>
      </c>
      <c r="AM147" s="183">
        <f t="shared" si="7"/>
        <v>987.33004268497757</v>
      </c>
      <c r="AN147" s="183">
        <f t="shared" si="7"/>
        <v>966.85696038086928</v>
      </c>
      <c r="AO147" s="183">
        <f t="shared" si="7"/>
        <v>946.38387807676099</v>
      </c>
      <c r="AP147" s="183">
        <f t="shared" si="7"/>
        <v>925.9107957726527</v>
      </c>
      <c r="AQ147" s="183">
        <f t="shared" si="7"/>
        <v>905.43771346854419</v>
      </c>
      <c r="AR147" s="183">
        <f t="shared" si="7"/>
        <v>884.96463116443692</v>
      </c>
      <c r="AS147" s="49"/>
      <c r="AT147" s="49"/>
      <c r="AU147" s="49"/>
      <c r="AV147" s="49"/>
      <c r="AW147" s="49"/>
      <c r="AX147" s="49"/>
      <c r="AY147" s="49"/>
      <c r="AZ147" s="49"/>
      <c r="BA147" s="49"/>
      <c r="BB147" s="49"/>
      <c r="BC147" s="49"/>
      <c r="BF147" s="49"/>
      <c r="BG147" s="49"/>
      <c r="BH147" s="49"/>
      <c r="BI147" s="49"/>
      <c r="BJ147" s="49"/>
      <c r="BK147" s="175"/>
      <c r="BL147" s="175"/>
      <c r="BM147" s="175"/>
      <c r="BN147" s="49"/>
      <c r="BO147" s="49"/>
      <c r="BP147" s="49"/>
      <c r="BQ147" s="49"/>
      <c r="BR147" s="49"/>
      <c r="BS147" s="49"/>
      <c r="BT147" s="49"/>
      <c r="BU147" s="49"/>
      <c r="BV147" s="49"/>
      <c r="BW147" s="49"/>
      <c r="BX147" s="49"/>
      <c r="BY147" s="49"/>
      <c r="BZ147" s="49"/>
      <c r="CA147" s="49"/>
      <c r="CB147" s="49"/>
      <c r="CC147" s="49"/>
      <c r="CD147" s="49"/>
      <c r="CE147" s="49"/>
      <c r="CF147" s="49"/>
      <c r="CG147" s="49"/>
      <c r="CH147" s="49"/>
      <c r="CI147" s="49"/>
      <c r="CJ147" s="49"/>
      <c r="CK147" s="49"/>
      <c r="CL147" s="49"/>
      <c r="CM147" s="49"/>
      <c r="CN147" s="49"/>
      <c r="CO147" s="49"/>
      <c r="CP147" s="49"/>
      <c r="CQ147" s="49"/>
    </row>
    <row r="148" spans="1:95" ht="14.25" customHeight="1" thickTop="1" thickBot="1" x14ac:dyDescent="0.3">
      <c r="G148" s="62"/>
      <c r="H148" s="409"/>
      <c r="J148" s="169"/>
      <c r="K148" s="52"/>
      <c r="L148" s="177"/>
      <c r="M148" s="177"/>
      <c r="N148" s="177"/>
      <c r="O148" s="177"/>
      <c r="P148" s="177"/>
      <c r="Q148" s="177"/>
      <c r="R148" s="177"/>
      <c r="S148" s="177"/>
      <c r="T148" s="177"/>
      <c r="U148" s="177"/>
      <c r="V148" s="177"/>
      <c r="W148" s="177"/>
      <c r="X148" s="177"/>
      <c r="Y148" s="177"/>
      <c r="Z148" s="177"/>
      <c r="AA148" s="177"/>
      <c r="AB148" s="177"/>
      <c r="AC148" s="177"/>
      <c r="AD148" s="177"/>
      <c r="AE148" s="177"/>
      <c r="AF148" s="177"/>
      <c r="AG148" s="177"/>
      <c r="AH148" s="177"/>
      <c r="AI148" s="177"/>
      <c r="AJ148" s="177"/>
      <c r="AK148" s="177"/>
      <c r="AL148" s="177"/>
      <c r="AM148" s="177"/>
      <c r="AN148" s="177"/>
      <c r="AO148" s="177"/>
      <c r="AP148" s="177"/>
      <c r="AQ148" s="177"/>
      <c r="AR148" s="177"/>
    </row>
    <row r="149" spans="1:95" ht="14.25" customHeight="1" thickTop="1" thickBot="1" x14ac:dyDescent="0.3">
      <c r="G149" s="62"/>
      <c r="H149" s="409"/>
      <c r="L149" s="162">
        <v>2018</v>
      </c>
      <c r="M149" s="162">
        <v>2019</v>
      </c>
      <c r="N149" s="162">
        <v>2020</v>
      </c>
      <c r="O149" s="162">
        <v>2021</v>
      </c>
      <c r="P149" s="162">
        <v>2022</v>
      </c>
      <c r="Q149" s="162">
        <v>2023</v>
      </c>
      <c r="R149" s="162">
        <v>2024</v>
      </c>
      <c r="S149" s="162">
        <v>2025</v>
      </c>
      <c r="T149" s="162">
        <v>2026</v>
      </c>
      <c r="U149" s="162">
        <v>2027</v>
      </c>
      <c r="V149" s="162">
        <v>2028</v>
      </c>
      <c r="W149" s="162">
        <v>2029</v>
      </c>
      <c r="X149" s="162">
        <v>2030</v>
      </c>
      <c r="Y149" s="162">
        <v>2031</v>
      </c>
      <c r="Z149" s="162">
        <v>2032</v>
      </c>
      <c r="AA149" s="162">
        <v>2033</v>
      </c>
      <c r="AB149" s="162">
        <v>2034</v>
      </c>
      <c r="AC149" s="162">
        <v>2035</v>
      </c>
      <c r="AD149" s="162">
        <v>2036</v>
      </c>
      <c r="AE149" s="162">
        <v>2037</v>
      </c>
      <c r="AF149" s="162">
        <v>2038</v>
      </c>
      <c r="AG149" s="162">
        <v>2039</v>
      </c>
      <c r="AH149" s="162">
        <v>2040</v>
      </c>
      <c r="AI149" s="162">
        <v>2041</v>
      </c>
      <c r="AJ149" s="162">
        <v>2042</v>
      </c>
      <c r="AK149" s="162">
        <v>2043</v>
      </c>
      <c r="AL149" s="162">
        <v>2044</v>
      </c>
      <c r="AM149" s="162">
        <v>2045</v>
      </c>
      <c r="AN149" s="162">
        <v>2046</v>
      </c>
      <c r="AO149" s="162">
        <v>2047</v>
      </c>
      <c r="AP149" s="162">
        <v>2048</v>
      </c>
      <c r="AQ149" s="162">
        <v>2049</v>
      </c>
      <c r="AR149" s="162">
        <v>2050</v>
      </c>
      <c r="BG149" s="175"/>
      <c r="BH149" s="175"/>
      <c r="BI149" s="175"/>
      <c r="BJ149" s="175"/>
      <c r="BK149" s="182"/>
      <c r="BL149" s="182"/>
      <c r="BM149" s="182"/>
      <c r="BN149" s="175"/>
      <c r="BO149" s="175"/>
      <c r="BP149" s="175"/>
      <c r="BQ149" s="175"/>
      <c r="BR149" s="175"/>
      <c r="BS149" s="175"/>
      <c r="BT149" s="175"/>
      <c r="BU149" s="175"/>
      <c r="BV149" s="175"/>
      <c r="BW149" s="175"/>
      <c r="BX149" s="175"/>
      <c r="BY149" s="175"/>
      <c r="BZ149" s="175"/>
      <c r="CA149" s="175"/>
      <c r="CB149" s="175"/>
      <c r="CC149" s="175"/>
    </row>
    <row r="150" spans="1:95" ht="14.25" customHeight="1" thickTop="1" x14ac:dyDescent="0.25">
      <c r="G150" s="62"/>
      <c r="H150" s="409"/>
      <c r="J150" s="441" t="s">
        <v>64</v>
      </c>
      <c r="K150" s="164" t="s">
        <v>116</v>
      </c>
      <c r="L150" s="184">
        <f t="shared" ref="L150:AR157" si="8" xml:space="preserve"> ($S$48-1)*(L167+L269)</f>
        <v>126.9482010778105</v>
      </c>
      <c r="M150" s="184">
        <f t="shared" si="8"/>
        <v>111.5037608508275</v>
      </c>
      <c r="N150" s="184">
        <f t="shared" si="8"/>
        <v>106.32837503002163</v>
      </c>
      <c r="O150" s="184">
        <f t="shared" si="8"/>
        <v>101.15298920921578</v>
      </c>
      <c r="P150" s="184">
        <f t="shared" si="8"/>
        <v>95.977603388409904</v>
      </c>
      <c r="Q150" s="184">
        <f t="shared" si="8"/>
        <v>90.802217567604046</v>
      </c>
      <c r="R150" s="184">
        <f t="shared" si="8"/>
        <v>85.626831746798175</v>
      </c>
      <c r="S150" s="184">
        <f t="shared" si="8"/>
        <v>80.451445925992303</v>
      </c>
      <c r="T150" s="184">
        <f t="shared" si="8"/>
        <v>75.276060105186446</v>
      </c>
      <c r="U150" s="184">
        <f t="shared" si="8"/>
        <v>70.100674284380574</v>
      </c>
      <c r="V150" s="184">
        <f t="shared" si="8"/>
        <v>64.925288463574702</v>
      </c>
      <c r="W150" s="184">
        <f t="shared" si="8"/>
        <v>59.749902642768845</v>
      </c>
      <c r="X150" s="184">
        <f t="shared" si="8"/>
        <v>54.574516821962924</v>
      </c>
      <c r="Y150" s="184">
        <f t="shared" si="8"/>
        <v>53.899204089898966</v>
      </c>
      <c r="Z150" s="184">
        <f t="shared" si="8"/>
        <v>53.223891357835015</v>
      </c>
      <c r="AA150" s="184">
        <f t="shared" si="8"/>
        <v>52.54857862577105</v>
      </c>
      <c r="AB150" s="184">
        <f t="shared" si="8"/>
        <v>51.873265893707099</v>
      </c>
      <c r="AC150" s="184">
        <f t="shared" si="8"/>
        <v>51.197953161643142</v>
      </c>
      <c r="AD150" s="184">
        <f t="shared" si="8"/>
        <v>50.522640429579191</v>
      </c>
      <c r="AE150" s="184">
        <f t="shared" si="8"/>
        <v>49.847327697515233</v>
      </c>
      <c r="AF150" s="184">
        <f t="shared" si="8"/>
        <v>49.172014965451282</v>
      </c>
      <c r="AG150" s="184">
        <f t="shared" si="8"/>
        <v>48.496702233387317</v>
      </c>
      <c r="AH150" s="184">
        <f t="shared" si="8"/>
        <v>47.821389501323367</v>
      </c>
      <c r="AI150" s="184">
        <f t="shared" si="8"/>
        <v>47.146076769259409</v>
      </c>
      <c r="AJ150" s="184">
        <f t="shared" si="8"/>
        <v>46.470764037195458</v>
      </c>
      <c r="AK150" s="184">
        <f t="shared" si="8"/>
        <v>45.7954513051315</v>
      </c>
      <c r="AL150" s="184">
        <f t="shared" si="8"/>
        <v>45.12013857306755</v>
      </c>
      <c r="AM150" s="184">
        <f t="shared" si="8"/>
        <v>44.444825841003585</v>
      </c>
      <c r="AN150" s="184">
        <f t="shared" si="8"/>
        <v>43.769513108939627</v>
      </c>
      <c r="AO150" s="184">
        <f t="shared" si="8"/>
        <v>43.094200376875676</v>
      </c>
      <c r="AP150" s="184">
        <f t="shared" si="8"/>
        <v>42.418887644811726</v>
      </c>
      <c r="AQ150" s="184">
        <f t="shared" si="8"/>
        <v>41.743574912747768</v>
      </c>
      <c r="AR150" s="184">
        <f t="shared" si="8"/>
        <v>41.068262180683874</v>
      </c>
      <c r="BG150" s="182"/>
      <c r="BH150" s="182"/>
      <c r="BI150" s="182"/>
      <c r="BJ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</row>
    <row r="151" spans="1:95" ht="14.25" customHeight="1" x14ac:dyDescent="0.25">
      <c r="G151" s="62"/>
      <c r="H151" s="409"/>
      <c r="J151" s="442"/>
      <c r="K151" s="52" t="s">
        <v>117</v>
      </c>
      <c r="L151" s="185">
        <f t="shared" si="8"/>
        <v>126.9482010778105</v>
      </c>
      <c r="M151" s="185">
        <f t="shared" si="8"/>
        <v>111.5037608508275</v>
      </c>
      <c r="N151" s="185">
        <f t="shared" si="8"/>
        <v>107.40023700531111</v>
      </c>
      <c r="O151" s="185">
        <f t="shared" si="8"/>
        <v>103.29671315979472</v>
      </c>
      <c r="P151" s="185">
        <f t="shared" si="8"/>
        <v>99.193189314278328</v>
      </c>
      <c r="Q151" s="185">
        <f t="shared" si="8"/>
        <v>95.089665468761936</v>
      </c>
      <c r="R151" s="185">
        <f t="shared" si="8"/>
        <v>90.986141623245544</v>
      </c>
      <c r="S151" s="185">
        <f t="shared" si="8"/>
        <v>86.882617777729152</v>
      </c>
      <c r="T151" s="185">
        <f t="shared" si="8"/>
        <v>82.77909393221276</v>
      </c>
      <c r="U151" s="185">
        <f t="shared" si="8"/>
        <v>78.675570086696354</v>
      </c>
      <c r="V151" s="185">
        <f t="shared" si="8"/>
        <v>74.572046241179962</v>
      </c>
      <c r="W151" s="185">
        <f t="shared" si="8"/>
        <v>70.46852239566357</v>
      </c>
      <c r="X151" s="185">
        <f t="shared" si="8"/>
        <v>66.364998550147206</v>
      </c>
      <c r="Y151" s="185">
        <f t="shared" si="8"/>
        <v>65.775474463737979</v>
      </c>
      <c r="Z151" s="185">
        <f t="shared" si="8"/>
        <v>65.185950377328766</v>
      </c>
      <c r="AA151" s="185">
        <f t="shared" si="8"/>
        <v>64.596426290919553</v>
      </c>
      <c r="AB151" s="185">
        <f t="shared" si="8"/>
        <v>64.00690220451034</v>
      </c>
      <c r="AC151" s="185">
        <f t="shared" si="8"/>
        <v>63.417378118101119</v>
      </c>
      <c r="AD151" s="185">
        <f t="shared" si="8"/>
        <v>62.827854031691899</v>
      </c>
      <c r="AE151" s="185">
        <f t="shared" si="8"/>
        <v>62.238329945282686</v>
      </c>
      <c r="AF151" s="185">
        <f t="shared" si="8"/>
        <v>61.648805858873466</v>
      </c>
      <c r="AG151" s="185">
        <f t="shared" si="8"/>
        <v>61.059281772464253</v>
      </c>
      <c r="AH151" s="185">
        <f t="shared" si="8"/>
        <v>60.469757686055033</v>
      </c>
      <c r="AI151" s="185">
        <f t="shared" si="8"/>
        <v>59.88023359964582</v>
      </c>
      <c r="AJ151" s="185">
        <f t="shared" si="8"/>
        <v>59.2907095132366</v>
      </c>
      <c r="AK151" s="185">
        <f t="shared" si="8"/>
        <v>58.701185426827386</v>
      </c>
      <c r="AL151" s="185">
        <f t="shared" si="8"/>
        <v>58.111661340418166</v>
      </c>
      <c r="AM151" s="185">
        <f t="shared" si="8"/>
        <v>57.522137254008953</v>
      </c>
      <c r="AN151" s="185">
        <f t="shared" si="8"/>
        <v>56.932613167599733</v>
      </c>
      <c r="AO151" s="185">
        <f t="shared" si="8"/>
        <v>56.34308908119052</v>
      </c>
      <c r="AP151" s="185">
        <f t="shared" si="8"/>
        <v>55.7535649947813</v>
      </c>
      <c r="AQ151" s="185">
        <f t="shared" si="8"/>
        <v>55.164040908372087</v>
      </c>
      <c r="AR151" s="185">
        <f t="shared" si="8"/>
        <v>54.574516821962924</v>
      </c>
    </row>
    <row r="152" spans="1:95" ht="14.25" customHeight="1" thickBot="1" x14ac:dyDescent="0.3">
      <c r="G152" s="62"/>
      <c r="H152" s="409"/>
      <c r="J152" s="442"/>
      <c r="K152" s="167" t="s">
        <v>118</v>
      </c>
      <c r="L152" s="186">
        <f t="shared" si="8"/>
        <v>126.9482010778105</v>
      </c>
      <c r="M152" s="186">
        <f t="shared" si="8"/>
        <v>111.5037608508275</v>
      </c>
      <c r="N152" s="186">
        <f t="shared" si="8"/>
        <v>110.19171184783248</v>
      </c>
      <c r="O152" s="186">
        <f t="shared" si="8"/>
        <v>108.87966284483745</v>
      </c>
      <c r="P152" s="186">
        <f t="shared" si="8"/>
        <v>107.56761384184243</v>
      </c>
      <c r="Q152" s="186">
        <f t="shared" si="8"/>
        <v>106.25556483884741</v>
      </c>
      <c r="R152" s="186">
        <f t="shared" si="8"/>
        <v>104.94351583585238</v>
      </c>
      <c r="S152" s="186">
        <f t="shared" si="8"/>
        <v>103.63146683285736</v>
      </c>
      <c r="T152" s="186">
        <f t="shared" si="8"/>
        <v>102.31941782986233</v>
      </c>
      <c r="U152" s="186">
        <f t="shared" si="8"/>
        <v>101.00736882686731</v>
      </c>
      <c r="V152" s="186">
        <f t="shared" si="8"/>
        <v>99.695319823872282</v>
      </c>
      <c r="W152" s="186">
        <f t="shared" si="8"/>
        <v>98.383270820877257</v>
      </c>
      <c r="X152" s="186">
        <f t="shared" si="8"/>
        <v>97.071221817882133</v>
      </c>
      <c r="Y152" s="186">
        <f t="shared" si="8"/>
        <v>95.535910654495382</v>
      </c>
      <c r="Z152" s="186">
        <f t="shared" si="8"/>
        <v>94.00059949110863</v>
      </c>
      <c r="AA152" s="186">
        <f t="shared" si="8"/>
        <v>92.465288327721879</v>
      </c>
      <c r="AB152" s="186">
        <f t="shared" si="8"/>
        <v>90.929977164335128</v>
      </c>
      <c r="AC152" s="186">
        <f t="shared" si="8"/>
        <v>89.394666000948376</v>
      </c>
      <c r="AD152" s="186">
        <f t="shared" si="8"/>
        <v>87.859354837561611</v>
      </c>
      <c r="AE152" s="186">
        <f t="shared" si="8"/>
        <v>86.32404367417486</v>
      </c>
      <c r="AF152" s="186">
        <f t="shared" si="8"/>
        <v>84.788732510788094</v>
      </c>
      <c r="AG152" s="186">
        <f t="shared" si="8"/>
        <v>83.253421347401343</v>
      </c>
      <c r="AH152" s="186">
        <f t="shared" si="8"/>
        <v>81.718110184014591</v>
      </c>
      <c r="AI152" s="186">
        <f t="shared" si="8"/>
        <v>80.18279902062784</v>
      </c>
      <c r="AJ152" s="186">
        <f t="shared" si="8"/>
        <v>78.647487857241103</v>
      </c>
      <c r="AK152" s="186">
        <f t="shared" si="8"/>
        <v>77.112176693854352</v>
      </c>
      <c r="AL152" s="186">
        <f t="shared" si="8"/>
        <v>75.576865530467614</v>
      </c>
      <c r="AM152" s="186">
        <f t="shared" si="8"/>
        <v>74.041554367080863</v>
      </c>
      <c r="AN152" s="186">
        <f t="shared" si="8"/>
        <v>72.506243203694112</v>
      </c>
      <c r="AO152" s="186">
        <f t="shared" si="8"/>
        <v>70.970932040307375</v>
      </c>
      <c r="AP152" s="186">
        <f t="shared" si="8"/>
        <v>69.435620876920623</v>
      </c>
      <c r="AQ152" s="186">
        <f t="shared" si="8"/>
        <v>67.900309713533872</v>
      </c>
      <c r="AR152" s="186">
        <f t="shared" si="8"/>
        <v>66.364998550147206</v>
      </c>
    </row>
    <row r="153" spans="1:95" ht="14.25" customHeight="1" thickTop="1" thickBot="1" x14ac:dyDescent="0.3">
      <c r="G153" s="62"/>
      <c r="H153" s="409"/>
      <c r="J153" s="442"/>
      <c r="K153" s="164" t="s">
        <v>119</v>
      </c>
      <c r="L153" s="187">
        <f t="shared" si="8"/>
        <v>126.9482010778105</v>
      </c>
      <c r="M153" s="187">
        <f t="shared" si="8"/>
        <v>111.5037608508275</v>
      </c>
      <c r="N153" s="187">
        <f t="shared" si="8"/>
        <v>106.32837503002163</v>
      </c>
      <c r="O153" s="187">
        <f t="shared" si="8"/>
        <v>101.15298920921578</v>
      </c>
      <c r="P153" s="187">
        <f t="shared" si="8"/>
        <v>95.977603388409904</v>
      </c>
      <c r="Q153" s="187">
        <f t="shared" si="8"/>
        <v>90.802217567604046</v>
      </c>
      <c r="R153" s="187">
        <f t="shared" si="8"/>
        <v>85.626831746798175</v>
      </c>
      <c r="S153" s="187">
        <f t="shared" si="8"/>
        <v>80.451445925992303</v>
      </c>
      <c r="T153" s="187">
        <f t="shared" si="8"/>
        <v>75.276060105186446</v>
      </c>
      <c r="U153" s="187">
        <f t="shared" si="8"/>
        <v>70.100674284380574</v>
      </c>
      <c r="V153" s="187">
        <f t="shared" si="8"/>
        <v>64.925288463574702</v>
      </c>
      <c r="W153" s="187">
        <f t="shared" si="8"/>
        <v>59.749902642768845</v>
      </c>
      <c r="X153" s="187">
        <f t="shared" si="8"/>
        <v>54.574516821962924</v>
      </c>
      <c r="Y153" s="187">
        <f t="shared" si="8"/>
        <v>53.899204089898966</v>
      </c>
      <c r="Z153" s="187">
        <f t="shared" si="8"/>
        <v>53.223891357835015</v>
      </c>
      <c r="AA153" s="187">
        <f t="shared" si="8"/>
        <v>52.54857862577105</v>
      </c>
      <c r="AB153" s="187">
        <f t="shared" si="8"/>
        <v>51.873265893707099</v>
      </c>
      <c r="AC153" s="187">
        <f t="shared" si="8"/>
        <v>51.197953161643142</v>
      </c>
      <c r="AD153" s="187">
        <f t="shared" si="8"/>
        <v>50.522640429579191</v>
      </c>
      <c r="AE153" s="187">
        <f t="shared" si="8"/>
        <v>49.847327697515233</v>
      </c>
      <c r="AF153" s="187">
        <f t="shared" si="8"/>
        <v>49.172014965451282</v>
      </c>
      <c r="AG153" s="187">
        <f t="shared" si="8"/>
        <v>48.496702233387317</v>
      </c>
      <c r="AH153" s="187">
        <f t="shared" si="8"/>
        <v>47.821389501323367</v>
      </c>
      <c r="AI153" s="187">
        <f t="shared" si="8"/>
        <v>47.146076769259409</v>
      </c>
      <c r="AJ153" s="187">
        <f t="shared" si="8"/>
        <v>46.470764037195458</v>
      </c>
      <c r="AK153" s="187">
        <f t="shared" si="8"/>
        <v>45.7954513051315</v>
      </c>
      <c r="AL153" s="187">
        <f t="shared" si="8"/>
        <v>45.12013857306755</v>
      </c>
      <c r="AM153" s="187">
        <f t="shared" si="8"/>
        <v>44.444825841003585</v>
      </c>
      <c r="AN153" s="187">
        <f t="shared" si="8"/>
        <v>43.769513108939627</v>
      </c>
      <c r="AO153" s="187">
        <f t="shared" si="8"/>
        <v>43.094200376875676</v>
      </c>
      <c r="AP153" s="187">
        <f t="shared" si="8"/>
        <v>42.418887644811726</v>
      </c>
      <c r="AQ153" s="187">
        <f t="shared" si="8"/>
        <v>41.743574912747768</v>
      </c>
      <c r="AR153" s="187">
        <f t="shared" si="8"/>
        <v>41.068262180683874</v>
      </c>
      <c r="CD153" s="175"/>
      <c r="CE153" s="175"/>
      <c r="CF153" s="175"/>
      <c r="CG153" s="175"/>
      <c r="CH153" s="175"/>
      <c r="CI153" s="175"/>
      <c r="CJ153" s="175"/>
      <c r="CK153" s="175"/>
      <c r="CL153" s="175"/>
      <c r="CM153" s="175"/>
      <c r="CN153" s="175"/>
      <c r="CO153" s="175"/>
      <c r="CP153" s="175"/>
      <c r="CQ153" s="175"/>
    </row>
    <row r="154" spans="1:95" ht="14.25" customHeight="1" thickTop="1" x14ac:dyDescent="0.25">
      <c r="G154" s="62"/>
      <c r="H154" s="409"/>
      <c r="J154" s="442"/>
      <c r="K154" s="52" t="s">
        <v>120</v>
      </c>
      <c r="L154" s="185">
        <f t="shared" si="8"/>
        <v>126.9482010778105</v>
      </c>
      <c r="M154" s="185">
        <f t="shared" si="8"/>
        <v>111.5037608508275</v>
      </c>
      <c r="N154" s="185">
        <f t="shared" si="8"/>
        <v>107.40023700531111</v>
      </c>
      <c r="O154" s="185">
        <f t="shared" si="8"/>
        <v>103.29671315979472</v>
      </c>
      <c r="P154" s="185">
        <f t="shared" si="8"/>
        <v>99.193189314278328</v>
      </c>
      <c r="Q154" s="185">
        <f t="shared" si="8"/>
        <v>95.089665468761936</v>
      </c>
      <c r="R154" s="185">
        <f t="shared" si="8"/>
        <v>90.986141623245544</v>
      </c>
      <c r="S154" s="185">
        <f t="shared" si="8"/>
        <v>86.882617777729152</v>
      </c>
      <c r="T154" s="185">
        <f t="shared" si="8"/>
        <v>82.77909393221276</v>
      </c>
      <c r="U154" s="185">
        <f t="shared" si="8"/>
        <v>78.675570086696354</v>
      </c>
      <c r="V154" s="185">
        <f t="shared" si="8"/>
        <v>74.572046241179962</v>
      </c>
      <c r="W154" s="185">
        <f t="shared" si="8"/>
        <v>70.46852239566357</v>
      </c>
      <c r="X154" s="185">
        <f t="shared" si="8"/>
        <v>66.364998550147206</v>
      </c>
      <c r="Y154" s="185">
        <f t="shared" si="8"/>
        <v>65.775474463737979</v>
      </c>
      <c r="Z154" s="185">
        <f t="shared" si="8"/>
        <v>65.185950377328766</v>
      </c>
      <c r="AA154" s="185">
        <f t="shared" si="8"/>
        <v>64.596426290919553</v>
      </c>
      <c r="AB154" s="185">
        <f t="shared" si="8"/>
        <v>64.00690220451034</v>
      </c>
      <c r="AC154" s="185">
        <f t="shared" si="8"/>
        <v>63.417378118101119</v>
      </c>
      <c r="AD154" s="185">
        <f t="shared" si="8"/>
        <v>62.827854031691899</v>
      </c>
      <c r="AE154" s="185">
        <f t="shared" si="8"/>
        <v>62.238329945282686</v>
      </c>
      <c r="AF154" s="185">
        <f t="shared" si="8"/>
        <v>61.648805858873466</v>
      </c>
      <c r="AG154" s="185">
        <f t="shared" si="8"/>
        <v>61.059281772464253</v>
      </c>
      <c r="AH154" s="185">
        <f t="shared" si="8"/>
        <v>60.469757686055033</v>
      </c>
      <c r="AI154" s="185">
        <f t="shared" si="8"/>
        <v>59.88023359964582</v>
      </c>
      <c r="AJ154" s="185">
        <f t="shared" si="8"/>
        <v>59.2907095132366</v>
      </c>
      <c r="AK154" s="185">
        <f t="shared" si="8"/>
        <v>58.701185426827386</v>
      </c>
      <c r="AL154" s="185">
        <f t="shared" si="8"/>
        <v>58.111661340418166</v>
      </c>
      <c r="AM154" s="185">
        <f t="shared" si="8"/>
        <v>57.522137254008953</v>
      </c>
      <c r="AN154" s="185">
        <f t="shared" si="8"/>
        <v>56.932613167599733</v>
      </c>
      <c r="AO154" s="185">
        <f t="shared" si="8"/>
        <v>56.34308908119052</v>
      </c>
      <c r="AP154" s="185">
        <f t="shared" si="8"/>
        <v>55.7535649947813</v>
      </c>
      <c r="AQ154" s="185">
        <f t="shared" si="8"/>
        <v>55.164040908372087</v>
      </c>
      <c r="AR154" s="185">
        <f t="shared" si="8"/>
        <v>54.574516821962924</v>
      </c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</row>
    <row r="155" spans="1:95" ht="14.25" customHeight="1" thickBot="1" x14ac:dyDescent="0.3">
      <c r="G155" s="62"/>
      <c r="H155" s="409"/>
      <c r="J155" s="442"/>
      <c r="K155" s="167" t="s">
        <v>121</v>
      </c>
      <c r="L155" s="186">
        <f t="shared" si="8"/>
        <v>126.9482010778105</v>
      </c>
      <c r="M155" s="186">
        <f t="shared" si="8"/>
        <v>111.5037608508275</v>
      </c>
      <c r="N155" s="186">
        <f t="shared" si="8"/>
        <v>110.19171184783248</v>
      </c>
      <c r="O155" s="186">
        <f t="shared" si="8"/>
        <v>108.87966284483745</v>
      </c>
      <c r="P155" s="186">
        <f t="shared" si="8"/>
        <v>107.56761384184243</v>
      </c>
      <c r="Q155" s="186">
        <f t="shared" si="8"/>
        <v>106.25556483884741</v>
      </c>
      <c r="R155" s="186">
        <f t="shared" si="8"/>
        <v>104.94351583585238</v>
      </c>
      <c r="S155" s="186">
        <f t="shared" si="8"/>
        <v>103.63146683285736</v>
      </c>
      <c r="T155" s="186">
        <f t="shared" si="8"/>
        <v>102.31941782986233</v>
      </c>
      <c r="U155" s="186">
        <f t="shared" si="8"/>
        <v>101.00736882686731</v>
      </c>
      <c r="V155" s="186">
        <f t="shared" si="8"/>
        <v>99.695319823872282</v>
      </c>
      <c r="W155" s="186">
        <f t="shared" si="8"/>
        <v>98.383270820877257</v>
      </c>
      <c r="X155" s="186">
        <f t="shared" si="8"/>
        <v>97.071221817882133</v>
      </c>
      <c r="Y155" s="186">
        <f t="shared" si="8"/>
        <v>95.535910654495382</v>
      </c>
      <c r="Z155" s="186">
        <f t="shared" si="8"/>
        <v>94.00059949110863</v>
      </c>
      <c r="AA155" s="186">
        <f t="shared" si="8"/>
        <v>92.465288327721879</v>
      </c>
      <c r="AB155" s="186">
        <f t="shared" si="8"/>
        <v>90.929977164335128</v>
      </c>
      <c r="AC155" s="186">
        <f t="shared" si="8"/>
        <v>89.394666000948376</v>
      </c>
      <c r="AD155" s="186">
        <f t="shared" si="8"/>
        <v>87.859354837561611</v>
      </c>
      <c r="AE155" s="186">
        <f t="shared" si="8"/>
        <v>86.32404367417486</v>
      </c>
      <c r="AF155" s="186">
        <f t="shared" si="8"/>
        <v>84.788732510788094</v>
      </c>
      <c r="AG155" s="186">
        <f t="shared" si="8"/>
        <v>83.253421347401343</v>
      </c>
      <c r="AH155" s="186">
        <f t="shared" si="8"/>
        <v>81.718110184014591</v>
      </c>
      <c r="AI155" s="186">
        <f t="shared" si="8"/>
        <v>80.18279902062784</v>
      </c>
      <c r="AJ155" s="186">
        <f t="shared" si="8"/>
        <v>78.647487857241103</v>
      </c>
      <c r="AK155" s="186">
        <f t="shared" si="8"/>
        <v>77.112176693854352</v>
      </c>
      <c r="AL155" s="186">
        <f t="shared" si="8"/>
        <v>75.576865530467614</v>
      </c>
      <c r="AM155" s="186">
        <f t="shared" si="8"/>
        <v>74.041554367080863</v>
      </c>
      <c r="AN155" s="186">
        <f t="shared" si="8"/>
        <v>72.506243203694112</v>
      </c>
      <c r="AO155" s="186">
        <f t="shared" si="8"/>
        <v>70.970932040307375</v>
      </c>
      <c r="AP155" s="186">
        <f t="shared" si="8"/>
        <v>69.435620876920623</v>
      </c>
      <c r="AQ155" s="186">
        <f t="shared" si="8"/>
        <v>67.900309713533872</v>
      </c>
      <c r="AR155" s="186">
        <f t="shared" si="8"/>
        <v>66.364998550147206</v>
      </c>
    </row>
    <row r="156" spans="1:95" ht="13.5" customHeight="1" thickTop="1" thickBot="1" x14ac:dyDescent="0.3">
      <c r="G156" s="62"/>
      <c r="H156" s="409"/>
      <c r="J156" s="442"/>
      <c r="K156" s="164" t="s">
        <v>122</v>
      </c>
      <c r="L156" s="187">
        <f t="shared" si="8"/>
        <v>126.9482010778105</v>
      </c>
      <c r="M156" s="187">
        <f t="shared" si="8"/>
        <v>111.5037608508275</v>
      </c>
      <c r="N156" s="187">
        <f t="shared" si="8"/>
        <v>106.32837503002163</v>
      </c>
      <c r="O156" s="187">
        <f t="shared" si="8"/>
        <v>101.15298920921578</v>
      </c>
      <c r="P156" s="187">
        <f t="shared" si="8"/>
        <v>95.977603388409904</v>
      </c>
      <c r="Q156" s="187">
        <f t="shared" si="8"/>
        <v>90.802217567604046</v>
      </c>
      <c r="R156" s="187">
        <f t="shared" si="8"/>
        <v>85.626831746798175</v>
      </c>
      <c r="S156" s="187">
        <f t="shared" si="8"/>
        <v>80.451445925992303</v>
      </c>
      <c r="T156" s="187">
        <f t="shared" si="8"/>
        <v>75.276060105186446</v>
      </c>
      <c r="U156" s="187">
        <f t="shared" si="8"/>
        <v>70.100674284380574</v>
      </c>
      <c r="V156" s="187">
        <f t="shared" si="8"/>
        <v>64.925288463574702</v>
      </c>
      <c r="W156" s="187">
        <f t="shared" si="8"/>
        <v>59.749902642768845</v>
      </c>
      <c r="X156" s="187">
        <f t="shared" si="8"/>
        <v>54.574516821962924</v>
      </c>
      <c r="Y156" s="187">
        <f t="shared" si="8"/>
        <v>53.899204089898966</v>
      </c>
      <c r="Z156" s="187">
        <f t="shared" si="8"/>
        <v>53.223891357835015</v>
      </c>
      <c r="AA156" s="187">
        <f t="shared" si="8"/>
        <v>52.54857862577105</v>
      </c>
      <c r="AB156" s="187">
        <f t="shared" si="8"/>
        <v>51.873265893707099</v>
      </c>
      <c r="AC156" s="187">
        <f t="shared" si="8"/>
        <v>51.197953161643142</v>
      </c>
      <c r="AD156" s="187">
        <f t="shared" si="8"/>
        <v>50.522640429579191</v>
      </c>
      <c r="AE156" s="187">
        <f t="shared" si="8"/>
        <v>49.847327697515233</v>
      </c>
      <c r="AF156" s="187">
        <f t="shared" si="8"/>
        <v>49.172014965451282</v>
      </c>
      <c r="AG156" s="187">
        <f t="shared" si="8"/>
        <v>48.496702233387317</v>
      </c>
      <c r="AH156" s="187">
        <f t="shared" si="8"/>
        <v>47.821389501323367</v>
      </c>
      <c r="AI156" s="187">
        <f t="shared" si="8"/>
        <v>47.146076769259409</v>
      </c>
      <c r="AJ156" s="187">
        <f t="shared" si="8"/>
        <v>46.470764037195458</v>
      </c>
      <c r="AK156" s="187">
        <f t="shared" si="8"/>
        <v>45.7954513051315</v>
      </c>
      <c r="AL156" s="187">
        <f t="shared" si="8"/>
        <v>45.12013857306755</v>
      </c>
      <c r="AM156" s="187">
        <f t="shared" si="8"/>
        <v>44.444825841003585</v>
      </c>
      <c r="AN156" s="187">
        <f t="shared" si="8"/>
        <v>43.769513108939627</v>
      </c>
      <c r="AO156" s="187">
        <f t="shared" si="8"/>
        <v>43.094200376875676</v>
      </c>
      <c r="AP156" s="187">
        <f t="shared" si="8"/>
        <v>42.418887644811726</v>
      </c>
      <c r="AQ156" s="187">
        <f t="shared" si="8"/>
        <v>41.743574912747768</v>
      </c>
      <c r="AR156" s="187">
        <f t="shared" si="8"/>
        <v>41.068262180683874</v>
      </c>
      <c r="AZ156" s="175"/>
      <c r="BA156" s="175"/>
      <c r="BB156" s="175"/>
      <c r="BC156" s="175"/>
      <c r="BF156" s="175"/>
    </row>
    <row r="157" spans="1:95" s="175" customFormat="1" ht="14.25" customHeight="1" thickTop="1" thickBot="1" x14ac:dyDescent="0.3">
      <c r="A157" s="49"/>
      <c r="B157" s="49"/>
      <c r="C157" s="49"/>
      <c r="D157" s="49"/>
      <c r="E157" s="49"/>
      <c r="F157" s="49"/>
      <c r="G157" s="62"/>
      <c r="H157" s="409"/>
      <c r="I157" s="49"/>
      <c r="J157" s="442"/>
      <c r="K157" s="52" t="s">
        <v>123</v>
      </c>
      <c r="L157" s="185">
        <f t="shared" si="8"/>
        <v>126.9482010778105</v>
      </c>
      <c r="M157" s="185">
        <f t="shared" si="8"/>
        <v>111.5037608508275</v>
      </c>
      <c r="N157" s="185">
        <f t="shared" si="8"/>
        <v>107.40023700531111</v>
      </c>
      <c r="O157" s="185">
        <f t="shared" si="8"/>
        <v>103.29671315979472</v>
      </c>
      <c r="P157" s="185">
        <f t="shared" si="8"/>
        <v>99.193189314278328</v>
      </c>
      <c r="Q157" s="185">
        <f t="shared" si="8"/>
        <v>95.089665468761936</v>
      </c>
      <c r="R157" s="185">
        <f t="shared" si="8"/>
        <v>90.986141623245544</v>
      </c>
      <c r="S157" s="185">
        <f t="shared" si="8"/>
        <v>86.882617777729152</v>
      </c>
      <c r="T157" s="185">
        <f t="shared" si="8"/>
        <v>82.77909393221276</v>
      </c>
      <c r="U157" s="185">
        <f t="shared" si="8"/>
        <v>78.675570086696354</v>
      </c>
      <c r="V157" s="185">
        <f t="shared" si="8"/>
        <v>74.572046241179962</v>
      </c>
      <c r="W157" s="185">
        <f t="shared" si="8"/>
        <v>70.46852239566357</v>
      </c>
      <c r="X157" s="185">
        <f t="shared" si="8"/>
        <v>66.364998550147206</v>
      </c>
      <c r="Y157" s="185">
        <f t="shared" si="8"/>
        <v>65.775474463737979</v>
      </c>
      <c r="Z157" s="185">
        <f t="shared" si="8"/>
        <v>65.185950377328766</v>
      </c>
      <c r="AA157" s="185">
        <f t="shared" si="8"/>
        <v>64.596426290919553</v>
      </c>
      <c r="AB157" s="185">
        <f t="shared" si="8"/>
        <v>64.00690220451034</v>
      </c>
      <c r="AC157" s="185">
        <f t="shared" si="8"/>
        <v>63.417378118101119</v>
      </c>
      <c r="AD157" s="185">
        <f t="shared" si="8"/>
        <v>62.827854031691899</v>
      </c>
      <c r="AE157" s="185">
        <f t="shared" si="8"/>
        <v>62.238329945282686</v>
      </c>
      <c r="AF157" s="185">
        <f t="shared" si="8"/>
        <v>61.648805858873466</v>
      </c>
      <c r="AG157" s="185">
        <f t="shared" si="8"/>
        <v>61.059281772464253</v>
      </c>
      <c r="AH157" s="185">
        <f t="shared" si="8"/>
        <v>60.469757686055033</v>
      </c>
      <c r="AI157" s="185">
        <f t="shared" si="8"/>
        <v>59.88023359964582</v>
      </c>
      <c r="AJ157" s="185">
        <f t="shared" ref="AJ157:AR157" si="9" xml:space="preserve"> ($S$48-1)*(AJ174+AJ276)</f>
        <v>59.2907095132366</v>
      </c>
      <c r="AK157" s="185">
        <f t="shared" si="9"/>
        <v>58.701185426827386</v>
      </c>
      <c r="AL157" s="185">
        <f t="shared" si="9"/>
        <v>58.111661340418166</v>
      </c>
      <c r="AM157" s="185">
        <f t="shared" si="9"/>
        <v>57.522137254008953</v>
      </c>
      <c r="AN157" s="185">
        <f t="shared" si="9"/>
        <v>56.932613167599733</v>
      </c>
      <c r="AO157" s="185">
        <f t="shared" si="9"/>
        <v>56.34308908119052</v>
      </c>
      <c r="AP157" s="185">
        <f t="shared" si="9"/>
        <v>55.7535649947813</v>
      </c>
      <c r="AQ157" s="185">
        <f t="shared" si="9"/>
        <v>55.164040908372087</v>
      </c>
      <c r="AR157" s="185">
        <f t="shared" si="9"/>
        <v>54.574516821962924</v>
      </c>
      <c r="AS157" s="49"/>
      <c r="AT157" s="49"/>
      <c r="AU157" s="49"/>
      <c r="AV157" s="49"/>
      <c r="AW157" s="49"/>
      <c r="AX157" s="49"/>
      <c r="AY157" s="49"/>
      <c r="AZ157" s="182"/>
      <c r="BA157" s="182"/>
      <c r="BB157" s="182"/>
      <c r="BC157" s="182"/>
      <c r="BF157" s="182"/>
      <c r="BG157" s="49"/>
      <c r="BH157" s="49"/>
      <c r="BI157" s="49"/>
      <c r="BJ157" s="49"/>
      <c r="BK157" s="49"/>
      <c r="BL157" s="49"/>
      <c r="BM157" s="49"/>
      <c r="BN157" s="49"/>
      <c r="BO157" s="49"/>
      <c r="BP157" s="49"/>
      <c r="BQ157" s="49"/>
      <c r="BR157" s="49"/>
      <c r="BS157" s="49"/>
      <c r="BT157" s="49"/>
      <c r="BU157" s="49"/>
      <c r="BV157" s="49"/>
      <c r="BW157" s="49"/>
      <c r="BX157" s="49"/>
      <c r="BY157" s="49"/>
      <c r="BZ157" s="49"/>
      <c r="CA157" s="49"/>
      <c r="CB157" s="49"/>
      <c r="CC157" s="49"/>
      <c r="CD157" s="49"/>
      <c r="CE157" s="49"/>
      <c r="CF157" s="49"/>
      <c r="CG157" s="49"/>
      <c r="CH157" s="49"/>
      <c r="CI157" s="49"/>
      <c r="CJ157" s="49"/>
      <c r="CK157" s="49"/>
      <c r="CL157" s="49"/>
      <c r="CM157" s="49"/>
      <c r="CN157" s="49"/>
      <c r="CO157" s="49"/>
      <c r="CP157" s="49"/>
      <c r="CQ157" s="49"/>
    </row>
    <row r="158" spans="1:95" s="182" customFormat="1" ht="14.25" customHeight="1" thickTop="1" thickBot="1" x14ac:dyDescent="0.3">
      <c r="A158" s="49"/>
      <c r="B158" s="49"/>
      <c r="C158" s="49"/>
      <c r="D158" s="49"/>
      <c r="E158" s="49"/>
      <c r="F158" s="49"/>
      <c r="G158" s="62"/>
      <c r="H158" s="409"/>
      <c r="I158" s="49"/>
      <c r="J158" s="442"/>
      <c r="K158" s="167" t="s">
        <v>124</v>
      </c>
      <c r="L158" s="188">
        <f t="shared" ref="L158:AR164" si="10" xml:space="preserve"> ($S$48-1)*(L175+L277)</f>
        <v>126.9482010778105</v>
      </c>
      <c r="M158" s="188">
        <f t="shared" si="10"/>
        <v>111.5037608508275</v>
      </c>
      <c r="N158" s="188">
        <f t="shared" si="10"/>
        <v>110.19171184783248</v>
      </c>
      <c r="O158" s="188">
        <f t="shared" si="10"/>
        <v>108.87966284483745</v>
      </c>
      <c r="P158" s="188">
        <f t="shared" si="10"/>
        <v>107.56761384184243</v>
      </c>
      <c r="Q158" s="188">
        <f t="shared" si="10"/>
        <v>106.25556483884741</v>
      </c>
      <c r="R158" s="188">
        <f t="shared" si="10"/>
        <v>104.94351583585238</v>
      </c>
      <c r="S158" s="188">
        <f t="shared" si="10"/>
        <v>103.63146683285736</v>
      </c>
      <c r="T158" s="188">
        <f t="shared" si="10"/>
        <v>102.31941782986233</v>
      </c>
      <c r="U158" s="188">
        <f t="shared" si="10"/>
        <v>101.00736882686731</v>
      </c>
      <c r="V158" s="188">
        <f t="shared" si="10"/>
        <v>99.695319823872282</v>
      </c>
      <c r="W158" s="188">
        <f t="shared" si="10"/>
        <v>98.383270820877257</v>
      </c>
      <c r="X158" s="188">
        <f t="shared" si="10"/>
        <v>97.071221817882133</v>
      </c>
      <c r="Y158" s="188">
        <f t="shared" si="10"/>
        <v>95.535910654495382</v>
      </c>
      <c r="Z158" s="188">
        <f t="shared" si="10"/>
        <v>94.00059949110863</v>
      </c>
      <c r="AA158" s="188">
        <f t="shared" si="10"/>
        <v>92.465288327721879</v>
      </c>
      <c r="AB158" s="188">
        <f t="shared" si="10"/>
        <v>90.929977164335128</v>
      </c>
      <c r="AC158" s="188">
        <f t="shared" si="10"/>
        <v>89.394666000948376</v>
      </c>
      <c r="AD158" s="188">
        <f t="shared" si="10"/>
        <v>87.859354837561611</v>
      </c>
      <c r="AE158" s="188">
        <f t="shared" si="10"/>
        <v>86.32404367417486</v>
      </c>
      <c r="AF158" s="188">
        <f t="shared" si="10"/>
        <v>84.788732510788094</v>
      </c>
      <c r="AG158" s="188">
        <f t="shared" si="10"/>
        <v>83.253421347401343</v>
      </c>
      <c r="AH158" s="188">
        <f t="shared" si="10"/>
        <v>81.718110184014591</v>
      </c>
      <c r="AI158" s="188">
        <f t="shared" si="10"/>
        <v>80.18279902062784</v>
      </c>
      <c r="AJ158" s="188">
        <f t="shared" si="10"/>
        <v>78.647487857241103</v>
      </c>
      <c r="AK158" s="188">
        <f t="shared" si="10"/>
        <v>77.112176693854352</v>
      </c>
      <c r="AL158" s="188">
        <f t="shared" si="10"/>
        <v>75.576865530467614</v>
      </c>
      <c r="AM158" s="188">
        <f t="shared" si="10"/>
        <v>74.041554367080863</v>
      </c>
      <c r="AN158" s="188">
        <f t="shared" si="10"/>
        <v>72.506243203694112</v>
      </c>
      <c r="AO158" s="188">
        <f t="shared" si="10"/>
        <v>70.970932040307375</v>
      </c>
      <c r="AP158" s="188">
        <f t="shared" si="10"/>
        <v>69.435620876920623</v>
      </c>
      <c r="AQ158" s="188">
        <f t="shared" si="10"/>
        <v>67.900309713533872</v>
      </c>
      <c r="AR158" s="188">
        <f t="shared" si="10"/>
        <v>66.364998550147206</v>
      </c>
      <c r="AS158" s="49"/>
      <c r="AT158" s="49"/>
      <c r="AU158" s="49"/>
      <c r="AV158" s="49"/>
      <c r="AW158" s="49"/>
      <c r="AX158" s="49"/>
      <c r="AY158" s="49"/>
      <c r="AZ158" s="49"/>
      <c r="BA158" s="49"/>
      <c r="BB158" s="49"/>
      <c r="BC158" s="49"/>
      <c r="BF158" s="49"/>
      <c r="BG158" s="49"/>
      <c r="BH158" s="49"/>
      <c r="BI158" s="49"/>
      <c r="BJ158" s="49"/>
      <c r="BK158" s="175"/>
      <c r="BL158" s="175"/>
      <c r="BM158" s="175"/>
      <c r="BN158" s="49"/>
      <c r="BO158" s="49"/>
      <c r="BP158" s="49"/>
      <c r="BQ158" s="49"/>
      <c r="BR158" s="49"/>
      <c r="BS158" s="49"/>
      <c r="BT158" s="49"/>
      <c r="BU158" s="49"/>
      <c r="BV158" s="49"/>
      <c r="BW158" s="49"/>
      <c r="BX158" s="49"/>
      <c r="BY158" s="49"/>
      <c r="BZ158" s="49"/>
      <c r="CA158" s="49"/>
      <c r="CB158" s="49"/>
      <c r="CC158" s="49"/>
      <c r="CD158" s="49"/>
      <c r="CE158" s="49"/>
      <c r="CF158" s="49"/>
      <c r="CG158" s="49"/>
      <c r="CH158" s="49"/>
      <c r="CI158" s="49"/>
      <c r="CJ158" s="49"/>
      <c r="CK158" s="49"/>
      <c r="CL158" s="49"/>
      <c r="CM158" s="49"/>
      <c r="CN158" s="49"/>
      <c r="CO158" s="49"/>
      <c r="CP158" s="49"/>
      <c r="CQ158" s="49"/>
    </row>
    <row r="159" spans="1:95" ht="13.5" customHeight="1" thickTop="1" thickBot="1" x14ac:dyDescent="0.3">
      <c r="G159" s="62"/>
      <c r="H159" s="409"/>
      <c r="J159" s="442"/>
      <c r="K159" s="164" t="s">
        <v>125</v>
      </c>
      <c r="L159" s="187">
        <f t="shared" si="10"/>
        <v>126.9482010778105</v>
      </c>
      <c r="M159" s="187">
        <f t="shared" si="10"/>
        <v>111.5037608508275</v>
      </c>
      <c r="N159" s="187">
        <f t="shared" si="10"/>
        <v>106.32837503002163</v>
      </c>
      <c r="O159" s="187">
        <f t="shared" si="10"/>
        <v>101.15298920921578</v>
      </c>
      <c r="P159" s="187">
        <f t="shared" si="10"/>
        <v>95.977603388409904</v>
      </c>
      <c r="Q159" s="187">
        <f t="shared" si="10"/>
        <v>90.802217567604046</v>
      </c>
      <c r="R159" s="187">
        <f t="shared" si="10"/>
        <v>85.626831746798175</v>
      </c>
      <c r="S159" s="187">
        <f t="shared" si="10"/>
        <v>80.451445925992303</v>
      </c>
      <c r="T159" s="187">
        <f t="shared" si="10"/>
        <v>75.276060105186446</v>
      </c>
      <c r="U159" s="187">
        <f t="shared" si="10"/>
        <v>70.100674284380574</v>
      </c>
      <c r="V159" s="187">
        <f t="shared" si="10"/>
        <v>64.925288463574702</v>
      </c>
      <c r="W159" s="187">
        <f t="shared" si="10"/>
        <v>59.749902642768845</v>
      </c>
      <c r="X159" s="187">
        <f t="shared" si="10"/>
        <v>54.574516821962924</v>
      </c>
      <c r="Y159" s="187">
        <f t="shared" si="10"/>
        <v>53.899204089898966</v>
      </c>
      <c r="Z159" s="187">
        <f t="shared" si="10"/>
        <v>53.223891357835015</v>
      </c>
      <c r="AA159" s="187">
        <f t="shared" si="10"/>
        <v>52.54857862577105</v>
      </c>
      <c r="AB159" s="187">
        <f t="shared" si="10"/>
        <v>51.873265893707099</v>
      </c>
      <c r="AC159" s="187">
        <f t="shared" si="10"/>
        <v>51.197953161643142</v>
      </c>
      <c r="AD159" s="187">
        <f t="shared" si="10"/>
        <v>50.522640429579191</v>
      </c>
      <c r="AE159" s="187">
        <f t="shared" si="10"/>
        <v>49.847327697515233</v>
      </c>
      <c r="AF159" s="187">
        <f t="shared" si="10"/>
        <v>49.172014965451282</v>
      </c>
      <c r="AG159" s="187">
        <f t="shared" si="10"/>
        <v>48.496702233387317</v>
      </c>
      <c r="AH159" s="187">
        <f t="shared" si="10"/>
        <v>47.821389501323367</v>
      </c>
      <c r="AI159" s="187">
        <f t="shared" si="10"/>
        <v>47.146076769259409</v>
      </c>
      <c r="AJ159" s="187">
        <f t="shared" si="10"/>
        <v>46.470764037195458</v>
      </c>
      <c r="AK159" s="187">
        <f t="shared" si="10"/>
        <v>45.7954513051315</v>
      </c>
      <c r="AL159" s="187">
        <f t="shared" si="10"/>
        <v>45.12013857306755</v>
      </c>
      <c r="AM159" s="187">
        <f t="shared" si="10"/>
        <v>44.444825841003585</v>
      </c>
      <c r="AN159" s="187">
        <f t="shared" si="10"/>
        <v>43.769513108939627</v>
      </c>
      <c r="AO159" s="187">
        <f t="shared" si="10"/>
        <v>43.094200376875676</v>
      </c>
      <c r="AP159" s="187">
        <f t="shared" si="10"/>
        <v>42.418887644811726</v>
      </c>
      <c r="AQ159" s="187">
        <f t="shared" si="10"/>
        <v>41.743574912747768</v>
      </c>
      <c r="AR159" s="187">
        <f t="shared" si="10"/>
        <v>41.068262180683874</v>
      </c>
      <c r="AZ159" s="175"/>
      <c r="BA159" s="175"/>
      <c r="BB159" s="175"/>
      <c r="BC159" s="175"/>
      <c r="BF159" s="175"/>
    </row>
    <row r="160" spans="1:95" s="175" customFormat="1" ht="14.25" customHeight="1" thickTop="1" thickBot="1" x14ac:dyDescent="0.3">
      <c r="A160" s="49"/>
      <c r="B160" s="49"/>
      <c r="C160" s="49"/>
      <c r="D160" s="49"/>
      <c r="E160" s="49"/>
      <c r="F160" s="49"/>
      <c r="G160" s="62"/>
      <c r="H160" s="409"/>
      <c r="I160" s="49"/>
      <c r="J160" s="442"/>
      <c r="K160" s="52" t="s">
        <v>126</v>
      </c>
      <c r="L160" s="185">
        <f t="shared" si="10"/>
        <v>126.9482010778105</v>
      </c>
      <c r="M160" s="185">
        <f t="shared" si="10"/>
        <v>111.5037608508275</v>
      </c>
      <c r="N160" s="185">
        <f t="shared" si="10"/>
        <v>107.40023700531111</v>
      </c>
      <c r="O160" s="185">
        <f t="shared" si="10"/>
        <v>103.29671315979472</v>
      </c>
      <c r="P160" s="185">
        <f t="shared" si="10"/>
        <v>99.193189314278328</v>
      </c>
      <c r="Q160" s="185">
        <f t="shared" si="10"/>
        <v>95.089665468761936</v>
      </c>
      <c r="R160" s="185">
        <f t="shared" si="10"/>
        <v>90.986141623245544</v>
      </c>
      <c r="S160" s="185">
        <f t="shared" si="10"/>
        <v>86.882617777729152</v>
      </c>
      <c r="T160" s="185">
        <f t="shared" si="10"/>
        <v>82.77909393221276</v>
      </c>
      <c r="U160" s="185">
        <f t="shared" si="10"/>
        <v>78.675570086696354</v>
      </c>
      <c r="V160" s="185">
        <f t="shared" si="10"/>
        <v>74.572046241179962</v>
      </c>
      <c r="W160" s="185">
        <f t="shared" si="10"/>
        <v>70.46852239566357</v>
      </c>
      <c r="X160" s="185">
        <f t="shared" si="10"/>
        <v>66.364998550147206</v>
      </c>
      <c r="Y160" s="185">
        <f t="shared" si="10"/>
        <v>65.775474463737979</v>
      </c>
      <c r="Z160" s="185">
        <f t="shared" si="10"/>
        <v>65.185950377328766</v>
      </c>
      <c r="AA160" s="185">
        <f t="shared" si="10"/>
        <v>64.596426290919553</v>
      </c>
      <c r="AB160" s="185">
        <f t="shared" si="10"/>
        <v>64.00690220451034</v>
      </c>
      <c r="AC160" s="185">
        <f t="shared" si="10"/>
        <v>63.417378118101119</v>
      </c>
      <c r="AD160" s="185">
        <f t="shared" si="10"/>
        <v>62.827854031691899</v>
      </c>
      <c r="AE160" s="185">
        <f t="shared" si="10"/>
        <v>62.238329945282686</v>
      </c>
      <c r="AF160" s="185">
        <f t="shared" si="10"/>
        <v>61.648805858873466</v>
      </c>
      <c r="AG160" s="185">
        <f t="shared" si="10"/>
        <v>61.059281772464253</v>
      </c>
      <c r="AH160" s="185">
        <f t="shared" si="10"/>
        <v>60.469757686055033</v>
      </c>
      <c r="AI160" s="185">
        <f t="shared" si="10"/>
        <v>59.88023359964582</v>
      </c>
      <c r="AJ160" s="185">
        <f t="shared" si="10"/>
        <v>59.2907095132366</v>
      </c>
      <c r="AK160" s="185">
        <f t="shared" si="10"/>
        <v>58.701185426827386</v>
      </c>
      <c r="AL160" s="185">
        <f t="shared" si="10"/>
        <v>58.111661340418166</v>
      </c>
      <c r="AM160" s="185">
        <f t="shared" si="10"/>
        <v>57.522137254008953</v>
      </c>
      <c r="AN160" s="185">
        <f t="shared" si="10"/>
        <v>56.932613167599733</v>
      </c>
      <c r="AO160" s="185">
        <f t="shared" si="10"/>
        <v>56.34308908119052</v>
      </c>
      <c r="AP160" s="185">
        <f t="shared" si="10"/>
        <v>55.7535649947813</v>
      </c>
      <c r="AQ160" s="185">
        <f t="shared" si="10"/>
        <v>55.164040908372087</v>
      </c>
      <c r="AR160" s="185">
        <f t="shared" si="10"/>
        <v>54.574516821962924</v>
      </c>
      <c r="AS160" s="49"/>
      <c r="AT160" s="49"/>
      <c r="AU160" s="49"/>
      <c r="AV160" s="49"/>
      <c r="AW160" s="49"/>
      <c r="AX160" s="49"/>
      <c r="AY160" s="49"/>
      <c r="AZ160" s="182"/>
      <c r="BA160" s="182"/>
      <c r="BB160" s="182"/>
      <c r="BC160" s="182"/>
      <c r="BF160" s="182"/>
      <c r="BG160" s="49"/>
      <c r="BH160" s="49"/>
      <c r="BI160" s="49"/>
      <c r="BJ160" s="49"/>
      <c r="BK160" s="49"/>
      <c r="BL160" s="49"/>
      <c r="BM160" s="49"/>
      <c r="BN160" s="49"/>
      <c r="BO160" s="49"/>
      <c r="BP160" s="49"/>
      <c r="BQ160" s="49"/>
      <c r="BR160" s="49"/>
      <c r="BS160" s="49"/>
      <c r="BT160" s="49"/>
      <c r="BU160" s="49"/>
      <c r="BV160" s="49"/>
      <c r="BW160" s="49"/>
      <c r="BX160" s="49"/>
      <c r="BY160" s="49"/>
      <c r="BZ160" s="49"/>
      <c r="CA160" s="49"/>
      <c r="CB160" s="49"/>
      <c r="CC160" s="49"/>
      <c r="CD160" s="49"/>
      <c r="CE160" s="49"/>
      <c r="CF160" s="49"/>
      <c r="CG160" s="49"/>
      <c r="CH160" s="49"/>
      <c r="CI160" s="49"/>
      <c r="CJ160" s="49"/>
      <c r="CK160" s="49"/>
      <c r="CL160" s="49"/>
      <c r="CM160" s="49"/>
      <c r="CN160" s="49"/>
      <c r="CO160" s="49"/>
      <c r="CP160" s="49"/>
      <c r="CQ160" s="49"/>
    </row>
    <row r="161" spans="1:95" s="182" customFormat="1" ht="14.25" customHeight="1" thickTop="1" thickBot="1" x14ac:dyDescent="0.3">
      <c r="A161" s="49"/>
      <c r="B161" s="49"/>
      <c r="C161" s="49"/>
      <c r="D161" s="49"/>
      <c r="E161" s="49"/>
      <c r="F161" s="49"/>
      <c r="G161" s="62"/>
      <c r="H161" s="409"/>
      <c r="I161" s="49"/>
      <c r="J161" s="442"/>
      <c r="K161" s="167" t="s">
        <v>127</v>
      </c>
      <c r="L161" s="188">
        <f t="shared" si="10"/>
        <v>126.9482010778105</v>
      </c>
      <c r="M161" s="188">
        <f t="shared" si="10"/>
        <v>111.5037608508275</v>
      </c>
      <c r="N161" s="188">
        <f t="shared" si="10"/>
        <v>110.19171184783248</v>
      </c>
      <c r="O161" s="188">
        <f t="shared" si="10"/>
        <v>108.87966284483745</v>
      </c>
      <c r="P161" s="188">
        <f t="shared" si="10"/>
        <v>107.56761384184243</v>
      </c>
      <c r="Q161" s="188">
        <f t="shared" si="10"/>
        <v>106.25556483884741</v>
      </c>
      <c r="R161" s="188">
        <f t="shared" si="10"/>
        <v>104.94351583585238</v>
      </c>
      <c r="S161" s="188">
        <f t="shared" si="10"/>
        <v>103.63146683285736</v>
      </c>
      <c r="T161" s="188">
        <f t="shared" si="10"/>
        <v>102.31941782986233</v>
      </c>
      <c r="U161" s="188">
        <f t="shared" si="10"/>
        <v>101.00736882686731</v>
      </c>
      <c r="V161" s="188">
        <f t="shared" si="10"/>
        <v>99.695319823872282</v>
      </c>
      <c r="W161" s="188">
        <f t="shared" si="10"/>
        <v>98.383270820877257</v>
      </c>
      <c r="X161" s="188">
        <f t="shared" si="10"/>
        <v>97.071221817882133</v>
      </c>
      <c r="Y161" s="188">
        <f t="shared" si="10"/>
        <v>95.535910654495382</v>
      </c>
      <c r="Z161" s="188">
        <f t="shared" si="10"/>
        <v>94.00059949110863</v>
      </c>
      <c r="AA161" s="188">
        <f t="shared" si="10"/>
        <v>92.465288327721879</v>
      </c>
      <c r="AB161" s="188">
        <f t="shared" si="10"/>
        <v>90.929977164335128</v>
      </c>
      <c r="AC161" s="188">
        <f t="shared" si="10"/>
        <v>89.394666000948376</v>
      </c>
      <c r="AD161" s="188">
        <f t="shared" si="10"/>
        <v>87.859354837561611</v>
      </c>
      <c r="AE161" s="188">
        <f t="shared" si="10"/>
        <v>86.32404367417486</v>
      </c>
      <c r="AF161" s="188">
        <f t="shared" si="10"/>
        <v>84.788732510788094</v>
      </c>
      <c r="AG161" s="188">
        <f t="shared" si="10"/>
        <v>83.253421347401343</v>
      </c>
      <c r="AH161" s="188">
        <f t="shared" si="10"/>
        <v>81.718110184014591</v>
      </c>
      <c r="AI161" s="188">
        <f t="shared" si="10"/>
        <v>80.18279902062784</v>
      </c>
      <c r="AJ161" s="188">
        <f t="shared" si="10"/>
        <v>78.647487857241103</v>
      </c>
      <c r="AK161" s="188">
        <f t="shared" si="10"/>
        <v>77.112176693854352</v>
      </c>
      <c r="AL161" s="188">
        <f t="shared" si="10"/>
        <v>75.576865530467614</v>
      </c>
      <c r="AM161" s="188">
        <f t="shared" si="10"/>
        <v>74.041554367080863</v>
      </c>
      <c r="AN161" s="188">
        <f t="shared" si="10"/>
        <v>72.506243203694112</v>
      </c>
      <c r="AO161" s="188">
        <f t="shared" si="10"/>
        <v>70.970932040307375</v>
      </c>
      <c r="AP161" s="188">
        <f t="shared" si="10"/>
        <v>69.435620876920623</v>
      </c>
      <c r="AQ161" s="188">
        <f t="shared" si="10"/>
        <v>67.900309713533872</v>
      </c>
      <c r="AR161" s="188">
        <f t="shared" si="10"/>
        <v>66.364998550147206</v>
      </c>
      <c r="AS161" s="49"/>
      <c r="AT161" s="49"/>
      <c r="AU161" s="49"/>
      <c r="AV161" s="49"/>
      <c r="AW161" s="49"/>
      <c r="AX161" s="49"/>
      <c r="AY161" s="49"/>
      <c r="AZ161" s="49"/>
      <c r="BA161" s="49"/>
      <c r="BB161" s="49"/>
      <c r="BC161" s="49"/>
      <c r="BF161" s="49"/>
      <c r="BG161" s="49"/>
      <c r="BH161" s="49"/>
      <c r="BI161" s="49"/>
      <c r="BJ161" s="49"/>
      <c r="BK161" s="175"/>
      <c r="BL161" s="175"/>
      <c r="BM161" s="175"/>
      <c r="BN161" s="49"/>
      <c r="BO161" s="49"/>
      <c r="BP161" s="49"/>
      <c r="BQ161" s="49"/>
      <c r="BR161" s="49"/>
      <c r="BS161" s="49"/>
      <c r="BT161" s="49"/>
      <c r="BU161" s="49"/>
      <c r="BV161" s="49"/>
      <c r="BW161" s="49"/>
      <c r="BX161" s="49"/>
      <c r="BY161" s="49"/>
      <c r="BZ161" s="49"/>
      <c r="CA161" s="49"/>
      <c r="CB161" s="49"/>
      <c r="CC161" s="49"/>
      <c r="CD161" s="49"/>
      <c r="CE161" s="49"/>
      <c r="CF161" s="49"/>
      <c r="CG161" s="49"/>
      <c r="CH161" s="49"/>
      <c r="CI161" s="49"/>
      <c r="CJ161" s="49"/>
      <c r="CK161" s="49"/>
      <c r="CL161" s="49"/>
      <c r="CM161" s="49"/>
      <c r="CN161" s="49"/>
      <c r="CO161" s="49"/>
      <c r="CP161" s="49"/>
      <c r="CQ161" s="49"/>
    </row>
    <row r="162" spans="1:95" ht="14.25" customHeight="1" thickTop="1" x14ac:dyDescent="0.25">
      <c r="G162" s="62"/>
      <c r="H162" s="409"/>
      <c r="J162" s="442"/>
      <c r="K162" s="164" t="s">
        <v>128</v>
      </c>
      <c r="L162" s="187">
        <f t="shared" si="10"/>
        <v>126.9482010778105</v>
      </c>
      <c r="M162" s="187">
        <f t="shared" si="10"/>
        <v>111.5037608508275</v>
      </c>
      <c r="N162" s="187">
        <f t="shared" si="10"/>
        <v>106.32837503002163</v>
      </c>
      <c r="O162" s="187">
        <f t="shared" si="10"/>
        <v>101.15298920921578</v>
      </c>
      <c r="P162" s="187">
        <f t="shared" si="10"/>
        <v>95.977603388409904</v>
      </c>
      <c r="Q162" s="187">
        <f t="shared" si="10"/>
        <v>90.802217567604046</v>
      </c>
      <c r="R162" s="187">
        <f t="shared" si="10"/>
        <v>85.626831746798175</v>
      </c>
      <c r="S162" s="187">
        <f t="shared" si="10"/>
        <v>80.451445925992303</v>
      </c>
      <c r="T162" s="187">
        <f t="shared" si="10"/>
        <v>75.276060105186446</v>
      </c>
      <c r="U162" s="187">
        <f t="shared" si="10"/>
        <v>70.100674284380574</v>
      </c>
      <c r="V162" s="187">
        <f t="shared" si="10"/>
        <v>64.925288463574702</v>
      </c>
      <c r="W162" s="187">
        <f t="shared" si="10"/>
        <v>59.749902642768845</v>
      </c>
      <c r="X162" s="187">
        <f t="shared" si="10"/>
        <v>54.574516821962924</v>
      </c>
      <c r="Y162" s="187">
        <f t="shared" si="10"/>
        <v>53.899204089898966</v>
      </c>
      <c r="Z162" s="187">
        <f t="shared" si="10"/>
        <v>53.223891357835015</v>
      </c>
      <c r="AA162" s="187">
        <f t="shared" si="10"/>
        <v>52.54857862577105</v>
      </c>
      <c r="AB162" s="187">
        <f t="shared" si="10"/>
        <v>51.873265893707099</v>
      </c>
      <c r="AC162" s="187">
        <f t="shared" si="10"/>
        <v>51.197953161643142</v>
      </c>
      <c r="AD162" s="187">
        <f t="shared" si="10"/>
        <v>50.522640429579191</v>
      </c>
      <c r="AE162" s="187">
        <f t="shared" si="10"/>
        <v>49.847327697515233</v>
      </c>
      <c r="AF162" s="187">
        <f t="shared" si="10"/>
        <v>49.172014965451282</v>
      </c>
      <c r="AG162" s="187">
        <f t="shared" si="10"/>
        <v>48.496702233387317</v>
      </c>
      <c r="AH162" s="187">
        <f t="shared" si="10"/>
        <v>47.821389501323367</v>
      </c>
      <c r="AI162" s="187">
        <f t="shared" si="10"/>
        <v>47.146076769259409</v>
      </c>
      <c r="AJ162" s="187">
        <f t="shared" si="10"/>
        <v>46.470764037195458</v>
      </c>
      <c r="AK162" s="187">
        <f t="shared" si="10"/>
        <v>45.7954513051315</v>
      </c>
      <c r="AL162" s="187">
        <f t="shared" si="10"/>
        <v>45.12013857306755</v>
      </c>
      <c r="AM162" s="187">
        <f t="shared" si="10"/>
        <v>44.444825841003585</v>
      </c>
      <c r="AN162" s="187">
        <f t="shared" si="10"/>
        <v>43.769513108939627</v>
      </c>
      <c r="AO162" s="187">
        <f t="shared" si="10"/>
        <v>43.094200376875676</v>
      </c>
      <c r="AP162" s="187">
        <f t="shared" si="10"/>
        <v>42.418887644811726</v>
      </c>
      <c r="AQ162" s="187">
        <f t="shared" si="10"/>
        <v>41.743574912747768</v>
      </c>
      <c r="AR162" s="187">
        <f t="shared" si="10"/>
        <v>41.068262180683874</v>
      </c>
    </row>
    <row r="163" spans="1:95" ht="14.25" customHeight="1" x14ac:dyDescent="0.25">
      <c r="G163" s="62"/>
      <c r="H163" s="409"/>
      <c r="J163" s="442"/>
      <c r="K163" s="52" t="s">
        <v>129</v>
      </c>
      <c r="L163" s="185">
        <f t="shared" si="10"/>
        <v>126.9482010778105</v>
      </c>
      <c r="M163" s="185">
        <f t="shared" si="10"/>
        <v>111.5037608508275</v>
      </c>
      <c r="N163" s="185">
        <f t="shared" si="10"/>
        <v>107.40023700531111</v>
      </c>
      <c r="O163" s="185">
        <f t="shared" si="10"/>
        <v>103.29671315979472</v>
      </c>
      <c r="P163" s="185">
        <f t="shared" si="10"/>
        <v>99.193189314278328</v>
      </c>
      <c r="Q163" s="185">
        <f t="shared" si="10"/>
        <v>95.089665468761936</v>
      </c>
      <c r="R163" s="185">
        <f t="shared" si="10"/>
        <v>90.986141623245544</v>
      </c>
      <c r="S163" s="185">
        <f t="shared" si="10"/>
        <v>86.882617777729152</v>
      </c>
      <c r="T163" s="185">
        <f t="shared" si="10"/>
        <v>82.77909393221276</v>
      </c>
      <c r="U163" s="185">
        <f t="shared" si="10"/>
        <v>78.675570086696354</v>
      </c>
      <c r="V163" s="185">
        <f t="shared" si="10"/>
        <v>74.572046241179962</v>
      </c>
      <c r="W163" s="185">
        <f t="shared" si="10"/>
        <v>70.46852239566357</v>
      </c>
      <c r="X163" s="185">
        <f t="shared" si="10"/>
        <v>66.364998550147206</v>
      </c>
      <c r="Y163" s="185">
        <f t="shared" si="10"/>
        <v>65.775474463737979</v>
      </c>
      <c r="Z163" s="185">
        <f t="shared" si="10"/>
        <v>65.185950377328766</v>
      </c>
      <c r="AA163" s="185">
        <f t="shared" si="10"/>
        <v>64.596426290919553</v>
      </c>
      <c r="AB163" s="185">
        <f t="shared" si="10"/>
        <v>64.00690220451034</v>
      </c>
      <c r="AC163" s="185">
        <f t="shared" si="10"/>
        <v>63.417378118101119</v>
      </c>
      <c r="AD163" s="185">
        <f t="shared" si="10"/>
        <v>62.827854031691899</v>
      </c>
      <c r="AE163" s="185">
        <f t="shared" si="10"/>
        <v>62.238329945282686</v>
      </c>
      <c r="AF163" s="185">
        <f t="shared" si="10"/>
        <v>61.648805858873466</v>
      </c>
      <c r="AG163" s="185">
        <f t="shared" si="10"/>
        <v>61.059281772464253</v>
      </c>
      <c r="AH163" s="185">
        <f t="shared" si="10"/>
        <v>60.469757686055033</v>
      </c>
      <c r="AI163" s="185">
        <f t="shared" si="10"/>
        <v>59.88023359964582</v>
      </c>
      <c r="AJ163" s="185">
        <f t="shared" si="10"/>
        <v>59.2907095132366</v>
      </c>
      <c r="AK163" s="185">
        <f t="shared" si="10"/>
        <v>58.701185426827386</v>
      </c>
      <c r="AL163" s="185">
        <f t="shared" si="10"/>
        <v>58.111661340418166</v>
      </c>
      <c r="AM163" s="185">
        <f t="shared" si="10"/>
        <v>57.522137254008953</v>
      </c>
      <c r="AN163" s="185">
        <f t="shared" si="10"/>
        <v>56.932613167599733</v>
      </c>
      <c r="AO163" s="185">
        <f t="shared" si="10"/>
        <v>56.34308908119052</v>
      </c>
      <c r="AP163" s="185">
        <f t="shared" si="10"/>
        <v>55.7535649947813</v>
      </c>
      <c r="AQ163" s="185">
        <f t="shared" si="10"/>
        <v>55.164040908372087</v>
      </c>
      <c r="AR163" s="185">
        <f t="shared" si="10"/>
        <v>54.574516821962924</v>
      </c>
    </row>
    <row r="164" spans="1:95" ht="14.25" customHeight="1" x14ac:dyDescent="0.25">
      <c r="G164" s="62"/>
      <c r="H164" s="409"/>
      <c r="J164" s="449"/>
      <c r="K164" s="167" t="s">
        <v>130</v>
      </c>
      <c r="L164" s="188">
        <f t="shared" si="10"/>
        <v>126.9482010778105</v>
      </c>
      <c r="M164" s="188">
        <f t="shared" si="10"/>
        <v>111.5037608508275</v>
      </c>
      <c r="N164" s="188">
        <f t="shared" si="10"/>
        <v>110.19171184783248</v>
      </c>
      <c r="O164" s="188">
        <f t="shared" si="10"/>
        <v>108.87966284483745</v>
      </c>
      <c r="P164" s="188">
        <f t="shared" si="10"/>
        <v>107.56761384184243</v>
      </c>
      <c r="Q164" s="188">
        <f t="shared" si="10"/>
        <v>106.25556483884741</v>
      </c>
      <c r="R164" s="188">
        <f t="shared" si="10"/>
        <v>104.94351583585238</v>
      </c>
      <c r="S164" s="188">
        <f t="shared" si="10"/>
        <v>103.63146683285736</v>
      </c>
      <c r="T164" s="188">
        <f t="shared" si="10"/>
        <v>102.31941782986233</v>
      </c>
      <c r="U164" s="188">
        <f t="shared" si="10"/>
        <v>101.00736882686731</v>
      </c>
      <c r="V164" s="188">
        <f t="shared" si="10"/>
        <v>99.695319823872282</v>
      </c>
      <c r="W164" s="188">
        <f t="shared" si="10"/>
        <v>98.383270820877257</v>
      </c>
      <c r="X164" s="188">
        <f t="shared" si="10"/>
        <v>97.071221817882133</v>
      </c>
      <c r="Y164" s="188">
        <f t="shared" si="10"/>
        <v>95.535910654495382</v>
      </c>
      <c r="Z164" s="188">
        <f t="shared" si="10"/>
        <v>94.00059949110863</v>
      </c>
      <c r="AA164" s="188">
        <f t="shared" si="10"/>
        <v>92.465288327721879</v>
      </c>
      <c r="AB164" s="188">
        <f t="shared" si="10"/>
        <v>90.929977164335128</v>
      </c>
      <c r="AC164" s="188">
        <f t="shared" si="10"/>
        <v>89.394666000948376</v>
      </c>
      <c r="AD164" s="188">
        <f t="shared" si="10"/>
        <v>87.859354837561611</v>
      </c>
      <c r="AE164" s="188">
        <f t="shared" si="10"/>
        <v>86.32404367417486</v>
      </c>
      <c r="AF164" s="188">
        <f t="shared" si="10"/>
        <v>84.788732510788094</v>
      </c>
      <c r="AG164" s="188">
        <f t="shared" si="10"/>
        <v>83.253421347401343</v>
      </c>
      <c r="AH164" s="188">
        <f t="shared" si="10"/>
        <v>81.718110184014591</v>
      </c>
      <c r="AI164" s="188">
        <f t="shared" si="10"/>
        <v>80.18279902062784</v>
      </c>
      <c r="AJ164" s="188">
        <f t="shared" si="10"/>
        <v>78.647487857241103</v>
      </c>
      <c r="AK164" s="188">
        <f t="shared" si="10"/>
        <v>77.112176693854352</v>
      </c>
      <c r="AL164" s="188">
        <f t="shared" si="10"/>
        <v>75.576865530467614</v>
      </c>
      <c r="AM164" s="188">
        <f t="shared" si="10"/>
        <v>74.041554367080863</v>
      </c>
      <c r="AN164" s="188">
        <f t="shared" si="10"/>
        <v>72.506243203694112</v>
      </c>
      <c r="AO164" s="188">
        <f t="shared" si="10"/>
        <v>70.970932040307375</v>
      </c>
      <c r="AP164" s="188">
        <f t="shared" si="10"/>
        <v>69.435620876920623</v>
      </c>
      <c r="AQ164" s="188">
        <f t="shared" si="10"/>
        <v>67.900309713533872</v>
      </c>
      <c r="AR164" s="188">
        <f t="shared" si="10"/>
        <v>66.364998550147206</v>
      </c>
    </row>
    <row r="165" spans="1:95" ht="14.25" customHeight="1" x14ac:dyDescent="0.25">
      <c r="G165" s="62"/>
      <c r="H165" s="409"/>
      <c r="J165" s="169"/>
      <c r="K165" s="52"/>
    </row>
    <row r="166" spans="1:95" ht="14.25" customHeight="1" x14ac:dyDescent="0.25">
      <c r="G166" s="62"/>
      <c r="H166" s="409"/>
      <c r="L166" s="162">
        <v>2018</v>
      </c>
      <c r="M166" s="162">
        <v>2019</v>
      </c>
      <c r="N166" s="162">
        <v>2020</v>
      </c>
      <c r="O166" s="162">
        <v>2021</v>
      </c>
      <c r="P166" s="162">
        <v>2022</v>
      </c>
      <c r="Q166" s="162">
        <v>2023</v>
      </c>
      <c r="R166" s="162">
        <v>2024</v>
      </c>
      <c r="S166" s="162">
        <v>2025</v>
      </c>
      <c r="T166" s="162">
        <v>2026</v>
      </c>
      <c r="U166" s="162">
        <v>2027</v>
      </c>
      <c r="V166" s="162">
        <v>2028</v>
      </c>
      <c r="W166" s="162">
        <v>2029</v>
      </c>
      <c r="X166" s="162">
        <v>2030</v>
      </c>
      <c r="Y166" s="162">
        <v>2031</v>
      </c>
      <c r="Z166" s="162">
        <v>2032</v>
      </c>
      <c r="AA166" s="162">
        <v>2033</v>
      </c>
      <c r="AB166" s="162">
        <v>2034</v>
      </c>
      <c r="AC166" s="162">
        <v>2035</v>
      </c>
      <c r="AD166" s="162">
        <v>2036</v>
      </c>
      <c r="AE166" s="162">
        <v>2037</v>
      </c>
      <c r="AF166" s="162">
        <v>2038</v>
      </c>
      <c r="AG166" s="162">
        <v>2039</v>
      </c>
      <c r="AH166" s="162">
        <v>2040</v>
      </c>
      <c r="AI166" s="162">
        <v>2041</v>
      </c>
      <c r="AJ166" s="162">
        <v>2042</v>
      </c>
      <c r="AK166" s="162">
        <v>2043</v>
      </c>
      <c r="AL166" s="162">
        <v>2044</v>
      </c>
      <c r="AM166" s="162">
        <v>2045</v>
      </c>
      <c r="AN166" s="162">
        <v>2046</v>
      </c>
      <c r="AO166" s="162">
        <v>2047</v>
      </c>
      <c r="AP166" s="162">
        <v>2048</v>
      </c>
      <c r="AQ166" s="162">
        <v>2049</v>
      </c>
      <c r="AR166" s="162">
        <v>2050</v>
      </c>
    </row>
    <row r="167" spans="1:95" ht="14.25" customHeight="1" x14ac:dyDescent="0.25">
      <c r="G167" s="62"/>
      <c r="H167" s="409"/>
      <c r="J167" s="441" t="s">
        <v>70</v>
      </c>
      <c r="K167" s="164" t="s">
        <v>116</v>
      </c>
      <c r="L167" s="189">
        <v>1565.881911152549</v>
      </c>
      <c r="M167" s="189">
        <v>1375.3776789225374</v>
      </c>
      <c r="N167" s="189">
        <v>1311.5402793278154</v>
      </c>
      <c r="O167" s="189">
        <v>1247.7028797330936</v>
      </c>
      <c r="P167" s="189">
        <v>1183.8654801383716</v>
      </c>
      <c r="Q167" s="189">
        <v>1120.0280805436498</v>
      </c>
      <c r="R167" s="189">
        <v>1056.1906809489278</v>
      </c>
      <c r="S167" s="189">
        <v>992.35328135420593</v>
      </c>
      <c r="T167" s="189">
        <v>928.51588175948405</v>
      </c>
      <c r="U167" s="189">
        <v>864.67848216476216</v>
      </c>
      <c r="V167" s="189">
        <v>800.84108257004027</v>
      </c>
      <c r="W167" s="189">
        <v>737.00368297531838</v>
      </c>
      <c r="X167" s="189">
        <v>673.16628338059581</v>
      </c>
      <c r="Y167" s="189">
        <v>664.83642929418932</v>
      </c>
      <c r="Z167" s="189">
        <v>656.50657520778282</v>
      </c>
      <c r="AA167" s="189">
        <v>648.1767211213762</v>
      </c>
      <c r="AB167" s="189">
        <v>639.8468670349697</v>
      </c>
      <c r="AC167" s="189">
        <v>631.51701294856321</v>
      </c>
      <c r="AD167" s="189">
        <v>623.18715886215671</v>
      </c>
      <c r="AE167" s="189">
        <v>614.85730477575021</v>
      </c>
      <c r="AF167" s="189">
        <v>606.52745068934371</v>
      </c>
      <c r="AG167" s="189">
        <v>598.1975966029371</v>
      </c>
      <c r="AH167" s="189">
        <v>589.8677425165306</v>
      </c>
      <c r="AI167" s="189">
        <v>581.5378884301241</v>
      </c>
      <c r="AJ167" s="189">
        <v>573.2080343437176</v>
      </c>
      <c r="AK167" s="189">
        <v>564.8781802573111</v>
      </c>
      <c r="AL167" s="189">
        <v>556.5483261709046</v>
      </c>
      <c r="AM167" s="189">
        <v>548.21847208449799</v>
      </c>
      <c r="AN167" s="189">
        <v>539.88861799809149</v>
      </c>
      <c r="AO167" s="189">
        <v>531.55876391168499</v>
      </c>
      <c r="AP167" s="189">
        <v>523.22890982527849</v>
      </c>
      <c r="AQ167" s="189">
        <v>514.89905573887199</v>
      </c>
      <c r="AR167" s="189">
        <v>506.56920165246623</v>
      </c>
    </row>
    <row r="168" spans="1:95" ht="14.25" customHeight="1" x14ac:dyDescent="0.3">
      <c r="G168" s="62"/>
      <c r="H168" s="409"/>
      <c r="J168" s="442"/>
      <c r="K168" s="52" t="s">
        <v>117</v>
      </c>
      <c r="L168" s="190">
        <v>1565.881911152549</v>
      </c>
      <c r="M168" s="190">
        <v>1375.3776789225374</v>
      </c>
      <c r="N168" s="190">
        <v>1324.7614928945147</v>
      </c>
      <c r="O168" s="190">
        <v>1274.1453068664923</v>
      </c>
      <c r="P168" s="190">
        <v>1223.5291208384697</v>
      </c>
      <c r="Q168" s="190">
        <v>1172.9129348104473</v>
      </c>
      <c r="R168" s="190">
        <v>1122.2967487824246</v>
      </c>
      <c r="S168" s="190">
        <v>1071.6805627544022</v>
      </c>
      <c r="T168" s="190">
        <v>1021.0643767263796</v>
      </c>
      <c r="U168" s="190">
        <v>970.44819069835705</v>
      </c>
      <c r="V168" s="190">
        <v>919.83200467033453</v>
      </c>
      <c r="W168" s="190">
        <v>869.215818642312</v>
      </c>
      <c r="X168" s="190">
        <v>818.5996326142897</v>
      </c>
      <c r="Y168" s="190">
        <v>811.32796515260497</v>
      </c>
      <c r="Z168" s="190">
        <v>804.05629769092025</v>
      </c>
      <c r="AA168" s="190">
        <v>796.78463022923552</v>
      </c>
      <c r="AB168" s="190">
        <v>789.51296276755079</v>
      </c>
      <c r="AC168" s="190">
        <v>782.24129530586606</v>
      </c>
      <c r="AD168" s="190">
        <v>774.96962784418133</v>
      </c>
      <c r="AE168" s="190">
        <v>767.6979603824966</v>
      </c>
      <c r="AF168" s="190">
        <v>760.42629292081187</v>
      </c>
      <c r="AG168" s="190">
        <v>753.15462545912715</v>
      </c>
      <c r="AH168" s="190">
        <v>745.88295799744242</v>
      </c>
      <c r="AI168" s="190">
        <v>738.61129053575769</v>
      </c>
      <c r="AJ168" s="190">
        <v>731.33962307407296</v>
      </c>
      <c r="AK168" s="190">
        <v>724.06795561238823</v>
      </c>
      <c r="AL168" s="190">
        <v>716.7962881507035</v>
      </c>
      <c r="AM168" s="190">
        <v>709.52462068901878</v>
      </c>
      <c r="AN168" s="190">
        <v>702.25295322733405</v>
      </c>
      <c r="AO168" s="190">
        <v>694.98128576564932</v>
      </c>
      <c r="AP168" s="190">
        <v>687.70961830396459</v>
      </c>
      <c r="AQ168" s="190">
        <v>680.43795084227986</v>
      </c>
      <c r="AR168" s="190">
        <v>673.16628338059581</v>
      </c>
      <c r="AS168"/>
      <c r="AT168"/>
      <c r="AU168"/>
    </row>
    <row r="169" spans="1:95" ht="14.25" customHeight="1" thickBot="1" x14ac:dyDescent="0.3">
      <c r="G169" s="62"/>
      <c r="H169" s="409"/>
      <c r="J169" s="442"/>
      <c r="K169" s="167" t="s">
        <v>118</v>
      </c>
      <c r="L169" s="191">
        <v>1565.881911152549</v>
      </c>
      <c r="M169" s="191">
        <v>1375.3776789225374</v>
      </c>
      <c r="N169" s="191">
        <v>1359.1938040594632</v>
      </c>
      <c r="O169" s="191">
        <v>1343.0099291963893</v>
      </c>
      <c r="P169" s="191">
        <v>1326.8260543333151</v>
      </c>
      <c r="Q169" s="191">
        <v>1310.6421794702412</v>
      </c>
      <c r="R169" s="191">
        <v>1294.4583046071671</v>
      </c>
      <c r="S169" s="191">
        <v>1278.2744297440931</v>
      </c>
      <c r="T169" s="191">
        <v>1262.090554881019</v>
      </c>
      <c r="U169" s="191">
        <v>1245.9066800179451</v>
      </c>
      <c r="V169" s="191">
        <v>1229.7228051548709</v>
      </c>
      <c r="W169" s="191">
        <v>1213.538930291797</v>
      </c>
      <c r="X169" s="191">
        <v>1197.3550554287217</v>
      </c>
      <c r="Y169" s="191">
        <v>1178.417284288</v>
      </c>
      <c r="Z169" s="191">
        <v>1159.4795131472783</v>
      </c>
      <c r="AA169" s="191">
        <v>1140.5417420065567</v>
      </c>
      <c r="AB169" s="191">
        <v>1121.603970865835</v>
      </c>
      <c r="AC169" s="191">
        <v>1102.6661997251133</v>
      </c>
      <c r="AD169" s="191">
        <v>1083.7284285843916</v>
      </c>
      <c r="AE169" s="191">
        <v>1064.7906574436699</v>
      </c>
      <c r="AF169" s="191">
        <v>1045.852886302948</v>
      </c>
      <c r="AG169" s="191">
        <v>1026.9151151622264</v>
      </c>
      <c r="AH169" s="191">
        <v>1007.9773440215048</v>
      </c>
      <c r="AI169" s="191">
        <v>989.03957288078311</v>
      </c>
      <c r="AJ169" s="191">
        <v>970.10180174006155</v>
      </c>
      <c r="AK169" s="191">
        <v>951.16403059933998</v>
      </c>
      <c r="AL169" s="191">
        <v>932.22625945861842</v>
      </c>
      <c r="AM169" s="191">
        <v>913.28848831789674</v>
      </c>
      <c r="AN169" s="191">
        <v>894.35071717717517</v>
      </c>
      <c r="AO169" s="191">
        <v>875.4129460364536</v>
      </c>
      <c r="AP169" s="191">
        <v>856.47517489573204</v>
      </c>
      <c r="AQ169" s="191">
        <v>837.53740375501036</v>
      </c>
      <c r="AR169" s="191">
        <v>818.5996326142897</v>
      </c>
    </row>
    <row r="170" spans="1:95" ht="14.25" customHeight="1" thickTop="1" x14ac:dyDescent="0.25">
      <c r="G170" s="62"/>
      <c r="H170" s="409"/>
      <c r="J170" s="442"/>
      <c r="K170" s="164" t="s">
        <v>119</v>
      </c>
      <c r="L170" s="189">
        <f>L167</f>
        <v>1565.881911152549</v>
      </c>
      <c r="M170" s="189">
        <f t="shared" ref="M170:AR170" si="11">M167</f>
        <v>1375.3776789225374</v>
      </c>
      <c r="N170" s="189">
        <f t="shared" si="11"/>
        <v>1311.5402793278154</v>
      </c>
      <c r="O170" s="189">
        <f t="shared" si="11"/>
        <v>1247.7028797330936</v>
      </c>
      <c r="P170" s="189">
        <f t="shared" si="11"/>
        <v>1183.8654801383716</v>
      </c>
      <c r="Q170" s="189">
        <f t="shared" si="11"/>
        <v>1120.0280805436498</v>
      </c>
      <c r="R170" s="189">
        <f t="shared" si="11"/>
        <v>1056.1906809489278</v>
      </c>
      <c r="S170" s="189">
        <f t="shared" si="11"/>
        <v>992.35328135420593</v>
      </c>
      <c r="T170" s="189">
        <f t="shared" si="11"/>
        <v>928.51588175948405</v>
      </c>
      <c r="U170" s="189">
        <f t="shared" si="11"/>
        <v>864.67848216476216</v>
      </c>
      <c r="V170" s="189">
        <f t="shared" si="11"/>
        <v>800.84108257004027</v>
      </c>
      <c r="W170" s="189">
        <f t="shared" si="11"/>
        <v>737.00368297531838</v>
      </c>
      <c r="X170" s="189">
        <f t="shared" si="11"/>
        <v>673.16628338059581</v>
      </c>
      <c r="Y170" s="189">
        <f t="shared" si="11"/>
        <v>664.83642929418932</v>
      </c>
      <c r="Z170" s="189">
        <f t="shared" si="11"/>
        <v>656.50657520778282</v>
      </c>
      <c r="AA170" s="189">
        <f t="shared" si="11"/>
        <v>648.1767211213762</v>
      </c>
      <c r="AB170" s="189">
        <f t="shared" si="11"/>
        <v>639.8468670349697</v>
      </c>
      <c r="AC170" s="189">
        <f t="shared" si="11"/>
        <v>631.51701294856321</v>
      </c>
      <c r="AD170" s="189">
        <f t="shared" si="11"/>
        <v>623.18715886215671</v>
      </c>
      <c r="AE170" s="189">
        <f t="shared" si="11"/>
        <v>614.85730477575021</v>
      </c>
      <c r="AF170" s="189">
        <f t="shared" si="11"/>
        <v>606.52745068934371</v>
      </c>
      <c r="AG170" s="189">
        <f t="shared" si="11"/>
        <v>598.1975966029371</v>
      </c>
      <c r="AH170" s="189">
        <f t="shared" si="11"/>
        <v>589.8677425165306</v>
      </c>
      <c r="AI170" s="189">
        <f t="shared" si="11"/>
        <v>581.5378884301241</v>
      </c>
      <c r="AJ170" s="189">
        <f t="shared" si="11"/>
        <v>573.2080343437176</v>
      </c>
      <c r="AK170" s="189">
        <f t="shared" si="11"/>
        <v>564.8781802573111</v>
      </c>
      <c r="AL170" s="189">
        <f t="shared" si="11"/>
        <v>556.5483261709046</v>
      </c>
      <c r="AM170" s="189">
        <f t="shared" si="11"/>
        <v>548.21847208449799</v>
      </c>
      <c r="AN170" s="189">
        <f t="shared" si="11"/>
        <v>539.88861799809149</v>
      </c>
      <c r="AO170" s="189">
        <f t="shared" si="11"/>
        <v>531.55876391168499</v>
      </c>
      <c r="AP170" s="189">
        <f t="shared" si="11"/>
        <v>523.22890982527849</v>
      </c>
      <c r="AQ170" s="189">
        <f t="shared" si="11"/>
        <v>514.89905573887199</v>
      </c>
      <c r="AR170" s="189">
        <f t="shared" si="11"/>
        <v>506.56920165246623</v>
      </c>
    </row>
    <row r="171" spans="1:95" ht="14.25" customHeight="1" x14ac:dyDescent="0.3">
      <c r="G171" s="62"/>
      <c r="H171" s="409"/>
      <c r="J171" s="442"/>
      <c r="K171" s="52" t="s">
        <v>120</v>
      </c>
      <c r="L171" s="190">
        <f t="shared" ref="L171:AR179" si="12">L168</f>
        <v>1565.881911152549</v>
      </c>
      <c r="M171" s="190">
        <f t="shared" si="12"/>
        <v>1375.3776789225374</v>
      </c>
      <c r="N171" s="190">
        <f t="shared" si="12"/>
        <v>1324.7614928945147</v>
      </c>
      <c r="O171" s="190">
        <f t="shared" si="12"/>
        <v>1274.1453068664923</v>
      </c>
      <c r="P171" s="190">
        <f t="shared" si="12"/>
        <v>1223.5291208384697</v>
      </c>
      <c r="Q171" s="190">
        <f t="shared" si="12"/>
        <v>1172.9129348104473</v>
      </c>
      <c r="R171" s="190">
        <f t="shared" si="12"/>
        <v>1122.2967487824246</v>
      </c>
      <c r="S171" s="190">
        <f t="shared" si="12"/>
        <v>1071.6805627544022</v>
      </c>
      <c r="T171" s="190">
        <f t="shared" si="12"/>
        <v>1021.0643767263796</v>
      </c>
      <c r="U171" s="190">
        <f t="shared" si="12"/>
        <v>970.44819069835705</v>
      </c>
      <c r="V171" s="190">
        <f t="shared" si="12"/>
        <v>919.83200467033453</v>
      </c>
      <c r="W171" s="190">
        <f t="shared" si="12"/>
        <v>869.215818642312</v>
      </c>
      <c r="X171" s="190">
        <f t="shared" si="12"/>
        <v>818.5996326142897</v>
      </c>
      <c r="Y171" s="190">
        <f t="shared" si="12"/>
        <v>811.32796515260497</v>
      </c>
      <c r="Z171" s="190">
        <f t="shared" si="12"/>
        <v>804.05629769092025</v>
      </c>
      <c r="AA171" s="190">
        <f t="shared" si="12"/>
        <v>796.78463022923552</v>
      </c>
      <c r="AB171" s="190">
        <f t="shared" si="12"/>
        <v>789.51296276755079</v>
      </c>
      <c r="AC171" s="190">
        <f t="shared" si="12"/>
        <v>782.24129530586606</v>
      </c>
      <c r="AD171" s="190">
        <f t="shared" si="12"/>
        <v>774.96962784418133</v>
      </c>
      <c r="AE171" s="190">
        <f t="shared" si="12"/>
        <v>767.6979603824966</v>
      </c>
      <c r="AF171" s="190">
        <f t="shared" si="12"/>
        <v>760.42629292081187</v>
      </c>
      <c r="AG171" s="190">
        <f t="shared" si="12"/>
        <v>753.15462545912715</v>
      </c>
      <c r="AH171" s="190">
        <f t="shared" si="12"/>
        <v>745.88295799744242</v>
      </c>
      <c r="AI171" s="190">
        <f t="shared" si="12"/>
        <v>738.61129053575769</v>
      </c>
      <c r="AJ171" s="190">
        <f t="shared" si="12"/>
        <v>731.33962307407296</v>
      </c>
      <c r="AK171" s="190">
        <f t="shared" si="12"/>
        <v>724.06795561238823</v>
      </c>
      <c r="AL171" s="190">
        <f t="shared" si="12"/>
        <v>716.7962881507035</v>
      </c>
      <c r="AM171" s="190">
        <f t="shared" si="12"/>
        <v>709.52462068901878</v>
      </c>
      <c r="AN171" s="190">
        <f t="shared" si="12"/>
        <v>702.25295322733405</v>
      </c>
      <c r="AO171" s="190">
        <f t="shared" si="12"/>
        <v>694.98128576564932</v>
      </c>
      <c r="AP171" s="190">
        <f t="shared" si="12"/>
        <v>687.70961830396459</v>
      </c>
      <c r="AQ171" s="190">
        <f t="shared" si="12"/>
        <v>680.43795084227986</v>
      </c>
      <c r="AR171" s="190">
        <f t="shared" si="12"/>
        <v>673.16628338059581</v>
      </c>
      <c r="AV171"/>
      <c r="AW171"/>
    </row>
    <row r="172" spans="1:95" ht="14.25" customHeight="1" thickBot="1" x14ac:dyDescent="0.3">
      <c r="G172" s="62"/>
      <c r="H172" s="409"/>
      <c r="J172" s="442"/>
      <c r="K172" s="167" t="s">
        <v>121</v>
      </c>
      <c r="L172" s="191">
        <f t="shared" si="12"/>
        <v>1565.881911152549</v>
      </c>
      <c r="M172" s="191">
        <f t="shared" si="12"/>
        <v>1375.3776789225374</v>
      </c>
      <c r="N172" s="191">
        <f t="shared" si="12"/>
        <v>1359.1938040594632</v>
      </c>
      <c r="O172" s="191">
        <f t="shared" si="12"/>
        <v>1343.0099291963893</v>
      </c>
      <c r="P172" s="191">
        <f t="shared" si="12"/>
        <v>1326.8260543333151</v>
      </c>
      <c r="Q172" s="191">
        <f t="shared" si="12"/>
        <v>1310.6421794702412</v>
      </c>
      <c r="R172" s="191">
        <f t="shared" si="12"/>
        <v>1294.4583046071671</v>
      </c>
      <c r="S172" s="191">
        <f t="shared" si="12"/>
        <v>1278.2744297440931</v>
      </c>
      <c r="T172" s="191">
        <f t="shared" si="12"/>
        <v>1262.090554881019</v>
      </c>
      <c r="U172" s="191">
        <f t="shared" si="12"/>
        <v>1245.9066800179451</v>
      </c>
      <c r="V172" s="191">
        <f t="shared" si="12"/>
        <v>1229.7228051548709</v>
      </c>
      <c r="W172" s="191">
        <f t="shared" si="12"/>
        <v>1213.538930291797</v>
      </c>
      <c r="X172" s="191">
        <f t="shared" si="12"/>
        <v>1197.3550554287217</v>
      </c>
      <c r="Y172" s="191">
        <f t="shared" si="12"/>
        <v>1178.417284288</v>
      </c>
      <c r="Z172" s="191">
        <f t="shared" si="12"/>
        <v>1159.4795131472783</v>
      </c>
      <c r="AA172" s="191">
        <f t="shared" si="12"/>
        <v>1140.5417420065567</v>
      </c>
      <c r="AB172" s="191">
        <f t="shared" si="12"/>
        <v>1121.603970865835</v>
      </c>
      <c r="AC172" s="191">
        <f t="shared" si="12"/>
        <v>1102.6661997251133</v>
      </c>
      <c r="AD172" s="191">
        <f t="shared" si="12"/>
        <v>1083.7284285843916</v>
      </c>
      <c r="AE172" s="191">
        <f t="shared" si="12"/>
        <v>1064.7906574436699</v>
      </c>
      <c r="AF172" s="191">
        <f t="shared" si="12"/>
        <v>1045.852886302948</v>
      </c>
      <c r="AG172" s="191">
        <f t="shared" si="12"/>
        <v>1026.9151151622264</v>
      </c>
      <c r="AH172" s="191">
        <f t="shared" si="12"/>
        <v>1007.9773440215048</v>
      </c>
      <c r="AI172" s="191">
        <f t="shared" si="12"/>
        <v>989.03957288078311</v>
      </c>
      <c r="AJ172" s="191">
        <f t="shared" si="12"/>
        <v>970.10180174006155</v>
      </c>
      <c r="AK172" s="191">
        <f t="shared" si="12"/>
        <v>951.16403059933998</v>
      </c>
      <c r="AL172" s="191">
        <f t="shared" si="12"/>
        <v>932.22625945861842</v>
      </c>
      <c r="AM172" s="191">
        <f t="shared" si="12"/>
        <v>913.28848831789674</v>
      </c>
      <c r="AN172" s="191">
        <f t="shared" si="12"/>
        <v>894.35071717717517</v>
      </c>
      <c r="AO172" s="191">
        <f t="shared" si="12"/>
        <v>875.4129460364536</v>
      </c>
      <c r="AP172" s="191">
        <f t="shared" si="12"/>
        <v>856.47517489573204</v>
      </c>
      <c r="AQ172" s="191">
        <f t="shared" si="12"/>
        <v>837.53740375501036</v>
      </c>
      <c r="AR172" s="191">
        <f t="shared" si="12"/>
        <v>818.5996326142897</v>
      </c>
    </row>
    <row r="173" spans="1:95" ht="13.5" customHeight="1" thickTop="1" thickBot="1" x14ac:dyDescent="0.3">
      <c r="G173" s="62"/>
      <c r="H173" s="409"/>
      <c r="J173" s="442"/>
      <c r="K173" s="164" t="s">
        <v>122</v>
      </c>
      <c r="L173" s="189">
        <f t="shared" si="12"/>
        <v>1565.881911152549</v>
      </c>
      <c r="M173" s="189">
        <f t="shared" si="12"/>
        <v>1375.3776789225374</v>
      </c>
      <c r="N173" s="189">
        <f t="shared" si="12"/>
        <v>1311.5402793278154</v>
      </c>
      <c r="O173" s="189">
        <f t="shared" si="12"/>
        <v>1247.7028797330936</v>
      </c>
      <c r="P173" s="189">
        <f t="shared" si="12"/>
        <v>1183.8654801383716</v>
      </c>
      <c r="Q173" s="189">
        <f t="shared" si="12"/>
        <v>1120.0280805436498</v>
      </c>
      <c r="R173" s="189">
        <f t="shared" si="12"/>
        <v>1056.1906809489278</v>
      </c>
      <c r="S173" s="189">
        <f t="shared" si="12"/>
        <v>992.35328135420593</v>
      </c>
      <c r="T173" s="189">
        <f t="shared" si="12"/>
        <v>928.51588175948405</v>
      </c>
      <c r="U173" s="189">
        <f t="shared" si="12"/>
        <v>864.67848216476216</v>
      </c>
      <c r="V173" s="189">
        <f t="shared" si="12"/>
        <v>800.84108257004027</v>
      </c>
      <c r="W173" s="189">
        <f t="shared" si="12"/>
        <v>737.00368297531838</v>
      </c>
      <c r="X173" s="189">
        <f t="shared" si="12"/>
        <v>673.16628338059581</v>
      </c>
      <c r="Y173" s="189">
        <f t="shared" si="12"/>
        <v>664.83642929418932</v>
      </c>
      <c r="Z173" s="189">
        <f t="shared" si="12"/>
        <v>656.50657520778282</v>
      </c>
      <c r="AA173" s="189">
        <f t="shared" si="12"/>
        <v>648.1767211213762</v>
      </c>
      <c r="AB173" s="189">
        <f t="shared" si="12"/>
        <v>639.8468670349697</v>
      </c>
      <c r="AC173" s="189">
        <f t="shared" si="12"/>
        <v>631.51701294856321</v>
      </c>
      <c r="AD173" s="189">
        <f t="shared" si="12"/>
        <v>623.18715886215671</v>
      </c>
      <c r="AE173" s="189">
        <f t="shared" si="12"/>
        <v>614.85730477575021</v>
      </c>
      <c r="AF173" s="189">
        <f t="shared" si="12"/>
        <v>606.52745068934371</v>
      </c>
      <c r="AG173" s="189">
        <f t="shared" si="12"/>
        <v>598.1975966029371</v>
      </c>
      <c r="AH173" s="189">
        <f t="shared" si="12"/>
        <v>589.8677425165306</v>
      </c>
      <c r="AI173" s="189">
        <f t="shared" si="12"/>
        <v>581.5378884301241</v>
      </c>
      <c r="AJ173" s="189">
        <f t="shared" si="12"/>
        <v>573.2080343437176</v>
      </c>
      <c r="AK173" s="189">
        <f t="shared" si="12"/>
        <v>564.8781802573111</v>
      </c>
      <c r="AL173" s="189">
        <f t="shared" si="12"/>
        <v>556.5483261709046</v>
      </c>
      <c r="AM173" s="189">
        <f t="shared" si="12"/>
        <v>548.21847208449799</v>
      </c>
      <c r="AN173" s="189">
        <f t="shared" si="12"/>
        <v>539.88861799809149</v>
      </c>
      <c r="AO173" s="189">
        <f t="shared" si="12"/>
        <v>531.55876391168499</v>
      </c>
      <c r="AP173" s="189">
        <f t="shared" si="12"/>
        <v>523.22890982527849</v>
      </c>
      <c r="AQ173" s="189">
        <f t="shared" si="12"/>
        <v>514.89905573887199</v>
      </c>
      <c r="AR173" s="189">
        <f t="shared" si="12"/>
        <v>506.56920165246623</v>
      </c>
      <c r="AZ173" s="175"/>
      <c r="BA173" s="175"/>
      <c r="BB173" s="175"/>
      <c r="BC173" s="175"/>
      <c r="BF173" s="175"/>
    </row>
    <row r="174" spans="1:95" s="175" customFormat="1" ht="14.25" customHeight="1" thickTop="1" thickBot="1" x14ac:dyDescent="0.3">
      <c r="A174" s="49"/>
      <c r="B174" s="49"/>
      <c r="C174" s="49"/>
      <c r="D174" s="49"/>
      <c r="E174" s="49"/>
      <c r="F174" s="49"/>
      <c r="G174" s="62"/>
      <c r="H174" s="409"/>
      <c r="I174" s="49"/>
      <c r="J174" s="442"/>
      <c r="K174" s="52" t="s">
        <v>123</v>
      </c>
      <c r="L174" s="190">
        <f t="shared" si="12"/>
        <v>1565.881911152549</v>
      </c>
      <c r="M174" s="190">
        <f t="shared" si="12"/>
        <v>1375.3776789225374</v>
      </c>
      <c r="N174" s="189">
        <f t="shared" ref="N174:AR174" si="13">N171</f>
        <v>1324.7614928945147</v>
      </c>
      <c r="O174" s="189">
        <f t="shared" si="13"/>
        <v>1274.1453068664923</v>
      </c>
      <c r="P174" s="189">
        <f t="shared" si="13"/>
        <v>1223.5291208384697</v>
      </c>
      <c r="Q174" s="189">
        <f t="shared" si="13"/>
        <v>1172.9129348104473</v>
      </c>
      <c r="R174" s="189">
        <f t="shared" si="13"/>
        <v>1122.2967487824246</v>
      </c>
      <c r="S174" s="189">
        <f t="shared" si="13"/>
        <v>1071.6805627544022</v>
      </c>
      <c r="T174" s="189">
        <f t="shared" si="13"/>
        <v>1021.0643767263796</v>
      </c>
      <c r="U174" s="189">
        <f t="shared" si="13"/>
        <v>970.44819069835705</v>
      </c>
      <c r="V174" s="189">
        <f t="shared" si="13"/>
        <v>919.83200467033453</v>
      </c>
      <c r="W174" s="189">
        <f t="shared" si="13"/>
        <v>869.215818642312</v>
      </c>
      <c r="X174" s="189">
        <f t="shared" si="13"/>
        <v>818.5996326142897</v>
      </c>
      <c r="Y174" s="189">
        <f t="shared" si="13"/>
        <v>811.32796515260497</v>
      </c>
      <c r="Z174" s="189">
        <f t="shared" si="13"/>
        <v>804.05629769092025</v>
      </c>
      <c r="AA174" s="189">
        <f t="shared" si="13"/>
        <v>796.78463022923552</v>
      </c>
      <c r="AB174" s="189">
        <f t="shared" si="13"/>
        <v>789.51296276755079</v>
      </c>
      <c r="AC174" s="189">
        <f t="shared" si="13"/>
        <v>782.24129530586606</v>
      </c>
      <c r="AD174" s="189">
        <f t="shared" si="13"/>
        <v>774.96962784418133</v>
      </c>
      <c r="AE174" s="189">
        <f t="shared" si="13"/>
        <v>767.6979603824966</v>
      </c>
      <c r="AF174" s="189">
        <f t="shared" si="13"/>
        <v>760.42629292081187</v>
      </c>
      <c r="AG174" s="189">
        <f t="shared" si="13"/>
        <v>753.15462545912715</v>
      </c>
      <c r="AH174" s="189">
        <f t="shared" si="13"/>
        <v>745.88295799744242</v>
      </c>
      <c r="AI174" s="189">
        <f t="shared" si="13"/>
        <v>738.61129053575769</v>
      </c>
      <c r="AJ174" s="189">
        <f t="shared" si="13"/>
        <v>731.33962307407296</v>
      </c>
      <c r="AK174" s="189">
        <f t="shared" si="13"/>
        <v>724.06795561238823</v>
      </c>
      <c r="AL174" s="189">
        <f t="shared" si="13"/>
        <v>716.7962881507035</v>
      </c>
      <c r="AM174" s="189">
        <f t="shared" si="13"/>
        <v>709.52462068901878</v>
      </c>
      <c r="AN174" s="189">
        <f t="shared" si="13"/>
        <v>702.25295322733405</v>
      </c>
      <c r="AO174" s="189">
        <f t="shared" si="13"/>
        <v>694.98128576564932</v>
      </c>
      <c r="AP174" s="189">
        <f t="shared" si="13"/>
        <v>687.70961830396459</v>
      </c>
      <c r="AQ174" s="189">
        <f t="shared" si="13"/>
        <v>680.43795084227986</v>
      </c>
      <c r="AR174" s="189">
        <f t="shared" si="13"/>
        <v>673.16628338059581</v>
      </c>
      <c r="AS174" s="49"/>
      <c r="AT174" s="49"/>
      <c r="AU174" s="49"/>
      <c r="AV174" s="49"/>
      <c r="AW174" s="49"/>
      <c r="AX174" s="49"/>
      <c r="AY174" s="49"/>
      <c r="AZ174" s="182"/>
      <c r="BA174" s="182"/>
      <c r="BB174" s="182"/>
      <c r="BC174" s="182"/>
      <c r="BF174" s="182"/>
      <c r="BG174" s="49"/>
      <c r="BH174" s="49"/>
      <c r="BI174" s="49"/>
      <c r="BJ174" s="49"/>
      <c r="BK174" s="49"/>
      <c r="BL174" s="49"/>
      <c r="BM174" s="49"/>
      <c r="BN174" s="49"/>
      <c r="BO174" s="49"/>
      <c r="BP174" s="49"/>
      <c r="BQ174" s="49"/>
      <c r="BR174" s="49"/>
      <c r="BS174" s="49"/>
      <c r="BT174" s="49"/>
      <c r="BU174" s="49"/>
      <c r="BV174" s="49"/>
      <c r="BW174" s="49"/>
      <c r="BX174" s="49"/>
      <c r="BY174" s="49"/>
      <c r="BZ174" s="49"/>
      <c r="CA174" s="49"/>
      <c r="CB174" s="49"/>
      <c r="CC174" s="49"/>
      <c r="CD174" s="49"/>
      <c r="CE174" s="49"/>
      <c r="CF174" s="49"/>
      <c r="CG174" s="49"/>
      <c r="CH174" s="49"/>
      <c r="CI174" s="49"/>
      <c r="CJ174" s="49"/>
      <c r="CK174" s="49"/>
      <c r="CL174" s="49"/>
      <c r="CM174" s="49"/>
      <c r="CN174" s="49"/>
      <c r="CO174" s="49"/>
      <c r="CP174" s="49"/>
      <c r="CQ174" s="49"/>
    </row>
    <row r="175" spans="1:95" s="182" customFormat="1" ht="14.25" customHeight="1" thickTop="1" thickBot="1" x14ac:dyDescent="0.3">
      <c r="A175" s="49"/>
      <c r="B175" s="49"/>
      <c r="C175" s="49"/>
      <c r="D175" s="49"/>
      <c r="E175" s="49"/>
      <c r="F175" s="49"/>
      <c r="G175" s="62"/>
      <c r="H175" s="409"/>
      <c r="I175" s="49"/>
      <c r="J175" s="442"/>
      <c r="K175" s="167" t="s">
        <v>124</v>
      </c>
      <c r="L175" s="191">
        <f t="shared" si="12"/>
        <v>1565.881911152549</v>
      </c>
      <c r="M175" s="191">
        <f t="shared" si="12"/>
        <v>1375.3776789225374</v>
      </c>
      <c r="N175" s="191">
        <f t="shared" si="12"/>
        <v>1359.1938040594632</v>
      </c>
      <c r="O175" s="191">
        <f t="shared" si="12"/>
        <v>1343.0099291963893</v>
      </c>
      <c r="P175" s="191">
        <f t="shared" si="12"/>
        <v>1326.8260543333151</v>
      </c>
      <c r="Q175" s="191">
        <f t="shared" si="12"/>
        <v>1310.6421794702412</v>
      </c>
      <c r="R175" s="191">
        <f t="shared" si="12"/>
        <v>1294.4583046071671</v>
      </c>
      <c r="S175" s="191">
        <f t="shared" si="12"/>
        <v>1278.2744297440931</v>
      </c>
      <c r="T175" s="191">
        <f t="shared" si="12"/>
        <v>1262.090554881019</v>
      </c>
      <c r="U175" s="191">
        <f t="shared" si="12"/>
        <v>1245.9066800179451</v>
      </c>
      <c r="V175" s="191">
        <f t="shared" si="12"/>
        <v>1229.7228051548709</v>
      </c>
      <c r="W175" s="191">
        <f t="shared" si="12"/>
        <v>1213.538930291797</v>
      </c>
      <c r="X175" s="191">
        <f t="shared" si="12"/>
        <v>1197.3550554287217</v>
      </c>
      <c r="Y175" s="191">
        <f t="shared" si="12"/>
        <v>1178.417284288</v>
      </c>
      <c r="Z175" s="191">
        <f t="shared" si="12"/>
        <v>1159.4795131472783</v>
      </c>
      <c r="AA175" s="191">
        <f t="shared" si="12"/>
        <v>1140.5417420065567</v>
      </c>
      <c r="AB175" s="191">
        <f t="shared" si="12"/>
        <v>1121.603970865835</v>
      </c>
      <c r="AC175" s="191">
        <f t="shared" si="12"/>
        <v>1102.6661997251133</v>
      </c>
      <c r="AD175" s="191">
        <f t="shared" si="12"/>
        <v>1083.7284285843916</v>
      </c>
      <c r="AE175" s="191">
        <f t="shared" si="12"/>
        <v>1064.7906574436699</v>
      </c>
      <c r="AF175" s="191">
        <f t="shared" si="12"/>
        <v>1045.852886302948</v>
      </c>
      <c r="AG175" s="191">
        <f t="shared" si="12"/>
        <v>1026.9151151622264</v>
      </c>
      <c r="AH175" s="191">
        <f t="shared" si="12"/>
        <v>1007.9773440215048</v>
      </c>
      <c r="AI175" s="191">
        <f t="shared" si="12"/>
        <v>989.03957288078311</v>
      </c>
      <c r="AJ175" s="191">
        <f t="shared" si="12"/>
        <v>970.10180174006155</v>
      </c>
      <c r="AK175" s="191">
        <f t="shared" si="12"/>
        <v>951.16403059933998</v>
      </c>
      <c r="AL175" s="191">
        <f t="shared" si="12"/>
        <v>932.22625945861842</v>
      </c>
      <c r="AM175" s="191">
        <f t="shared" si="12"/>
        <v>913.28848831789674</v>
      </c>
      <c r="AN175" s="191">
        <f t="shared" si="12"/>
        <v>894.35071717717517</v>
      </c>
      <c r="AO175" s="191">
        <f t="shared" si="12"/>
        <v>875.4129460364536</v>
      </c>
      <c r="AP175" s="191">
        <f t="shared" si="12"/>
        <v>856.47517489573204</v>
      </c>
      <c r="AQ175" s="191">
        <f t="shared" si="12"/>
        <v>837.53740375501036</v>
      </c>
      <c r="AR175" s="191">
        <f t="shared" si="12"/>
        <v>818.5996326142897</v>
      </c>
      <c r="AS175" s="49"/>
      <c r="AT175" s="49"/>
      <c r="AU175" s="49"/>
      <c r="AV175" s="49"/>
      <c r="AW175" s="49"/>
      <c r="AX175" s="49"/>
      <c r="AY175" s="49"/>
      <c r="AZ175" s="49"/>
      <c r="BA175" s="49"/>
      <c r="BB175" s="49"/>
      <c r="BC175" s="49"/>
      <c r="BF175" s="49"/>
      <c r="BG175" s="49"/>
      <c r="BH175" s="49"/>
      <c r="BI175" s="49"/>
      <c r="BJ175" s="49"/>
      <c r="BK175" s="175"/>
      <c r="BL175" s="175"/>
      <c r="BM175" s="175"/>
      <c r="BN175" s="49"/>
      <c r="BO175" s="49"/>
      <c r="BP175" s="49"/>
      <c r="BQ175" s="49"/>
      <c r="BR175" s="49"/>
      <c r="BS175" s="49"/>
      <c r="BT175" s="49"/>
      <c r="BU175" s="49"/>
      <c r="BV175" s="49"/>
      <c r="BW175" s="49"/>
      <c r="BX175" s="49"/>
      <c r="BY175" s="49"/>
      <c r="BZ175" s="49"/>
      <c r="CA175" s="49"/>
      <c r="CB175" s="49"/>
      <c r="CC175" s="49"/>
      <c r="CD175" s="49"/>
      <c r="CE175" s="49"/>
      <c r="CF175" s="49"/>
      <c r="CG175" s="49"/>
      <c r="CH175" s="49"/>
      <c r="CI175" s="49"/>
      <c r="CJ175" s="49"/>
      <c r="CK175" s="49"/>
      <c r="CL175" s="49"/>
      <c r="CM175" s="49"/>
      <c r="CN175" s="49"/>
      <c r="CO175" s="49"/>
      <c r="CP175" s="49"/>
      <c r="CQ175" s="49"/>
    </row>
    <row r="176" spans="1:95" ht="13.5" customHeight="1" thickTop="1" thickBot="1" x14ac:dyDescent="0.3">
      <c r="G176" s="62"/>
      <c r="H176" s="409"/>
      <c r="J176" s="442"/>
      <c r="K176" s="164" t="s">
        <v>125</v>
      </c>
      <c r="L176" s="189">
        <f t="shared" si="12"/>
        <v>1565.881911152549</v>
      </c>
      <c r="M176" s="189">
        <f t="shared" si="12"/>
        <v>1375.3776789225374</v>
      </c>
      <c r="N176" s="189">
        <f t="shared" si="12"/>
        <v>1311.5402793278154</v>
      </c>
      <c r="O176" s="189">
        <f t="shared" si="12"/>
        <v>1247.7028797330936</v>
      </c>
      <c r="P176" s="189">
        <f t="shared" si="12"/>
        <v>1183.8654801383716</v>
      </c>
      <c r="Q176" s="189">
        <f t="shared" si="12"/>
        <v>1120.0280805436498</v>
      </c>
      <c r="R176" s="189">
        <f t="shared" si="12"/>
        <v>1056.1906809489278</v>
      </c>
      <c r="S176" s="189">
        <f t="shared" si="12"/>
        <v>992.35328135420593</v>
      </c>
      <c r="T176" s="189">
        <f t="shared" si="12"/>
        <v>928.51588175948405</v>
      </c>
      <c r="U176" s="189">
        <f t="shared" si="12"/>
        <v>864.67848216476216</v>
      </c>
      <c r="V176" s="189">
        <f t="shared" si="12"/>
        <v>800.84108257004027</v>
      </c>
      <c r="W176" s="189">
        <f t="shared" si="12"/>
        <v>737.00368297531838</v>
      </c>
      <c r="X176" s="189">
        <f t="shared" si="12"/>
        <v>673.16628338059581</v>
      </c>
      <c r="Y176" s="189">
        <f t="shared" si="12"/>
        <v>664.83642929418932</v>
      </c>
      <c r="Z176" s="189">
        <f t="shared" si="12"/>
        <v>656.50657520778282</v>
      </c>
      <c r="AA176" s="189">
        <f t="shared" si="12"/>
        <v>648.1767211213762</v>
      </c>
      <c r="AB176" s="189">
        <f t="shared" si="12"/>
        <v>639.8468670349697</v>
      </c>
      <c r="AC176" s="189">
        <f t="shared" si="12"/>
        <v>631.51701294856321</v>
      </c>
      <c r="AD176" s="189">
        <f t="shared" si="12"/>
        <v>623.18715886215671</v>
      </c>
      <c r="AE176" s="189">
        <f t="shared" si="12"/>
        <v>614.85730477575021</v>
      </c>
      <c r="AF176" s="189">
        <f t="shared" si="12"/>
        <v>606.52745068934371</v>
      </c>
      <c r="AG176" s="189">
        <f t="shared" si="12"/>
        <v>598.1975966029371</v>
      </c>
      <c r="AH176" s="189">
        <f t="shared" si="12"/>
        <v>589.8677425165306</v>
      </c>
      <c r="AI176" s="189">
        <f t="shared" si="12"/>
        <v>581.5378884301241</v>
      </c>
      <c r="AJ176" s="189">
        <f t="shared" si="12"/>
        <v>573.2080343437176</v>
      </c>
      <c r="AK176" s="189">
        <f t="shared" si="12"/>
        <v>564.8781802573111</v>
      </c>
      <c r="AL176" s="189">
        <f t="shared" si="12"/>
        <v>556.5483261709046</v>
      </c>
      <c r="AM176" s="189">
        <f t="shared" si="12"/>
        <v>548.21847208449799</v>
      </c>
      <c r="AN176" s="189">
        <f t="shared" si="12"/>
        <v>539.88861799809149</v>
      </c>
      <c r="AO176" s="189">
        <f t="shared" si="12"/>
        <v>531.55876391168499</v>
      </c>
      <c r="AP176" s="189">
        <f t="shared" si="12"/>
        <v>523.22890982527849</v>
      </c>
      <c r="AQ176" s="189">
        <f t="shared" si="12"/>
        <v>514.89905573887199</v>
      </c>
      <c r="AR176" s="189">
        <f t="shared" si="12"/>
        <v>506.56920165246623</v>
      </c>
      <c r="AZ176" s="175"/>
      <c r="BA176" s="175"/>
      <c r="BB176" s="175"/>
      <c r="BC176" s="175"/>
      <c r="BF176" s="175"/>
    </row>
    <row r="177" spans="1:103" s="175" customFormat="1" ht="14.25" customHeight="1" thickTop="1" thickBot="1" x14ac:dyDescent="0.3">
      <c r="A177" s="49"/>
      <c r="B177" s="49"/>
      <c r="C177" s="49"/>
      <c r="D177" s="49"/>
      <c r="E177" s="49"/>
      <c r="F177" s="49"/>
      <c r="G177" s="62"/>
      <c r="H177" s="409"/>
      <c r="I177" s="49"/>
      <c r="J177" s="442"/>
      <c r="K177" s="52" t="s">
        <v>126</v>
      </c>
      <c r="L177" s="190">
        <f t="shared" si="12"/>
        <v>1565.881911152549</v>
      </c>
      <c r="M177" s="190">
        <f t="shared" si="12"/>
        <v>1375.3776789225374</v>
      </c>
      <c r="N177" s="190">
        <f t="shared" si="12"/>
        <v>1324.7614928945147</v>
      </c>
      <c r="O177" s="190">
        <f t="shared" si="12"/>
        <v>1274.1453068664923</v>
      </c>
      <c r="P177" s="190">
        <f t="shared" si="12"/>
        <v>1223.5291208384697</v>
      </c>
      <c r="Q177" s="190">
        <f t="shared" si="12"/>
        <v>1172.9129348104473</v>
      </c>
      <c r="R177" s="190">
        <f t="shared" si="12"/>
        <v>1122.2967487824246</v>
      </c>
      <c r="S177" s="190">
        <f t="shared" si="12"/>
        <v>1071.6805627544022</v>
      </c>
      <c r="T177" s="190">
        <f t="shared" si="12"/>
        <v>1021.0643767263796</v>
      </c>
      <c r="U177" s="190">
        <f t="shared" si="12"/>
        <v>970.44819069835705</v>
      </c>
      <c r="V177" s="190">
        <f t="shared" si="12"/>
        <v>919.83200467033453</v>
      </c>
      <c r="W177" s="190">
        <f t="shared" si="12"/>
        <v>869.215818642312</v>
      </c>
      <c r="X177" s="190">
        <f t="shared" si="12"/>
        <v>818.5996326142897</v>
      </c>
      <c r="Y177" s="190">
        <f t="shared" si="12"/>
        <v>811.32796515260497</v>
      </c>
      <c r="Z177" s="190">
        <f t="shared" si="12"/>
        <v>804.05629769092025</v>
      </c>
      <c r="AA177" s="190">
        <f t="shared" si="12"/>
        <v>796.78463022923552</v>
      </c>
      <c r="AB177" s="190">
        <f t="shared" si="12"/>
        <v>789.51296276755079</v>
      </c>
      <c r="AC177" s="190">
        <f t="shared" si="12"/>
        <v>782.24129530586606</v>
      </c>
      <c r="AD177" s="190">
        <f t="shared" si="12"/>
        <v>774.96962784418133</v>
      </c>
      <c r="AE177" s="190">
        <f t="shared" si="12"/>
        <v>767.6979603824966</v>
      </c>
      <c r="AF177" s="190">
        <f t="shared" si="12"/>
        <v>760.42629292081187</v>
      </c>
      <c r="AG177" s="190">
        <f t="shared" si="12"/>
        <v>753.15462545912715</v>
      </c>
      <c r="AH177" s="190">
        <f t="shared" si="12"/>
        <v>745.88295799744242</v>
      </c>
      <c r="AI177" s="190">
        <f t="shared" si="12"/>
        <v>738.61129053575769</v>
      </c>
      <c r="AJ177" s="190">
        <f t="shared" si="12"/>
        <v>731.33962307407296</v>
      </c>
      <c r="AK177" s="190">
        <f t="shared" si="12"/>
        <v>724.06795561238823</v>
      </c>
      <c r="AL177" s="190">
        <f t="shared" si="12"/>
        <v>716.7962881507035</v>
      </c>
      <c r="AM177" s="190">
        <f t="shared" si="12"/>
        <v>709.52462068901878</v>
      </c>
      <c r="AN177" s="190">
        <f t="shared" si="12"/>
        <v>702.25295322733405</v>
      </c>
      <c r="AO177" s="190">
        <f t="shared" si="12"/>
        <v>694.98128576564932</v>
      </c>
      <c r="AP177" s="190">
        <f t="shared" si="12"/>
        <v>687.70961830396459</v>
      </c>
      <c r="AQ177" s="190">
        <f t="shared" si="12"/>
        <v>680.43795084227986</v>
      </c>
      <c r="AR177" s="190">
        <f t="shared" si="12"/>
        <v>673.16628338059581</v>
      </c>
      <c r="AS177" s="49"/>
      <c r="AT177" s="49"/>
      <c r="AU177" s="49"/>
      <c r="AV177" s="49"/>
      <c r="AW177" s="49"/>
      <c r="AX177" s="49"/>
      <c r="AY177" s="49"/>
      <c r="AZ177" s="182"/>
      <c r="BA177" s="182"/>
      <c r="BB177" s="182"/>
      <c r="BC177" s="182"/>
      <c r="BF177" s="182"/>
      <c r="BG177" s="49"/>
      <c r="BH177" s="49"/>
      <c r="BI177" s="49"/>
      <c r="BJ177" s="49"/>
      <c r="BK177" s="49"/>
      <c r="BL177" s="49"/>
      <c r="BM177" s="49"/>
      <c r="BN177" s="49"/>
      <c r="BO177" s="49"/>
      <c r="BP177" s="49"/>
      <c r="BQ177" s="49"/>
      <c r="BR177" s="49"/>
      <c r="BS177" s="49"/>
      <c r="BT177" s="49"/>
      <c r="BU177" s="49"/>
      <c r="BV177" s="49"/>
      <c r="BW177" s="49"/>
      <c r="BX177" s="49"/>
      <c r="BY177" s="49"/>
      <c r="BZ177" s="49"/>
      <c r="CA177" s="49"/>
      <c r="CB177" s="49"/>
      <c r="CC177" s="49"/>
      <c r="CD177" s="49"/>
      <c r="CE177" s="49"/>
      <c r="CF177" s="49"/>
      <c r="CG177" s="49"/>
      <c r="CH177" s="49"/>
      <c r="CI177" s="49"/>
      <c r="CJ177" s="49"/>
      <c r="CK177" s="49"/>
      <c r="CL177" s="49"/>
      <c r="CM177" s="49"/>
      <c r="CN177" s="49"/>
      <c r="CO177" s="49"/>
      <c r="CP177" s="49"/>
      <c r="CQ177" s="49"/>
    </row>
    <row r="178" spans="1:103" s="182" customFormat="1" ht="14.25" customHeight="1" thickTop="1" thickBot="1" x14ac:dyDescent="0.3">
      <c r="A178" s="49"/>
      <c r="B178" s="49"/>
      <c r="C178" s="49"/>
      <c r="D178" s="49"/>
      <c r="E178" s="49"/>
      <c r="F178" s="49"/>
      <c r="G178" s="62"/>
      <c r="H178" s="409"/>
      <c r="I178" s="49"/>
      <c r="J178" s="442"/>
      <c r="K178" s="167" t="s">
        <v>127</v>
      </c>
      <c r="L178" s="191">
        <f t="shared" si="12"/>
        <v>1565.881911152549</v>
      </c>
      <c r="M178" s="191">
        <f t="shared" si="12"/>
        <v>1375.3776789225374</v>
      </c>
      <c r="N178" s="191">
        <f t="shared" si="12"/>
        <v>1359.1938040594632</v>
      </c>
      <c r="O178" s="191">
        <f t="shared" si="12"/>
        <v>1343.0099291963893</v>
      </c>
      <c r="P178" s="191">
        <f t="shared" si="12"/>
        <v>1326.8260543333151</v>
      </c>
      <c r="Q178" s="191">
        <f t="shared" si="12"/>
        <v>1310.6421794702412</v>
      </c>
      <c r="R178" s="191">
        <f t="shared" si="12"/>
        <v>1294.4583046071671</v>
      </c>
      <c r="S178" s="191">
        <f t="shared" si="12"/>
        <v>1278.2744297440931</v>
      </c>
      <c r="T178" s="191">
        <f t="shared" si="12"/>
        <v>1262.090554881019</v>
      </c>
      <c r="U178" s="191">
        <f t="shared" si="12"/>
        <v>1245.9066800179451</v>
      </c>
      <c r="V178" s="191">
        <f t="shared" si="12"/>
        <v>1229.7228051548709</v>
      </c>
      <c r="W178" s="191">
        <f t="shared" si="12"/>
        <v>1213.538930291797</v>
      </c>
      <c r="X178" s="191">
        <f t="shared" si="12"/>
        <v>1197.3550554287217</v>
      </c>
      <c r="Y178" s="191">
        <f t="shared" si="12"/>
        <v>1178.417284288</v>
      </c>
      <c r="Z178" s="191">
        <f t="shared" si="12"/>
        <v>1159.4795131472783</v>
      </c>
      <c r="AA178" s="191">
        <f t="shared" si="12"/>
        <v>1140.5417420065567</v>
      </c>
      <c r="AB178" s="191">
        <f t="shared" si="12"/>
        <v>1121.603970865835</v>
      </c>
      <c r="AC178" s="191">
        <f t="shared" si="12"/>
        <v>1102.6661997251133</v>
      </c>
      <c r="AD178" s="191">
        <f t="shared" si="12"/>
        <v>1083.7284285843916</v>
      </c>
      <c r="AE178" s="191">
        <f t="shared" si="12"/>
        <v>1064.7906574436699</v>
      </c>
      <c r="AF178" s="191">
        <f t="shared" si="12"/>
        <v>1045.852886302948</v>
      </c>
      <c r="AG178" s="191">
        <f t="shared" si="12"/>
        <v>1026.9151151622264</v>
      </c>
      <c r="AH178" s="191">
        <f t="shared" si="12"/>
        <v>1007.9773440215048</v>
      </c>
      <c r="AI178" s="191">
        <f t="shared" si="12"/>
        <v>989.03957288078311</v>
      </c>
      <c r="AJ178" s="191">
        <f t="shared" si="12"/>
        <v>970.10180174006155</v>
      </c>
      <c r="AK178" s="191">
        <f t="shared" si="12"/>
        <v>951.16403059933998</v>
      </c>
      <c r="AL178" s="191">
        <f t="shared" si="12"/>
        <v>932.22625945861842</v>
      </c>
      <c r="AM178" s="191">
        <f t="shared" si="12"/>
        <v>913.28848831789674</v>
      </c>
      <c r="AN178" s="191">
        <f t="shared" si="12"/>
        <v>894.35071717717517</v>
      </c>
      <c r="AO178" s="191">
        <f t="shared" si="12"/>
        <v>875.4129460364536</v>
      </c>
      <c r="AP178" s="191">
        <f t="shared" si="12"/>
        <v>856.47517489573204</v>
      </c>
      <c r="AQ178" s="191">
        <f t="shared" si="12"/>
        <v>837.53740375501036</v>
      </c>
      <c r="AR178" s="191">
        <f t="shared" si="12"/>
        <v>818.5996326142897</v>
      </c>
      <c r="AS178" s="49"/>
      <c r="AT178" s="49"/>
      <c r="AU178" s="49"/>
      <c r="AV178" s="49"/>
      <c r="AW178" s="49"/>
      <c r="AX178" s="49"/>
      <c r="AY178" s="49"/>
      <c r="AZ178" s="49"/>
      <c r="BA178" s="49"/>
      <c r="BB178" s="49"/>
      <c r="BC178" s="49"/>
      <c r="BF178" s="49"/>
      <c r="BG178" s="49"/>
      <c r="BH178" s="49"/>
      <c r="BI178" s="49"/>
      <c r="BJ178" s="49"/>
      <c r="BK178" s="175"/>
      <c r="BL178" s="175"/>
      <c r="BM178" s="175"/>
      <c r="BN178" s="49"/>
      <c r="BO178" s="49"/>
      <c r="BP178" s="49"/>
      <c r="BQ178" s="49"/>
      <c r="BR178" s="49"/>
      <c r="BS178" s="49"/>
      <c r="BT178" s="49"/>
      <c r="BU178" s="49"/>
      <c r="BV178" s="49"/>
      <c r="BW178" s="49"/>
      <c r="BX178" s="49"/>
      <c r="BY178" s="49"/>
      <c r="BZ178" s="49"/>
      <c r="CA178" s="49"/>
      <c r="CB178" s="49"/>
      <c r="CC178" s="49"/>
      <c r="CD178" s="49"/>
      <c r="CE178" s="49"/>
      <c r="CF178" s="49"/>
      <c r="CG178" s="49"/>
      <c r="CH178" s="49"/>
      <c r="CI178" s="49"/>
      <c r="CJ178" s="49"/>
      <c r="CK178" s="49"/>
      <c r="CL178" s="49"/>
      <c r="CM178" s="49"/>
      <c r="CN178" s="49"/>
      <c r="CO178" s="49"/>
      <c r="CP178" s="49"/>
      <c r="CQ178" s="49"/>
    </row>
    <row r="179" spans="1:103" ht="14.25" customHeight="1" thickTop="1" x14ac:dyDescent="0.3">
      <c r="G179" s="62"/>
      <c r="H179" s="409"/>
      <c r="J179" s="442"/>
      <c r="K179" s="164" t="s">
        <v>128</v>
      </c>
      <c r="L179" s="189">
        <f t="shared" si="12"/>
        <v>1565.881911152549</v>
      </c>
      <c r="M179" s="189">
        <f t="shared" si="12"/>
        <v>1375.3776789225374</v>
      </c>
      <c r="N179" s="189">
        <f t="shared" si="12"/>
        <v>1311.5402793278154</v>
      </c>
      <c r="O179" s="189">
        <f t="shared" si="12"/>
        <v>1247.7028797330936</v>
      </c>
      <c r="P179" s="189">
        <f t="shared" si="12"/>
        <v>1183.8654801383716</v>
      </c>
      <c r="Q179" s="189">
        <f t="shared" si="12"/>
        <v>1120.0280805436498</v>
      </c>
      <c r="R179" s="189">
        <f t="shared" si="12"/>
        <v>1056.1906809489278</v>
      </c>
      <c r="S179" s="189">
        <f t="shared" si="12"/>
        <v>992.35328135420593</v>
      </c>
      <c r="T179" s="189">
        <f t="shared" si="12"/>
        <v>928.51588175948405</v>
      </c>
      <c r="U179" s="189">
        <f t="shared" si="12"/>
        <v>864.67848216476216</v>
      </c>
      <c r="V179" s="189">
        <f t="shared" si="12"/>
        <v>800.84108257004027</v>
      </c>
      <c r="W179" s="189">
        <f t="shared" si="12"/>
        <v>737.00368297531838</v>
      </c>
      <c r="X179" s="189">
        <f t="shared" si="12"/>
        <v>673.16628338059581</v>
      </c>
      <c r="Y179" s="189">
        <f t="shared" si="12"/>
        <v>664.83642929418932</v>
      </c>
      <c r="Z179" s="189">
        <f t="shared" si="12"/>
        <v>656.50657520778282</v>
      </c>
      <c r="AA179" s="189">
        <f t="shared" si="12"/>
        <v>648.1767211213762</v>
      </c>
      <c r="AB179" s="189">
        <f t="shared" si="12"/>
        <v>639.8468670349697</v>
      </c>
      <c r="AC179" s="189">
        <f t="shared" si="12"/>
        <v>631.51701294856321</v>
      </c>
      <c r="AD179" s="189">
        <f t="shared" si="12"/>
        <v>623.18715886215671</v>
      </c>
      <c r="AE179" s="189">
        <f t="shared" si="12"/>
        <v>614.85730477575021</v>
      </c>
      <c r="AF179" s="189">
        <f t="shared" si="12"/>
        <v>606.52745068934371</v>
      </c>
      <c r="AG179" s="189">
        <f t="shared" si="12"/>
        <v>598.1975966029371</v>
      </c>
      <c r="AH179" s="189">
        <f t="shared" ref="AH179:AR179" si="14">AH176</f>
        <v>589.8677425165306</v>
      </c>
      <c r="AI179" s="189">
        <f t="shared" si="14"/>
        <v>581.5378884301241</v>
      </c>
      <c r="AJ179" s="189">
        <f t="shared" si="14"/>
        <v>573.2080343437176</v>
      </c>
      <c r="AK179" s="189">
        <f t="shared" si="14"/>
        <v>564.8781802573111</v>
      </c>
      <c r="AL179" s="189">
        <f t="shared" si="14"/>
        <v>556.5483261709046</v>
      </c>
      <c r="AM179" s="189">
        <f t="shared" si="14"/>
        <v>548.21847208449799</v>
      </c>
      <c r="AN179" s="189">
        <f t="shared" si="14"/>
        <v>539.88861799809149</v>
      </c>
      <c r="AO179" s="189">
        <f t="shared" si="14"/>
        <v>531.55876391168499</v>
      </c>
      <c r="AP179" s="189">
        <f t="shared" si="14"/>
        <v>523.22890982527849</v>
      </c>
      <c r="AQ179" s="189">
        <f t="shared" si="14"/>
        <v>514.89905573887199</v>
      </c>
      <c r="AR179" s="189">
        <f t="shared" si="14"/>
        <v>506.56920165246623</v>
      </c>
      <c r="BK179"/>
      <c r="BL179"/>
      <c r="BM179"/>
    </row>
    <row r="180" spans="1:103" ht="14.25" customHeight="1" x14ac:dyDescent="0.3">
      <c r="G180" s="62"/>
      <c r="H180" s="409"/>
      <c r="J180" s="442"/>
      <c r="K180" s="52" t="s">
        <v>129</v>
      </c>
      <c r="L180" s="190">
        <f t="shared" ref="L180:AR181" si="15">L177</f>
        <v>1565.881911152549</v>
      </c>
      <c r="M180" s="190">
        <f t="shared" si="15"/>
        <v>1375.3776789225374</v>
      </c>
      <c r="N180" s="190">
        <f t="shared" si="15"/>
        <v>1324.7614928945147</v>
      </c>
      <c r="O180" s="190">
        <f t="shared" si="15"/>
        <v>1274.1453068664923</v>
      </c>
      <c r="P180" s="190">
        <f t="shared" si="15"/>
        <v>1223.5291208384697</v>
      </c>
      <c r="Q180" s="190">
        <f t="shared" si="15"/>
        <v>1172.9129348104473</v>
      </c>
      <c r="R180" s="190">
        <f t="shared" si="15"/>
        <v>1122.2967487824246</v>
      </c>
      <c r="S180" s="190">
        <f t="shared" si="15"/>
        <v>1071.6805627544022</v>
      </c>
      <c r="T180" s="190">
        <f t="shared" si="15"/>
        <v>1021.0643767263796</v>
      </c>
      <c r="U180" s="190">
        <f t="shared" si="15"/>
        <v>970.44819069835705</v>
      </c>
      <c r="V180" s="190">
        <f t="shared" si="15"/>
        <v>919.83200467033453</v>
      </c>
      <c r="W180" s="190">
        <f t="shared" si="15"/>
        <v>869.215818642312</v>
      </c>
      <c r="X180" s="190">
        <f t="shared" si="15"/>
        <v>818.5996326142897</v>
      </c>
      <c r="Y180" s="190">
        <f t="shared" si="15"/>
        <v>811.32796515260497</v>
      </c>
      <c r="Z180" s="190">
        <f t="shared" si="15"/>
        <v>804.05629769092025</v>
      </c>
      <c r="AA180" s="190">
        <f t="shared" si="15"/>
        <v>796.78463022923552</v>
      </c>
      <c r="AB180" s="190">
        <f t="shared" si="15"/>
        <v>789.51296276755079</v>
      </c>
      <c r="AC180" s="190">
        <f t="shared" si="15"/>
        <v>782.24129530586606</v>
      </c>
      <c r="AD180" s="190">
        <f t="shared" si="15"/>
        <v>774.96962784418133</v>
      </c>
      <c r="AE180" s="190">
        <f t="shared" si="15"/>
        <v>767.6979603824966</v>
      </c>
      <c r="AF180" s="190">
        <f t="shared" si="15"/>
        <v>760.42629292081187</v>
      </c>
      <c r="AG180" s="190">
        <f t="shared" si="15"/>
        <v>753.15462545912715</v>
      </c>
      <c r="AH180" s="190">
        <f t="shared" si="15"/>
        <v>745.88295799744242</v>
      </c>
      <c r="AI180" s="190">
        <f t="shared" si="15"/>
        <v>738.61129053575769</v>
      </c>
      <c r="AJ180" s="190">
        <f t="shared" si="15"/>
        <v>731.33962307407296</v>
      </c>
      <c r="AK180" s="190">
        <f t="shared" si="15"/>
        <v>724.06795561238823</v>
      </c>
      <c r="AL180" s="190">
        <f t="shared" si="15"/>
        <v>716.7962881507035</v>
      </c>
      <c r="AM180" s="190">
        <f t="shared" si="15"/>
        <v>709.52462068901878</v>
      </c>
      <c r="AN180" s="190">
        <f t="shared" si="15"/>
        <v>702.25295322733405</v>
      </c>
      <c r="AO180" s="190">
        <f t="shared" si="15"/>
        <v>694.98128576564932</v>
      </c>
      <c r="AP180" s="190">
        <f t="shared" si="15"/>
        <v>687.70961830396459</v>
      </c>
      <c r="AQ180" s="190">
        <f t="shared" si="15"/>
        <v>680.43795084227986</v>
      </c>
      <c r="AR180" s="190">
        <f t="shared" si="15"/>
        <v>673.16628338059581</v>
      </c>
      <c r="AZ180"/>
      <c r="BA180"/>
      <c r="BB180"/>
      <c r="BC180"/>
      <c r="BF180"/>
      <c r="BG180"/>
      <c r="BH180"/>
      <c r="BI180"/>
      <c r="BJ180"/>
      <c r="BN180"/>
      <c r="BO180"/>
      <c r="BP180"/>
      <c r="BQ180"/>
      <c r="BR180"/>
      <c r="BS180"/>
      <c r="BT180"/>
      <c r="BU180"/>
    </row>
    <row r="181" spans="1:103" ht="14.25" customHeight="1" thickBot="1" x14ac:dyDescent="0.35">
      <c r="G181" s="62"/>
      <c r="H181" s="409"/>
      <c r="J181" s="449"/>
      <c r="K181" s="167" t="s">
        <v>130</v>
      </c>
      <c r="L181" s="191">
        <f t="shared" si="15"/>
        <v>1565.881911152549</v>
      </c>
      <c r="M181" s="191">
        <f t="shared" si="15"/>
        <v>1375.3776789225374</v>
      </c>
      <c r="N181" s="191">
        <f t="shared" si="15"/>
        <v>1359.1938040594632</v>
      </c>
      <c r="O181" s="191">
        <f t="shared" si="15"/>
        <v>1343.0099291963893</v>
      </c>
      <c r="P181" s="191">
        <f t="shared" si="15"/>
        <v>1326.8260543333151</v>
      </c>
      <c r="Q181" s="191">
        <f t="shared" si="15"/>
        <v>1310.6421794702412</v>
      </c>
      <c r="R181" s="191">
        <f t="shared" si="15"/>
        <v>1294.4583046071671</v>
      </c>
      <c r="S181" s="191">
        <f t="shared" si="15"/>
        <v>1278.2744297440931</v>
      </c>
      <c r="T181" s="191">
        <f t="shared" si="15"/>
        <v>1262.090554881019</v>
      </c>
      <c r="U181" s="191">
        <f t="shared" si="15"/>
        <v>1245.9066800179451</v>
      </c>
      <c r="V181" s="191">
        <f t="shared" si="15"/>
        <v>1229.7228051548709</v>
      </c>
      <c r="W181" s="191">
        <f t="shared" si="15"/>
        <v>1213.538930291797</v>
      </c>
      <c r="X181" s="191">
        <f t="shared" si="15"/>
        <v>1197.3550554287217</v>
      </c>
      <c r="Y181" s="191">
        <f t="shared" si="15"/>
        <v>1178.417284288</v>
      </c>
      <c r="Z181" s="191">
        <f t="shared" si="15"/>
        <v>1159.4795131472783</v>
      </c>
      <c r="AA181" s="191">
        <f t="shared" si="15"/>
        <v>1140.5417420065567</v>
      </c>
      <c r="AB181" s="191">
        <f t="shared" si="15"/>
        <v>1121.603970865835</v>
      </c>
      <c r="AC181" s="191">
        <f t="shared" si="15"/>
        <v>1102.6661997251133</v>
      </c>
      <c r="AD181" s="191">
        <f t="shared" si="15"/>
        <v>1083.7284285843916</v>
      </c>
      <c r="AE181" s="191">
        <f t="shared" si="15"/>
        <v>1064.7906574436699</v>
      </c>
      <c r="AF181" s="191">
        <f t="shared" si="15"/>
        <v>1045.852886302948</v>
      </c>
      <c r="AG181" s="191">
        <f t="shared" si="15"/>
        <v>1026.9151151622264</v>
      </c>
      <c r="AH181" s="191">
        <f t="shared" si="15"/>
        <v>1007.9773440215048</v>
      </c>
      <c r="AI181" s="191">
        <f t="shared" si="15"/>
        <v>989.03957288078311</v>
      </c>
      <c r="AJ181" s="191">
        <f t="shared" si="15"/>
        <v>970.10180174006155</v>
      </c>
      <c r="AK181" s="191">
        <f t="shared" si="15"/>
        <v>951.16403059933998</v>
      </c>
      <c r="AL181" s="191">
        <f t="shared" si="15"/>
        <v>932.22625945861842</v>
      </c>
      <c r="AM181" s="191">
        <f t="shared" si="15"/>
        <v>913.28848831789674</v>
      </c>
      <c r="AN181" s="191">
        <f t="shared" si="15"/>
        <v>894.35071717717517</v>
      </c>
      <c r="AO181" s="191">
        <f t="shared" si="15"/>
        <v>875.4129460364536</v>
      </c>
      <c r="AP181" s="191">
        <f t="shared" si="15"/>
        <v>856.47517489573204</v>
      </c>
      <c r="AQ181" s="191">
        <f t="shared" si="15"/>
        <v>837.53740375501036</v>
      </c>
      <c r="AR181" s="191">
        <f t="shared" si="15"/>
        <v>818.5996326142897</v>
      </c>
      <c r="BD181"/>
      <c r="BE181"/>
    </row>
    <row r="182" spans="1:103" ht="14.25" customHeight="1" thickTop="1" x14ac:dyDescent="0.3">
      <c r="G182" s="62"/>
      <c r="H182" s="409"/>
      <c r="J182" s="169"/>
      <c r="K182" s="52"/>
      <c r="L182" s="193"/>
      <c r="BD182"/>
      <c r="BE182"/>
    </row>
    <row r="183" spans="1:103" ht="14.25" customHeight="1" x14ac:dyDescent="0.25">
      <c r="G183" s="62"/>
      <c r="H183" s="409"/>
      <c r="L183" s="162">
        <v>2018</v>
      </c>
      <c r="M183" s="162">
        <v>2019</v>
      </c>
      <c r="N183" s="162">
        <v>2020</v>
      </c>
      <c r="O183" s="162">
        <v>2021</v>
      </c>
      <c r="P183" s="162">
        <v>2022</v>
      </c>
      <c r="Q183" s="162">
        <v>2023</v>
      </c>
      <c r="R183" s="162">
        <v>2024</v>
      </c>
      <c r="S183" s="162">
        <v>2025</v>
      </c>
      <c r="T183" s="162">
        <v>2026</v>
      </c>
      <c r="U183" s="162">
        <v>2027</v>
      </c>
      <c r="V183" s="162">
        <v>2028</v>
      </c>
      <c r="W183" s="162">
        <v>2029</v>
      </c>
      <c r="X183" s="162">
        <v>2030</v>
      </c>
      <c r="Y183" s="162">
        <v>2031</v>
      </c>
      <c r="Z183" s="162">
        <v>2032</v>
      </c>
      <c r="AA183" s="162">
        <v>2033</v>
      </c>
      <c r="AB183" s="162">
        <v>2034</v>
      </c>
      <c r="AC183" s="162">
        <v>2035</v>
      </c>
      <c r="AD183" s="162">
        <v>2036</v>
      </c>
      <c r="AE183" s="162">
        <v>2037</v>
      </c>
      <c r="AF183" s="162">
        <v>2038</v>
      </c>
      <c r="AG183" s="162">
        <v>2039</v>
      </c>
      <c r="AH183" s="162">
        <v>2040</v>
      </c>
      <c r="AI183" s="162">
        <v>2041</v>
      </c>
      <c r="AJ183" s="162">
        <v>2042</v>
      </c>
      <c r="AK183" s="162">
        <v>2043</v>
      </c>
      <c r="AL183" s="162">
        <v>2044</v>
      </c>
      <c r="AM183" s="162">
        <v>2045</v>
      </c>
      <c r="AN183" s="162">
        <v>2046</v>
      </c>
      <c r="AO183" s="162">
        <v>2047</v>
      </c>
      <c r="AP183" s="162">
        <v>2048</v>
      </c>
      <c r="AQ183" s="162">
        <v>2049</v>
      </c>
      <c r="AR183" s="162">
        <v>2050</v>
      </c>
    </row>
    <row r="184" spans="1:103" ht="14.25" customHeight="1" x14ac:dyDescent="0.25">
      <c r="G184" s="62"/>
      <c r="H184" s="409"/>
      <c r="J184" s="441" t="s">
        <v>77</v>
      </c>
      <c r="K184" s="164" t="s">
        <v>116</v>
      </c>
      <c r="L184" s="189">
        <v>18.760000000000002</v>
      </c>
      <c r="M184" s="189">
        <v>16.080000000000002</v>
      </c>
      <c r="N184" s="189">
        <v>15.693644368025145</v>
      </c>
      <c r="O184" s="189">
        <v>14.9297780480883</v>
      </c>
      <c r="P184" s="189">
        <v>14.165911728151457</v>
      </c>
      <c r="Q184" s="189">
        <v>13.402045408214615</v>
      </c>
      <c r="R184" s="189">
        <v>12.63817908827777</v>
      </c>
      <c r="S184" s="189">
        <v>11.874312768340927</v>
      </c>
      <c r="T184" s="189">
        <v>11.110446448404085</v>
      </c>
      <c r="U184" s="189">
        <v>10.34658012846724</v>
      </c>
      <c r="V184" s="189">
        <v>9.5827138085303964</v>
      </c>
      <c r="W184" s="189">
        <v>8.8188474885935548</v>
      </c>
      <c r="X184" s="189">
        <v>8.0549811686567026</v>
      </c>
      <c r="Y184" s="189">
        <v>7.9553077009561122</v>
      </c>
      <c r="Z184" s="189">
        <v>7.8556342332555209</v>
      </c>
      <c r="AA184" s="189">
        <v>7.7559607655549305</v>
      </c>
      <c r="AB184" s="189">
        <v>7.6562872978543393</v>
      </c>
      <c r="AC184" s="189">
        <v>7.556613830153748</v>
      </c>
      <c r="AD184" s="189">
        <v>7.4569403624531576</v>
      </c>
      <c r="AE184" s="189">
        <v>7.3572668947525663</v>
      </c>
      <c r="AF184" s="189">
        <v>7.257593427051976</v>
      </c>
      <c r="AG184" s="189">
        <v>7.1579199593513856</v>
      </c>
      <c r="AH184" s="189">
        <v>7.0582464916507943</v>
      </c>
      <c r="AI184" s="189">
        <v>6.9585730239502039</v>
      </c>
      <c r="AJ184" s="189">
        <v>6.8588995562496127</v>
      </c>
      <c r="AK184" s="189">
        <v>6.7592260885490214</v>
      </c>
      <c r="AL184" s="189">
        <v>6.659552620848431</v>
      </c>
      <c r="AM184" s="189">
        <v>6.5598791531478398</v>
      </c>
      <c r="AN184" s="189">
        <v>6.4602056854472494</v>
      </c>
      <c r="AO184" s="189">
        <v>6.360532217746659</v>
      </c>
      <c r="AP184" s="189">
        <v>6.2608587500460677</v>
      </c>
      <c r="AQ184" s="189">
        <v>6.1611852823454765</v>
      </c>
      <c r="AR184" s="189">
        <v>6.061511814644895</v>
      </c>
    </row>
    <row r="185" spans="1:103" ht="14.25" customHeight="1" x14ac:dyDescent="0.3">
      <c r="G185" s="62"/>
      <c r="H185" s="409"/>
      <c r="J185" s="442"/>
      <c r="K185" s="52" t="s">
        <v>117</v>
      </c>
      <c r="L185" s="190">
        <v>18.760000000000002</v>
      </c>
      <c r="M185" s="190">
        <v>16.080000000000002</v>
      </c>
      <c r="N185" s="190">
        <v>15.851846923524111</v>
      </c>
      <c r="O185" s="190">
        <v>15.246183159086234</v>
      </c>
      <c r="P185" s="190">
        <v>14.640519394648356</v>
      </c>
      <c r="Q185" s="190">
        <v>14.03485563021048</v>
      </c>
      <c r="R185" s="190">
        <v>13.429191865772605</v>
      </c>
      <c r="S185" s="190">
        <v>12.823528101334729</v>
      </c>
      <c r="T185" s="190">
        <v>12.21786433689685</v>
      </c>
      <c r="U185" s="190">
        <v>11.612200572458974</v>
      </c>
      <c r="V185" s="190">
        <v>11.006536808021099</v>
      </c>
      <c r="W185" s="190">
        <v>10.400873043583221</v>
      </c>
      <c r="X185" s="190">
        <v>9.7952092791453467</v>
      </c>
      <c r="Y185" s="190">
        <v>9.7081978736209145</v>
      </c>
      <c r="Z185" s="190">
        <v>9.6211864680964823</v>
      </c>
      <c r="AA185" s="190">
        <v>9.5341750625720483</v>
      </c>
      <c r="AB185" s="190">
        <v>9.4471636570476178</v>
      </c>
      <c r="AC185" s="190">
        <v>9.3601522515231839</v>
      </c>
      <c r="AD185" s="190">
        <v>9.2731408459987517</v>
      </c>
      <c r="AE185" s="190">
        <v>9.1861294404743195</v>
      </c>
      <c r="AF185" s="190">
        <v>9.0991180349498872</v>
      </c>
      <c r="AG185" s="190">
        <v>9.0121066294254533</v>
      </c>
      <c r="AH185" s="190">
        <v>8.9250952239010211</v>
      </c>
      <c r="AI185" s="190">
        <v>8.8380838183765889</v>
      </c>
      <c r="AJ185" s="190">
        <v>8.7510724128521549</v>
      </c>
      <c r="AK185" s="190">
        <v>8.6640610073277227</v>
      </c>
      <c r="AL185" s="190">
        <v>8.5770496018032905</v>
      </c>
      <c r="AM185" s="190">
        <v>8.4900381962788583</v>
      </c>
      <c r="AN185" s="190">
        <v>8.4030267907544243</v>
      </c>
      <c r="AO185" s="190">
        <v>8.3160153852299938</v>
      </c>
      <c r="AP185" s="190">
        <v>8.2290039797055599</v>
      </c>
      <c r="AQ185" s="190">
        <v>8.1419925741811277</v>
      </c>
      <c r="AR185" s="190">
        <v>8.0549811686567026</v>
      </c>
      <c r="AS185"/>
      <c r="AT185"/>
      <c r="AU185"/>
      <c r="AX185"/>
      <c r="AY185"/>
    </row>
    <row r="186" spans="1:103" ht="14.25" customHeight="1" thickBot="1" x14ac:dyDescent="0.3">
      <c r="G186" s="62"/>
      <c r="H186" s="409"/>
      <c r="J186" s="442"/>
      <c r="K186" s="167" t="s">
        <v>118</v>
      </c>
      <c r="L186" s="191">
        <v>18.760000000000002</v>
      </c>
      <c r="M186" s="191">
        <v>16.080000000000002</v>
      </c>
      <c r="N186" s="191">
        <v>16.263857484472211</v>
      </c>
      <c r="O186" s="191">
        <v>16.070204280982438</v>
      </c>
      <c r="P186" s="191">
        <v>15.87655107749266</v>
      </c>
      <c r="Q186" s="191">
        <v>15.682897874002888</v>
      </c>
      <c r="R186" s="191">
        <v>15.489244670513113</v>
      </c>
      <c r="S186" s="191">
        <v>15.295591467023337</v>
      </c>
      <c r="T186" s="191">
        <v>15.101938263533562</v>
      </c>
      <c r="U186" s="191">
        <v>14.908285060043788</v>
      </c>
      <c r="V186" s="191">
        <v>14.714631856554012</v>
      </c>
      <c r="W186" s="191">
        <v>14.520978653064239</v>
      </c>
      <c r="X186" s="191">
        <v>14.327325449574449</v>
      </c>
      <c r="Y186" s="191">
        <v>14.100719641052994</v>
      </c>
      <c r="Z186" s="191">
        <v>13.874113832531537</v>
      </c>
      <c r="AA186" s="191">
        <v>13.647508024010081</v>
      </c>
      <c r="AB186" s="191">
        <v>13.420902215488624</v>
      </c>
      <c r="AC186" s="191">
        <v>13.194296406967167</v>
      </c>
      <c r="AD186" s="191">
        <v>12.967690598445712</v>
      </c>
      <c r="AE186" s="191">
        <v>12.741084789924257</v>
      </c>
      <c r="AF186" s="191">
        <v>12.514478981402799</v>
      </c>
      <c r="AG186" s="191">
        <v>12.287873172881342</v>
      </c>
      <c r="AH186" s="191">
        <v>12.061267364359887</v>
      </c>
      <c r="AI186" s="191">
        <v>11.834661555838432</v>
      </c>
      <c r="AJ186" s="191">
        <v>11.608055747316977</v>
      </c>
      <c r="AK186" s="191">
        <v>11.381449938795523</v>
      </c>
      <c r="AL186" s="191">
        <v>11.154844130274066</v>
      </c>
      <c r="AM186" s="191">
        <v>10.928238321752612</v>
      </c>
      <c r="AN186" s="191">
        <v>10.701632513231157</v>
      </c>
      <c r="AO186" s="191">
        <v>10.475026704709702</v>
      </c>
      <c r="AP186" s="191">
        <v>10.248420896188247</v>
      </c>
      <c r="AQ186" s="191">
        <v>10.021815087666791</v>
      </c>
      <c r="AR186" s="191">
        <v>9.7952092791453467</v>
      </c>
    </row>
    <row r="187" spans="1:103" ht="14.25" customHeight="1" thickTop="1" x14ac:dyDescent="0.25">
      <c r="G187" s="62"/>
      <c r="H187" s="409"/>
      <c r="J187" s="442"/>
      <c r="K187" s="164" t="s">
        <v>119</v>
      </c>
      <c r="L187" s="189">
        <f t="shared" ref="L187:AR194" si="16">L184</f>
        <v>18.760000000000002</v>
      </c>
      <c r="M187" s="189">
        <f t="shared" si="16"/>
        <v>16.080000000000002</v>
      </c>
      <c r="N187" s="189">
        <f t="shared" si="16"/>
        <v>15.693644368025145</v>
      </c>
      <c r="O187" s="189">
        <f t="shared" si="16"/>
        <v>14.9297780480883</v>
      </c>
      <c r="P187" s="189">
        <f t="shared" si="16"/>
        <v>14.165911728151457</v>
      </c>
      <c r="Q187" s="189">
        <f t="shared" si="16"/>
        <v>13.402045408214615</v>
      </c>
      <c r="R187" s="189">
        <f t="shared" si="16"/>
        <v>12.63817908827777</v>
      </c>
      <c r="S187" s="189">
        <f t="shared" si="16"/>
        <v>11.874312768340927</v>
      </c>
      <c r="T187" s="189">
        <f t="shared" si="16"/>
        <v>11.110446448404085</v>
      </c>
      <c r="U187" s="189">
        <f t="shared" si="16"/>
        <v>10.34658012846724</v>
      </c>
      <c r="V187" s="189">
        <f t="shared" si="16"/>
        <v>9.5827138085303964</v>
      </c>
      <c r="W187" s="189">
        <f t="shared" si="16"/>
        <v>8.8188474885935548</v>
      </c>
      <c r="X187" s="189">
        <f t="shared" si="16"/>
        <v>8.0549811686567026</v>
      </c>
      <c r="Y187" s="189">
        <f t="shared" si="16"/>
        <v>7.9553077009561122</v>
      </c>
      <c r="Z187" s="189">
        <f t="shared" si="16"/>
        <v>7.8556342332555209</v>
      </c>
      <c r="AA187" s="189">
        <f t="shared" si="16"/>
        <v>7.7559607655549305</v>
      </c>
      <c r="AB187" s="189">
        <f t="shared" si="16"/>
        <v>7.6562872978543393</v>
      </c>
      <c r="AC187" s="189">
        <f t="shared" si="16"/>
        <v>7.556613830153748</v>
      </c>
      <c r="AD187" s="189">
        <f t="shared" si="16"/>
        <v>7.4569403624531576</v>
      </c>
      <c r="AE187" s="189">
        <f t="shared" si="16"/>
        <v>7.3572668947525663</v>
      </c>
      <c r="AF187" s="189">
        <f t="shared" si="16"/>
        <v>7.257593427051976</v>
      </c>
      <c r="AG187" s="189">
        <f t="shared" si="16"/>
        <v>7.1579199593513856</v>
      </c>
      <c r="AH187" s="189">
        <f t="shared" si="16"/>
        <v>7.0582464916507943</v>
      </c>
      <c r="AI187" s="189">
        <f t="shared" si="16"/>
        <v>6.9585730239502039</v>
      </c>
      <c r="AJ187" s="189">
        <f t="shared" si="16"/>
        <v>6.8588995562496127</v>
      </c>
      <c r="AK187" s="189">
        <f t="shared" si="16"/>
        <v>6.7592260885490214</v>
      </c>
      <c r="AL187" s="189">
        <f t="shared" si="16"/>
        <v>6.659552620848431</v>
      </c>
      <c r="AM187" s="189">
        <f t="shared" si="16"/>
        <v>6.5598791531478398</v>
      </c>
      <c r="AN187" s="189">
        <f t="shared" si="16"/>
        <v>6.4602056854472494</v>
      </c>
      <c r="AO187" s="189">
        <f t="shared" si="16"/>
        <v>6.360532217746659</v>
      </c>
      <c r="AP187" s="189">
        <f t="shared" si="16"/>
        <v>6.2608587500460677</v>
      </c>
      <c r="AQ187" s="189">
        <f t="shared" si="16"/>
        <v>6.1611852823454765</v>
      </c>
      <c r="AR187" s="189">
        <f t="shared" si="16"/>
        <v>6.061511814644895</v>
      </c>
    </row>
    <row r="188" spans="1:103" ht="14.25" customHeight="1" x14ac:dyDescent="0.3">
      <c r="G188" s="62"/>
      <c r="H188" s="409"/>
      <c r="J188" s="442"/>
      <c r="K188" s="52" t="s">
        <v>120</v>
      </c>
      <c r="L188" s="190">
        <f t="shared" si="16"/>
        <v>18.760000000000002</v>
      </c>
      <c r="M188" s="190">
        <f t="shared" si="16"/>
        <v>16.080000000000002</v>
      </c>
      <c r="N188" s="190">
        <f t="shared" si="16"/>
        <v>15.851846923524111</v>
      </c>
      <c r="O188" s="190">
        <f t="shared" si="16"/>
        <v>15.246183159086234</v>
      </c>
      <c r="P188" s="190">
        <f t="shared" si="16"/>
        <v>14.640519394648356</v>
      </c>
      <c r="Q188" s="190">
        <f t="shared" si="16"/>
        <v>14.03485563021048</v>
      </c>
      <c r="R188" s="190">
        <f t="shared" si="16"/>
        <v>13.429191865772605</v>
      </c>
      <c r="S188" s="190">
        <f t="shared" si="16"/>
        <v>12.823528101334729</v>
      </c>
      <c r="T188" s="190">
        <f t="shared" si="16"/>
        <v>12.21786433689685</v>
      </c>
      <c r="U188" s="190">
        <f t="shared" si="16"/>
        <v>11.612200572458974</v>
      </c>
      <c r="V188" s="190">
        <f t="shared" si="16"/>
        <v>11.006536808021099</v>
      </c>
      <c r="W188" s="190">
        <f t="shared" si="16"/>
        <v>10.400873043583221</v>
      </c>
      <c r="X188" s="190">
        <f t="shared" si="16"/>
        <v>9.7952092791453467</v>
      </c>
      <c r="Y188" s="190">
        <f t="shared" si="16"/>
        <v>9.7081978736209145</v>
      </c>
      <c r="Z188" s="190">
        <f t="shared" si="16"/>
        <v>9.6211864680964823</v>
      </c>
      <c r="AA188" s="190">
        <f t="shared" si="16"/>
        <v>9.5341750625720483</v>
      </c>
      <c r="AB188" s="190">
        <f t="shared" si="16"/>
        <v>9.4471636570476178</v>
      </c>
      <c r="AC188" s="190">
        <f t="shared" si="16"/>
        <v>9.3601522515231839</v>
      </c>
      <c r="AD188" s="190">
        <f t="shared" si="16"/>
        <v>9.2731408459987517</v>
      </c>
      <c r="AE188" s="190">
        <f t="shared" si="16"/>
        <v>9.1861294404743195</v>
      </c>
      <c r="AF188" s="190">
        <f t="shared" si="16"/>
        <v>9.0991180349498872</v>
      </c>
      <c r="AG188" s="190">
        <f t="shared" si="16"/>
        <v>9.0121066294254533</v>
      </c>
      <c r="AH188" s="190">
        <f t="shared" si="16"/>
        <v>8.9250952239010211</v>
      </c>
      <c r="AI188" s="190">
        <f t="shared" si="16"/>
        <v>8.8380838183765889</v>
      </c>
      <c r="AJ188" s="190">
        <f t="shared" si="16"/>
        <v>8.7510724128521549</v>
      </c>
      <c r="AK188" s="190">
        <f t="shared" si="16"/>
        <v>8.6640610073277227</v>
      </c>
      <c r="AL188" s="190">
        <f t="shared" si="16"/>
        <v>8.5770496018032905</v>
      </c>
      <c r="AM188" s="190">
        <f t="shared" si="16"/>
        <v>8.4900381962788583</v>
      </c>
      <c r="AN188" s="190">
        <f t="shared" si="16"/>
        <v>8.4030267907544243</v>
      </c>
      <c r="AO188" s="190">
        <f t="shared" si="16"/>
        <v>8.3160153852299938</v>
      </c>
      <c r="AP188" s="190">
        <f t="shared" si="16"/>
        <v>8.2290039797055599</v>
      </c>
      <c r="AQ188" s="190">
        <f t="shared" si="16"/>
        <v>8.1419925741811277</v>
      </c>
      <c r="AR188" s="190">
        <f t="shared" si="16"/>
        <v>8.0549811686567026</v>
      </c>
      <c r="AV188"/>
      <c r="AW188"/>
    </row>
    <row r="189" spans="1:103" ht="14.25" customHeight="1" thickBot="1" x14ac:dyDescent="0.35">
      <c r="G189" s="62"/>
      <c r="H189" s="409"/>
      <c r="J189" s="442"/>
      <c r="K189" s="167" t="s">
        <v>121</v>
      </c>
      <c r="L189" s="191">
        <f t="shared" si="16"/>
        <v>18.760000000000002</v>
      </c>
      <c r="M189" s="191">
        <f t="shared" si="16"/>
        <v>16.080000000000002</v>
      </c>
      <c r="N189" s="191">
        <f t="shared" si="16"/>
        <v>16.263857484472211</v>
      </c>
      <c r="O189" s="191">
        <f t="shared" si="16"/>
        <v>16.070204280982438</v>
      </c>
      <c r="P189" s="191">
        <f t="shared" si="16"/>
        <v>15.87655107749266</v>
      </c>
      <c r="Q189" s="191">
        <f t="shared" si="16"/>
        <v>15.682897874002888</v>
      </c>
      <c r="R189" s="191">
        <f t="shared" si="16"/>
        <v>15.489244670513113</v>
      </c>
      <c r="S189" s="191">
        <f t="shared" si="16"/>
        <v>15.295591467023337</v>
      </c>
      <c r="T189" s="191">
        <f t="shared" si="16"/>
        <v>15.101938263533562</v>
      </c>
      <c r="U189" s="191">
        <f t="shared" si="16"/>
        <v>14.908285060043788</v>
      </c>
      <c r="V189" s="191">
        <f t="shared" si="16"/>
        <v>14.714631856554012</v>
      </c>
      <c r="W189" s="191">
        <f t="shared" si="16"/>
        <v>14.520978653064239</v>
      </c>
      <c r="X189" s="191">
        <f t="shared" si="16"/>
        <v>14.327325449574449</v>
      </c>
      <c r="Y189" s="191">
        <f t="shared" si="16"/>
        <v>14.100719641052994</v>
      </c>
      <c r="Z189" s="191">
        <f t="shared" si="16"/>
        <v>13.874113832531537</v>
      </c>
      <c r="AA189" s="191">
        <f t="shared" si="16"/>
        <v>13.647508024010081</v>
      </c>
      <c r="AB189" s="191">
        <f t="shared" si="16"/>
        <v>13.420902215488624</v>
      </c>
      <c r="AC189" s="191">
        <f t="shared" si="16"/>
        <v>13.194296406967167</v>
      </c>
      <c r="AD189" s="191">
        <f t="shared" si="16"/>
        <v>12.967690598445712</v>
      </c>
      <c r="AE189" s="191">
        <f t="shared" si="16"/>
        <v>12.741084789924257</v>
      </c>
      <c r="AF189" s="191">
        <f t="shared" si="16"/>
        <v>12.514478981402799</v>
      </c>
      <c r="AG189" s="191">
        <f t="shared" si="16"/>
        <v>12.287873172881342</v>
      </c>
      <c r="AH189" s="191">
        <f t="shared" si="16"/>
        <v>12.061267364359887</v>
      </c>
      <c r="AI189" s="191">
        <f t="shared" si="16"/>
        <v>11.834661555838432</v>
      </c>
      <c r="AJ189" s="191">
        <f t="shared" si="16"/>
        <v>11.608055747316977</v>
      </c>
      <c r="AK189" s="191">
        <f t="shared" si="16"/>
        <v>11.381449938795523</v>
      </c>
      <c r="AL189" s="191">
        <f t="shared" si="16"/>
        <v>11.154844130274066</v>
      </c>
      <c r="AM189" s="191">
        <f t="shared" si="16"/>
        <v>10.928238321752612</v>
      </c>
      <c r="AN189" s="191">
        <f t="shared" si="16"/>
        <v>10.701632513231157</v>
      </c>
      <c r="AO189" s="191">
        <f t="shared" si="16"/>
        <v>10.475026704709702</v>
      </c>
      <c r="AP189" s="191">
        <f t="shared" si="16"/>
        <v>10.248420896188247</v>
      </c>
      <c r="AQ189" s="191">
        <f t="shared" si="16"/>
        <v>10.021815087666791</v>
      </c>
      <c r="AR189" s="191">
        <f t="shared" si="16"/>
        <v>9.7952092791453467</v>
      </c>
      <c r="CR189"/>
      <c r="CS189"/>
      <c r="CT189"/>
      <c r="CU189"/>
      <c r="CV189"/>
      <c r="CW189"/>
      <c r="CX189"/>
      <c r="CY189"/>
    </row>
    <row r="190" spans="1:103" ht="14.25" customHeight="1" thickTop="1" x14ac:dyDescent="0.3">
      <c r="G190" s="62"/>
      <c r="H190" s="409"/>
      <c r="J190" s="442"/>
      <c r="K190" s="164" t="s">
        <v>122</v>
      </c>
      <c r="L190" s="189">
        <f t="shared" si="16"/>
        <v>18.760000000000002</v>
      </c>
      <c r="M190" s="189">
        <f t="shared" si="16"/>
        <v>16.080000000000002</v>
      </c>
      <c r="N190" s="189">
        <f t="shared" si="16"/>
        <v>15.693644368025145</v>
      </c>
      <c r="O190" s="189">
        <f t="shared" si="16"/>
        <v>14.9297780480883</v>
      </c>
      <c r="P190" s="189">
        <f t="shared" si="16"/>
        <v>14.165911728151457</v>
      </c>
      <c r="Q190" s="189">
        <f t="shared" si="16"/>
        <v>13.402045408214615</v>
      </c>
      <c r="R190" s="189">
        <f t="shared" si="16"/>
        <v>12.63817908827777</v>
      </c>
      <c r="S190" s="189">
        <f t="shared" si="16"/>
        <v>11.874312768340927</v>
      </c>
      <c r="T190" s="189">
        <f t="shared" si="16"/>
        <v>11.110446448404085</v>
      </c>
      <c r="U190" s="189">
        <f t="shared" si="16"/>
        <v>10.34658012846724</v>
      </c>
      <c r="V190" s="189">
        <f t="shared" si="16"/>
        <v>9.5827138085303964</v>
      </c>
      <c r="W190" s="189">
        <f t="shared" si="16"/>
        <v>8.8188474885935548</v>
      </c>
      <c r="X190" s="189">
        <f t="shared" si="16"/>
        <v>8.0549811686567026</v>
      </c>
      <c r="Y190" s="189">
        <f t="shared" si="16"/>
        <v>7.9553077009561122</v>
      </c>
      <c r="Z190" s="189">
        <f t="shared" si="16"/>
        <v>7.8556342332555209</v>
      </c>
      <c r="AA190" s="189">
        <f t="shared" si="16"/>
        <v>7.7559607655549305</v>
      </c>
      <c r="AB190" s="189">
        <f t="shared" si="16"/>
        <v>7.6562872978543393</v>
      </c>
      <c r="AC190" s="189">
        <f t="shared" si="16"/>
        <v>7.556613830153748</v>
      </c>
      <c r="AD190" s="189">
        <f t="shared" si="16"/>
        <v>7.4569403624531576</v>
      </c>
      <c r="AE190" s="189">
        <f t="shared" si="16"/>
        <v>7.3572668947525663</v>
      </c>
      <c r="AF190" s="189">
        <f t="shared" si="16"/>
        <v>7.257593427051976</v>
      </c>
      <c r="AG190" s="189">
        <f t="shared" si="16"/>
        <v>7.1579199593513856</v>
      </c>
      <c r="AH190" s="189">
        <f t="shared" si="16"/>
        <v>7.0582464916507943</v>
      </c>
      <c r="AI190" s="189">
        <f t="shared" si="16"/>
        <v>6.9585730239502039</v>
      </c>
      <c r="AJ190" s="189">
        <f t="shared" si="16"/>
        <v>6.8588995562496127</v>
      </c>
      <c r="AK190" s="189">
        <f t="shared" si="16"/>
        <v>6.7592260885490214</v>
      </c>
      <c r="AL190" s="189">
        <f t="shared" si="16"/>
        <v>6.659552620848431</v>
      </c>
      <c r="AM190" s="189">
        <f t="shared" si="16"/>
        <v>6.5598791531478398</v>
      </c>
      <c r="AN190" s="189">
        <f t="shared" si="16"/>
        <v>6.4602056854472494</v>
      </c>
      <c r="AO190" s="189">
        <f t="shared" si="16"/>
        <v>6.360532217746659</v>
      </c>
      <c r="AP190" s="189">
        <f t="shared" si="16"/>
        <v>6.2608587500460677</v>
      </c>
      <c r="AQ190" s="189">
        <f t="shared" si="16"/>
        <v>6.1611852823454765</v>
      </c>
      <c r="AR190" s="189">
        <f t="shared" si="16"/>
        <v>6.061511814644895</v>
      </c>
      <c r="BK190"/>
      <c r="BL190"/>
      <c r="BM190"/>
    </row>
    <row r="191" spans="1:103" ht="14.25" customHeight="1" x14ac:dyDescent="0.3">
      <c r="G191" s="62"/>
      <c r="H191" s="409"/>
      <c r="J191" s="442"/>
      <c r="K191" s="52" t="s">
        <v>123</v>
      </c>
      <c r="L191" s="190">
        <f t="shared" si="16"/>
        <v>18.760000000000002</v>
      </c>
      <c r="M191" s="190">
        <f t="shared" si="16"/>
        <v>16.080000000000002</v>
      </c>
      <c r="N191" s="190">
        <f t="shared" si="16"/>
        <v>15.851846923524111</v>
      </c>
      <c r="O191" s="190">
        <f t="shared" si="16"/>
        <v>15.246183159086234</v>
      </c>
      <c r="P191" s="190">
        <f t="shared" si="16"/>
        <v>14.640519394648356</v>
      </c>
      <c r="Q191" s="190">
        <f t="shared" si="16"/>
        <v>14.03485563021048</v>
      </c>
      <c r="R191" s="190">
        <f t="shared" si="16"/>
        <v>13.429191865772605</v>
      </c>
      <c r="S191" s="190">
        <f t="shared" si="16"/>
        <v>12.823528101334729</v>
      </c>
      <c r="T191" s="190">
        <f t="shared" si="16"/>
        <v>12.21786433689685</v>
      </c>
      <c r="U191" s="190">
        <f t="shared" si="16"/>
        <v>11.612200572458974</v>
      </c>
      <c r="V191" s="190">
        <f t="shared" si="16"/>
        <v>11.006536808021099</v>
      </c>
      <c r="W191" s="190">
        <f t="shared" si="16"/>
        <v>10.400873043583221</v>
      </c>
      <c r="X191" s="190">
        <f t="shared" si="16"/>
        <v>9.7952092791453467</v>
      </c>
      <c r="Y191" s="190">
        <f t="shared" si="16"/>
        <v>9.7081978736209145</v>
      </c>
      <c r="Z191" s="190">
        <f t="shared" si="16"/>
        <v>9.6211864680964823</v>
      </c>
      <c r="AA191" s="190">
        <f t="shared" si="16"/>
        <v>9.5341750625720483</v>
      </c>
      <c r="AB191" s="190">
        <f t="shared" si="16"/>
        <v>9.4471636570476178</v>
      </c>
      <c r="AC191" s="190">
        <f t="shared" si="16"/>
        <v>9.3601522515231839</v>
      </c>
      <c r="AD191" s="190">
        <f t="shared" si="16"/>
        <v>9.2731408459987517</v>
      </c>
      <c r="AE191" s="190">
        <f t="shared" si="16"/>
        <v>9.1861294404743195</v>
      </c>
      <c r="AF191" s="190">
        <f t="shared" si="16"/>
        <v>9.0991180349498872</v>
      </c>
      <c r="AG191" s="190">
        <f t="shared" si="16"/>
        <v>9.0121066294254533</v>
      </c>
      <c r="AH191" s="190">
        <f t="shared" si="16"/>
        <v>8.9250952239010211</v>
      </c>
      <c r="AI191" s="190">
        <f t="shared" si="16"/>
        <v>8.8380838183765889</v>
      </c>
      <c r="AJ191" s="190">
        <f t="shared" si="16"/>
        <v>8.7510724128521549</v>
      </c>
      <c r="AK191" s="190">
        <f t="shared" si="16"/>
        <v>8.6640610073277227</v>
      </c>
      <c r="AL191" s="190">
        <f t="shared" si="16"/>
        <v>8.5770496018032905</v>
      </c>
      <c r="AM191" s="190">
        <f t="shared" si="16"/>
        <v>8.4900381962788583</v>
      </c>
      <c r="AN191" s="190">
        <f t="shared" si="16"/>
        <v>8.4030267907544243</v>
      </c>
      <c r="AO191" s="190">
        <f t="shared" si="16"/>
        <v>8.3160153852299938</v>
      </c>
      <c r="AP191" s="190">
        <f t="shared" si="16"/>
        <v>8.2290039797055599</v>
      </c>
      <c r="AQ191" s="190">
        <f t="shared" si="16"/>
        <v>8.1419925741811277</v>
      </c>
      <c r="AR191" s="190">
        <f t="shared" si="16"/>
        <v>8.0549811686567026</v>
      </c>
      <c r="AZ191"/>
      <c r="BA191"/>
      <c r="BB191"/>
      <c r="BC191"/>
      <c r="BF191"/>
      <c r="BG191"/>
      <c r="BH191"/>
      <c r="BI191"/>
      <c r="BJ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</row>
    <row r="192" spans="1:103" ht="14.25" customHeight="1" thickBot="1" x14ac:dyDescent="0.35">
      <c r="G192" s="62"/>
      <c r="H192" s="409"/>
      <c r="J192" s="442"/>
      <c r="K192" s="167" t="s">
        <v>124</v>
      </c>
      <c r="L192" s="191">
        <f t="shared" si="16"/>
        <v>18.760000000000002</v>
      </c>
      <c r="M192" s="191">
        <f t="shared" si="16"/>
        <v>16.080000000000002</v>
      </c>
      <c r="N192" s="191">
        <f t="shared" si="16"/>
        <v>16.263857484472211</v>
      </c>
      <c r="O192" s="191">
        <f t="shared" si="16"/>
        <v>16.070204280982438</v>
      </c>
      <c r="P192" s="191">
        <f t="shared" si="16"/>
        <v>15.87655107749266</v>
      </c>
      <c r="Q192" s="191">
        <f t="shared" si="16"/>
        <v>15.682897874002888</v>
      </c>
      <c r="R192" s="191">
        <f t="shared" si="16"/>
        <v>15.489244670513113</v>
      </c>
      <c r="S192" s="191">
        <f t="shared" si="16"/>
        <v>15.295591467023337</v>
      </c>
      <c r="T192" s="191">
        <f t="shared" si="16"/>
        <v>15.101938263533562</v>
      </c>
      <c r="U192" s="191">
        <f t="shared" si="16"/>
        <v>14.908285060043788</v>
      </c>
      <c r="V192" s="191">
        <f t="shared" si="16"/>
        <v>14.714631856554012</v>
      </c>
      <c r="W192" s="191">
        <f t="shared" si="16"/>
        <v>14.520978653064239</v>
      </c>
      <c r="X192" s="191">
        <f t="shared" si="16"/>
        <v>14.327325449574449</v>
      </c>
      <c r="Y192" s="191">
        <f t="shared" si="16"/>
        <v>14.100719641052994</v>
      </c>
      <c r="Z192" s="191">
        <f t="shared" si="16"/>
        <v>13.874113832531537</v>
      </c>
      <c r="AA192" s="191">
        <f t="shared" si="16"/>
        <v>13.647508024010081</v>
      </c>
      <c r="AB192" s="191">
        <f t="shared" si="16"/>
        <v>13.420902215488624</v>
      </c>
      <c r="AC192" s="191">
        <f t="shared" si="16"/>
        <v>13.194296406967167</v>
      </c>
      <c r="AD192" s="191">
        <f t="shared" si="16"/>
        <v>12.967690598445712</v>
      </c>
      <c r="AE192" s="191">
        <f t="shared" si="16"/>
        <v>12.741084789924257</v>
      </c>
      <c r="AF192" s="191">
        <f t="shared" si="16"/>
        <v>12.514478981402799</v>
      </c>
      <c r="AG192" s="191">
        <f t="shared" si="16"/>
        <v>12.287873172881342</v>
      </c>
      <c r="AH192" s="191">
        <f t="shared" si="16"/>
        <v>12.061267364359887</v>
      </c>
      <c r="AI192" s="191">
        <f t="shared" si="16"/>
        <v>11.834661555838432</v>
      </c>
      <c r="AJ192" s="191">
        <f t="shared" si="16"/>
        <v>11.608055747316977</v>
      </c>
      <c r="AK192" s="191">
        <f t="shared" si="16"/>
        <v>11.381449938795523</v>
      </c>
      <c r="AL192" s="191">
        <f t="shared" si="16"/>
        <v>11.154844130274066</v>
      </c>
      <c r="AM192" s="191">
        <f t="shared" si="16"/>
        <v>10.928238321752612</v>
      </c>
      <c r="AN192" s="191">
        <f t="shared" si="16"/>
        <v>10.701632513231157</v>
      </c>
      <c r="AO192" s="191">
        <f t="shared" si="16"/>
        <v>10.475026704709702</v>
      </c>
      <c r="AP192" s="191">
        <f t="shared" si="16"/>
        <v>10.248420896188247</v>
      </c>
      <c r="AQ192" s="191">
        <f t="shared" si="16"/>
        <v>10.021815087666791</v>
      </c>
      <c r="AR192" s="191">
        <f t="shared" si="16"/>
        <v>9.7952092791453467</v>
      </c>
      <c r="BD192"/>
      <c r="BE192"/>
    </row>
    <row r="193" spans="1:95" ht="14.25" customHeight="1" thickTop="1" x14ac:dyDescent="0.3">
      <c r="A193" s="49" t="s">
        <v>131</v>
      </c>
      <c r="G193" s="62"/>
      <c r="H193" s="409"/>
      <c r="J193" s="442"/>
      <c r="K193" s="164" t="s">
        <v>125</v>
      </c>
      <c r="L193" s="189">
        <f t="shared" si="16"/>
        <v>18.760000000000002</v>
      </c>
      <c r="M193" s="189">
        <f t="shared" si="16"/>
        <v>16.080000000000002</v>
      </c>
      <c r="N193" s="189">
        <f t="shared" si="16"/>
        <v>15.693644368025145</v>
      </c>
      <c r="O193" s="189">
        <f t="shared" si="16"/>
        <v>14.9297780480883</v>
      </c>
      <c r="P193" s="189">
        <f t="shared" si="16"/>
        <v>14.165911728151457</v>
      </c>
      <c r="Q193" s="189">
        <f t="shared" si="16"/>
        <v>13.402045408214615</v>
      </c>
      <c r="R193" s="189">
        <f t="shared" si="16"/>
        <v>12.63817908827777</v>
      </c>
      <c r="S193" s="189">
        <f t="shared" si="16"/>
        <v>11.874312768340927</v>
      </c>
      <c r="T193" s="189">
        <f t="shared" si="16"/>
        <v>11.110446448404085</v>
      </c>
      <c r="U193" s="189">
        <f t="shared" si="16"/>
        <v>10.34658012846724</v>
      </c>
      <c r="V193" s="189">
        <f t="shared" si="16"/>
        <v>9.5827138085303964</v>
      </c>
      <c r="W193" s="189">
        <f t="shared" si="16"/>
        <v>8.8188474885935548</v>
      </c>
      <c r="X193" s="189">
        <f t="shared" si="16"/>
        <v>8.0549811686567026</v>
      </c>
      <c r="Y193" s="189">
        <f t="shared" si="16"/>
        <v>7.9553077009561122</v>
      </c>
      <c r="Z193" s="189">
        <f t="shared" si="16"/>
        <v>7.8556342332555209</v>
      </c>
      <c r="AA193" s="189">
        <f t="shared" si="16"/>
        <v>7.7559607655549305</v>
      </c>
      <c r="AB193" s="189">
        <f t="shared" si="16"/>
        <v>7.6562872978543393</v>
      </c>
      <c r="AC193" s="189">
        <f t="shared" si="16"/>
        <v>7.556613830153748</v>
      </c>
      <c r="AD193" s="189">
        <f t="shared" si="16"/>
        <v>7.4569403624531576</v>
      </c>
      <c r="AE193" s="189">
        <f t="shared" si="16"/>
        <v>7.3572668947525663</v>
      </c>
      <c r="AF193" s="189">
        <f t="shared" si="16"/>
        <v>7.257593427051976</v>
      </c>
      <c r="AG193" s="189">
        <f t="shared" si="16"/>
        <v>7.1579199593513856</v>
      </c>
      <c r="AH193" s="189">
        <f t="shared" si="16"/>
        <v>7.0582464916507943</v>
      </c>
      <c r="AI193" s="189">
        <f t="shared" si="16"/>
        <v>6.9585730239502039</v>
      </c>
      <c r="AJ193" s="189">
        <f t="shared" si="16"/>
        <v>6.8588995562496127</v>
      </c>
      <c r="AK193" s="189">
        <f t="shared" si="16"/>
        <v>6.7592260885490214</v>
      </c>
      <c r="AL193" s="189">
        <f t="shared" si="16"/>
        <v>6.659552620848431</v>
      </c>
      <c r="AM193" s="189">
        <f t="shared" si="16"/>
        <v>6.5598791531478398</v>
      </c>
      <c r="AN193" s="189">
        <f t="shared" si="16"/>
        <v>6.4602056854472494</v>
      </c>
      <c r="AO193" s="189">
        <f t="shared" si="16"/>
        <v>6.360532217746659</v>
      </c>
      <c r="AP193" s="189">
        <f t="shared" si="16"/>
        <v>6.2608587500460677</v>
      </c>
      <c r="AQ193" s="189">
        <f t="shared" si="16"/>
        <v>6.1611852823454765</v>
      </c>
      <c r="AR193" s="189">
        <f t="shared" si="16"/>
        <v>6.061511814644895</v>
      </c>
      <c r="BK193"/>
      <c r="BL193"/>
      <c r="BM193"/>
    </row>
    <row r="194" spans="1:95" ht="14.25" customHeight="1" x14ac:dyDescent="0.3">
      <c r="G194" s="62"/>
      <c r="H194" s="409"/>
      <c r="J194" s="442"/>
      <c r="K194" s="52" t="s">
        <v>126</v>
      </c>
      <c r="L194" s="190">
        <f t="shared" si="16"/>
        <v>18.760000000000002</v>
      </c>
      <c r="M194" s="190">
        <f t="shared" si="16"/>
        <v>16.080000000000002</v>
      </c>
      <c r="N194" s="190">
        <f t="shared" si="16"/>
        <v>15.851846923524111</v>
      </c>
      <c r="O194" s="190">
        <f t="shared" si="16"/>
        <v>15.246183159086234</v>
      </c>
      <c r="P194" s="190">
        <f t="shared" si="16"/>
        <v>14.640519394648356</v>
      </c>
      <c r="Q194" s="190">
        <f t="shared" si="16"/>
        <v>14.03485563021048</v>
      </c>
      <c r="R194" s="190">
        <f t="shared" si="16"/>
        <v>13.429191865772605</v>
      </c>
      <c r="S194" s="190">
        <f t="shared" si="16"/>
        <v>12.823528101334729</v>
      </c>
      <c r="T194" s="190">
        <f t="shared" si="16"/>
        <v>12.21786433689685</v>
      </c>
      <c r="U194" s="190">
        <f t="shared" si="16"/>
        <v>11.612200572458974</v>
      </c>
      <c r="V194" s="190">
        <f t="shared" si="16"/>
        <v>11.006536808021099</v>
      </c>
      <c r="W194" s="190">
        <f t="shared" si="16"/>
        <v>10.400873043583221</v>
      </c>
      <c r="X194" s="190">
        <f t="shared" si="16"/>
        <v>9.7952092791453467</v>
      </c>
      <c r="Y194" s="190">
        <f t="shared" si="16"/>
        <v>9.7081978736209145</v>
      </c>
      <c r="Z194" s="190">
        <f t="shared" si="16"/>
        <v>9.6211864680964823</v>
      </c>
      <c r="AA194" s="190">
        <f t="shared" si="16"/>
        <v>9.5341750625720483</v>
      </c>
      <c r="AB194" s="190">
        <f t="shared" si="16"/>
        <v>9.4471636570476178</v>
      </c>
      <c r="AC194" s="190">
        <f t="shared" si="16"/>
        <v>9.3601522515231839</v>
      </c>
      <c r="AD194" s="190">
        <f t="shared" si="16"/>
        <v>9.2731408459987517</v>
      </c>
      <c r="AE194" s="190">
        <f t="shared" si="16"/>
        <v>9.1861294404743195</v>
      </c>
      <c r="AF194" s="190">
        <f t="shared" si="16"/>
        <v>9.0991180349498872</v>
      </c>
      <c r="AG194" s="190">
        <f t="shared" si="16"/>
        <v>9.0121066294254533</v>
      </c>
      <c r="AH194" s="190">
        <f t="shared" si="16"/>
        <v>8.9250952239010211</v>
      </c>
      <c r="AI194" s="190">
        <f t="shared" si="16"/>
        <v>8.8380838183765889</v>
      </c>
      <c r="AJ194" s="190">
        <f t="shared" ref="AJ194:AR194" si="17">AJ191</f>
        <v>8.7510724128521549</v>
      </c>
      <c r="AK194" s="190">
        <f t="shared" si="17"/>
        <v>8.6640610073277227</v>
      </c>
      <c r="AL194" s="190">
        <f t="shared" si="17"/>
        <v>8.5770496018032905</v>
      </c>
      <c r="AM194" s="190">
        <f t="shared" si="17"/>
        <v>8.4900381962788583</v>
      </c>
      <c r="AN194" s="190">
        <f t="shared" si="17"/>
        <v>8.4030267907544243</v>
      </c>
      <c r="AO194" s="190">
        <f t="shared" si="17"/>
        <v>8.3160153852299938</v>
      </c>
      <c r="AP194" s="190">
        <f t="shared" si="17"/>
        <v>8.2290039797055599</v>
      </c>
      <c r="AQ194" s="190">
        <f t="shared" si="17"/>
        <v>8.1419925741811277</v>
      </c>
      <c r="AR194" s="190">
        <f t="shared" si="17"/>
        <v>8.0549811686567026</v>
      </c>
      <c r="AZ194"/>
      <c r="BA194"/>
      <c r="BB194"/>
      <c r="BC194"/>
      <c r="BF194"/>
      <c r="BG194"/>
      <c r="BH194"/>
      <c r="BI194"/>
      <c r="BJ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</row>
    <row r="195" spans="1:95" ht="14.25" customHeight="1" thickBot="1" x14ac:dyDescent="0.35">
      <c r="G195" s="62"/>
      <c r="H195" s="409"/>
      <c r="J195" s="442"/>
      <c r="K195" s="167" t="s">
        <v>127</v>
      </c>
      <c r="L195" s="191">
        <f t="shared" ref="L195:AR198" si="18">L192</f>
        <v>18.760000000000002</v>
      </c>
      <c r="M195" s="191">
        <f t="shared" si="18"/>
        <v>16.080000000000002</v>
      </c>
      <c r="N195" s="191">
        <f t="shared" si="18"/>
        <v>16.263857484472211</v>
      </c>
      <c r="O195" s="191">
        <f t="shared" si="18"/>
        <v>16.070204280982438</v>
      </c>
      <c r="P195" s="191">
        <f t="shared" si="18"/>
        <v>15.87655107749266</v>
      </c>
      <c r="Q195" s="191">
        <f t="shared" si="18"/>
        <v>15.682897874002888</v>
      </c>
      <c r="R195" s="191">
        <f t="shared" si="18"/>
        <v>15.489244670513113</v>
      </c>
      <c r="S195" s="191">
        <f t="shared" si="18"/>
        <v>15.295591467023337</v>
      </c>
      <c r="T195" s="191">
        <f t="shared" si="18"/>
        <v>15.101938263533562</v>
      </c>
      <c r="U195" s="191">
        <f t="shared" si="18"/>
        <v>14.908285060043788</v>
      </c>
      <c r="V195" s="191">
        <f t="shared" si="18"/>
        <v>14.714631856554012</v>
      </c>
      <c r="W195" s="191">
        <f t="shared" si="18"/>
        <v>14.520978653064239</v>
      </c>
      <c r="X195" s="191">
        <f t="shared" si="18"/>
        <v>14.327325449574449</v>
      </c>
      <c r="Y195" s="191">
        <f t="shared" si="18"/>
        <v>14.100719641052994</v>
      </c>
      <c r="Z195" s="191">
        <f t="shared" si="18"/>
        <v>13.874113832531537</v>
      </c>
      <c r="AA195" s="191">
        <f t="shared" si="18"/>
        <v>13.647508024010081</v>
      </c>
      <c r="AB195" s="191">
        <f t="shared" si="18"/>
        <v>13.420902215488624</v>
      </c>
      <c r="AC195" s="191">
        <f t="shared" si="18"/>
        <v>13.194296406967167</v>
      </c>
      <c r="AD195" s="191">
        <f t="shared" si="18"/>
        <v>12.967690598445712</v>
      </c>
      <c r="AE195" s="191">
        <f t="shared" si="18"/>
        <v>12.741084789924257</v>
      </c>
      <c r="AF195" s="191">
        <f t="shared" si="18"/>
        <v>12.514478981402799</v>
      </c>
      <c r="AG195" s="191">
        <f t="shared" si="18"/>
        <v>12.287873172881342</v>
      </c>
      <c r="AH195" s="191">
        <f t="shared" si="18"/>
        <v>12.061267364359887</v>
      </c>
      <c r="AI195" s="191">
        <f t="shared" si="18"/>
        <v>11.834661555838432</v>
      </c>
      <c r="AJ195" s="191">
        <f t="shared" si="18"/>
        <v>11.608055747316977</v>
      </c>
      <c r="AK195" s="191">
        <f t="shared" si="18"/>
        <v>11.381449938795523</v>
      </c>
      <c r="AL195" s="191">
        <f t="shared" si="18"/>
        <v>11.154844130274066</v>
      </c>
      <c r="AM195" s="191">
        <f t="shared" si="18"/>
        <v>10.928238321752612</v>
      </c>
      <c r="AN195" s="191">
        <f t="shared" si="18"/>
        <v>10.701632513231157</v>
      </c>
      <c r="AO195" s="191">
        <f t="shared" si="18"/>
        <v>10.475026704709702</v>
      </c>
      <c r="AP195" s="191">
        <f t="shared" si="18"/>
        <v>10.248420896188247</v>
      </c>
      <c r="AQ195" s="191">
        <f t="shared" si="18"/>
        <v>10.021815087666791</v>
      </c>
      <c r="AR195" s="191">
        <f t="shared" si="18"/>
        <v>9.7952092791453467</v>
      </c>
      <c r="BD195"/>
      <c r="BE195"/>
    </row>
    <row r="196" spans="1:95" ht="14.25" customHeight="1" thickTop="1" x14ac:dyDescent="0.3">
      <c r="G196" s="62"/>
      <c r="H196" s="409"/>
      <c r="J196" s="442"/>
      <c r="K196" s="164" t="s">
        <v>128</v>
      </c>
      <c r="L196" s="189">
        <f t="shared" si="18"/>
        <v>18.760000000000002</v>
      </c>
      <c r="M196" s="189">
        <f t="shared" si="18"/>
        <v>16.080000000000002</v>
      </c>
      <c r="N196" s="189">
        <f t="shared" si="18"/>
        <v>15.693644368025145</v>
      </c>
      <c r="O196" s="189">
        <f t="shared" si="18"/>
        <v>14.9297780480883</v>
      </c>
      <c r="P196" s="189">
        <f t="shared" si="18"/>
        <v>14.165911728151457</v>
      </c>
      <c r="Q196" s="189">
        <f t="shared" si="18"/>
        <v>13.402045408214615</v>
      </c>
      <c r="R196" s="189">
        <f t="shared" si="18"/>
        <v>12.63817908827777</v>
      </c>
      <c r="S196" s="189">
        <f t="shared" si="18"/>
        <v>11.874312768340927</v>
      </c>
      <c r="T196" s="189">
        <f t="shared" si="18"/>
        <v>11.110446448404085</v>
      </c>
      <c r="U196" s="189">
        <f t="shared" si="18"/>
        <v>10.34658012846724</v>
      </c>
      <c r="V196" s="189">
        <f t="shared" si="18"/>
        <v>9.5827138085303964</v>
      </c>
      <c r="W196" s="189">
        <f t="shared" si="18"/>
        <v>8.8188474885935548</v>
      </c>
      <c r="X196" s="189">
        <f t="shared" si="18"/>
        <v>8.0549811686567026</v>
      </c>
      <c r="Y196" s="189">
        <f t="shared" si="18"/>
        <v>7.9553077009561122</v>
      </c>
      <c r="Z196" s="189">
        <f t="shared" si="18"/>
        <v>7.8556342332555209</v>
      </c>
      <c r="AA196" s="189">
        <f t="shared" si="18"/>
        <v>7.7559607655549305</v>
      </c>
      <c r="AB196" s="189">
        <f t="shared" si="18"/>
        <v>7.6562872978543393</v>
      </c>
      <c r="AC196" s="189">
        <f t="shared" si="18"/>
        <v>7.556613830153748</v>
      </c>
      <c r="AD196" s="189">
        <f t="shared" si="18"/>
        <v>7.4569403624531576</v>
      </c>
      <c r="AE196" s="189">
        <f t="shared" si="18"/>
        <v>7.3572668947525663</v>
      </c>
      <c r="AF196" s="189">
        <f t="shared" si="18"/>
        <v>7.257593427051976</v>
      </c>
      <c r="AG196" s="189">
        <f t="shared" si="18"/>
        <v>7.1579199593513856</v>
      </c>
      <c r="AH196" s="189">
        <f t="shared" si="18"/>
        <v>7.0582464916507943</v>
      </c>
      <c r="AI196" s="189">
        <f t="shared" si="18"/>
        <v>6.9585730239502039</v>
      </c>
      <c r="AJ196" s="189">
        <f t="shared" si="18"/>
        <v>6.8588995562496127</v>
      </c>
      <c r="AK196" s="189">
        <f t="shared" si="18"/>
        <v>6.7592260885490214</v>
      </c>
      <c r="AL196" s="189">
        <f t="shared" si="18"/>
        <v>6.659552620848431</v>
      </c>
      <c r="AM196" s="189">
        <f t="shared" si="18"/>
        <v>6.5598791531478398</v>
      </c>
      <c r="AN196" s="189">
        <f t="shared" si="18"/>
        <v>6.4602056854472494</v>
      </c>
      <c r="AO196" s="189">
        <f t="shared" si="18"/>
        <v>6.360532217746659</v>
      </c>
      <c r="AP196" s="189">
        <f t="shared" si="18"/>
        <v>6.2608587500460677</v>
      </c>
      <c r="AQ196" s="189">
        <f t="shared" si="18"/>
        <v>6.1611852823454765</v>
      </c>
      <c r="AR196" s="189">
        <f t="shared" si="18"/>
        <v>6.061511814644895</v>
      </c>
      <c r="BK196"/>
      <c r="BL196"/>
      <c r="BM196"/>
    </row>
    <row r="197" spans="1:95" ht="14.25" customHeight="1" x14ac:dyDescent="0.3">
      <c r="G197" s="62"/>
      <c r="H197" s="409"/>
      <c r="J197" s="442"/>
      <c r="K197" s="52" t="s">
        <v>129</v>
      </c>
      <c r="L197" s="190">
        <f t="shared" si="18"/>
        <v>18.760000000000002</v>
      </c>
      <c r="M197" s="190">
        <f t="shared" si="18"/>
        <v>16.080000000000002</v>
      </c>
      <c r="N197" s="190">
        <f t="shared" si="18"/>
        <v>15.851846923524111</v>
      </c>
      <c r="O197" s="190">
        <f t="shared" si="18"/>
        <v>15.246183159086234</v>
      </c>
      <c r="P197" s="190">
        <f t="shared" si="18"/>
        <v>14.640519394648356</v>
      </c>
      <c r="Q197" s="190">
        <f t="shared" si="18"/>
        <v>14.03485563021048</v>
      </c>
      <c r="R197" s="190">
        <f t="shared" si="18"/>
        <v>13.429191865772605</v>
      </c>
      <c r="S197" s="190">
        <f t="shared" si="18"/>
        <v>12.823528101334729</v>
      </c>
      <c r="T197" s="190">
        <f t="shared" si="18"/>
        <v>12.21786433689685</v>
      </c>
      <c r="U197" s="190">
        <f t="shared" si="18"/>
        <v>11.612200572458974</v>
      </c>
      <c r="V197" s="190">
        <f t="shared" si="18"/>
        <v>11.006536808021099</v>
      </c>
      <c r="W197" s="190">
        <f t="shared" si="18"/>
        <v>10.400873043583221</v>
      </c>
      <c r="X197" s="190">
        <f t="shared" si="18"/>
        <v>9.7952092791453467</v>
      </c>
      <c r="Y197" s="190">
        <f t="shared" si="18"/>
        <v>9.7081978736209145</v>
      </c>
      <c r="Z197" s="190">
        <f t="shared" si="18"/>
        <v>9.6211864680964823</v>
      </c>
      <c r="AA197" s="190">
        <f t="shared" si="18"/>
        <v>9.5341750625720483</v>
      </c>
      <c r="AB197" s="190">
        <f t="shared" si="18"/>
        <v>9.4471636570476178</v>
      </c>
      <c r="AC197" s="190">
        <f t="shared" si="18"/>
        <v>9.3601522515231839</v>
      </c>
      <c r="AD197" s="190">
        <f t="shared" si="18"/>
        <v>9.2731408459987517</v>
      </c>
      <c r="AE197" s="190">
        <f t="shared" si="18"/>
        <v>9.1861294404743195</v>
      </c>
      <c r="AF197" s="190">
        <f t="shared" si="18"/>
        <v>9.0991180349498872</v>
      </c>
      <c r="AG197" s="190">
        <f t="shared" si="18"/>
        <v>9.0121066294254533</v>
      </c>
      <c r="AH197" s="190">
        <f t="shared" si="18"/>
        <v>8.9250952239010211</v>
      </c>
      <c r="AI197" s="190">
        <f t="shared" si="18"/>
        <v>8.8380838183765889</v>
      </c>
      <c r="AJ197" s="190">
        <f t="shared" si="18"/>
        <v>8.7510724128521549</v>
      </c>
      <c r="AK197" s="190">
        <f t="shared" si="18"/>
        <v>8.6640610073277227</v>
      </c>
      <c r="AL197" s="190">
        <f t="shared" si="18"/>
        <v>8.5770496018032905</v>
      </c>
      <c r="AM197" s="190">
        <f t="shared" si="18"/>
        <v>8.4900381962788583</v>
      </c>
      <c r="AN197" s="190">
        <f t="shared" si="18"/>
        <v>8.4030267907544243</v>
      </c>
      <c r="AO197" s="190">
        <f t="shared" si="18"/>
        <v>8.3160153852299938</v>
      </c>
      <c r="AP197" s="190">
        <f t="shared" si="18"/>
        <v>8.2290039797055599</v>
      </c>
      <c r="AQ197" s="190">
        <f t="shared" si="18"/>
        <v>8.1419925741811277</v>
      </c>
      <c r="AR197" s="190">
        <f t="shared" si="18"/>
        <v>8.0549811686567026</v>
      </c>
      <c r="AZ197"/>
      <c r="BA197"/>
      <c r="BB197"/>
      <c r="BC197"/>
      <c r="BF197"/>
      <c r="BG197"/>
      <c r="BH197"/>
      <c r="BI197"/>
      <c r="BJ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</row>
    <row r="198" spans="1:95" ht="14.25" customHeight="1" thickBot="1" x14ac:dyDescent="0.35">
      <c r="G198" s="62"/>
      <c r="H198" s="409"/>
      <c r="J198" s="449"/>
      <c r="K198" s="167" t="s">
        <v>130</v>
      </c>
      <c r="L198" s="191">
        <f t="shared" si="18"/>
        <v>18.760000000000002</v>
      </c>
      <c r="M198" s="191">
        <f t="shared" si="18"/>
        <v>16.080000000000002</v>
      </c>
      <c r="N198" s="191">
        <f t="shared" si="18"/>
        <v>16.263857484472211</v>
      </c>
      <c r="O198" s="191">
        <f t="shared" si="18"/>
        <v>16.070204280982438</v>
      </c>
      <c r="P198" s="191">
        <f t="shared" si="18"/>
        <v>15.87655107749266</v>
      </c>
      <c r="Q198" s="191">
        <f t="shared" si="18"/>
        <v>15.682897874002888</v>
      </c>
      <c r="R198" s="191">
        <f t="shared" si="18"/>
        <v>15.489244670513113</v>
      </c>
      <c r="S198" s="191">
        <f t="shared" si="18"/>
        <v>15.295591467023337</v>
      </c>
      <c r="T198" s="191">
        <f t="shared" si="18"/>
        <v>15.101938263533562</v>
      </c>
      <c r="U198" s="191">
        <f t="shared" si="18"/>
        <v>14.908285060043788</v>
      </c>
      <c r="V198" s="191">
        <f t="shared" si="18"/>
        <v>14.714631856554012</v>
      </c>
      <c r="W198" s="191">
        <f t="shared" si="18"/>
        <v>14.520978653064239</v>
      </c>
      <c r="X198" s="191">
        <f t="shared" si="18"/>
        <v>14.327325449574449</v>
      </c>
      <c r="Y198" s="191">
        <f t="shared" si="18"/>
        <v>14.100719641052994</v>
      </c>
      <c r="Z198" s="191">
        <f t="shared" si="18"/>
        <v>13.874113832531537</v>
      </c>
      <c r="AA198" s="191">
        <f t="shared" si="18"/>
        <v>13.647508024010081</v>
      </c>
      <c r="AB198" s="191">
        <f t="shared" si="18"/>
        <v>13.420902215488624</v>
      </c>
      <c r="AC198" s="191">
        <f t="shared" si="18"/>
        <v>13.194296406967167</v>
      </c>
      <c r="AD198" s="191">
        <f t="shared" si="18"/>
        <v>12.967690598445712</v>
      </c>
      <c r="AE198" s="191">
        <f t="shared" si="18"/>
        <v>12.741084789924257</v>
      </c>
      <c r="AF198" s="191">
        <f t="shared" si="18"/>
        <v>12.514478981402799</v>
      </c>
      <c r="AG198" s="191">
        <f t="shared" si="18"/>
        <v>12.287873172881342</v>
      </c>
      <c r="AH198" s="191">
        <f t="shared" si="18"/>
        <v>12.061267364359887</v>
      </c>
      <c r="AI198" s="191">
        <f t="shared" si="18"/>
        <v>11.834661555838432</v>
      </c>
      <c r="AJ198" s="191">
        <f t="shared" si="18"/>
        <v>11.608055747316977</v>
      </c>
      <c r="AK198" s="191">
        <f t="shared" si="18"/>
        <v>11.381449938795523</v>
      </c>
      <c r="AL198" s="191">
        <f t="shared" si="18"/>
        <v>11.154844130274066</v>
      </c>
      <c r="AM198" s="191">
        <f t="shared" si="18"/>
        <v>10.928238321752612</v>
      </c>
      <c r="AN198" s="191">
        <f t="shared" si="18"/>
        <v>10.701632513231157</v>
      </c>
      <c r="AO198" s="191">
        <f t="shared" si="18"/>
        <v>10.475026704709702</v>
      </c>
      <c r="AP198" s="191">
        <f t="shared" si="18"/>
        <v>10.248420896188247</v>
      </c>
      <c r="AQ198" s="191">
        <f t="shared" si="18"/>
        <v>10.021815087666791</v>
      </c>
      <c r="AR198" s="191">
        <f t="shared" si="18"/>
        <v>9.7952092791453467</v>
      </c>
      <c r="BD198"/>
      <c r="BE198"/>
    </row>
    <row r="199" spans="1:95" ht="14.25" customHeight="1" thickTop="1" x14ac:dyDescent="0.3">
      <c r="G199" s="62"/>
      <c r="H199" s="409"/>
      <c r="J199" s="169"/>
      <c r="K199" s="52"/>
      <c r="L199" s="194"/>
      <c r="M199" s="194"/>
      <c r="N199" s="194"/>
      <c r="O199" s="194"/>
      <c r="P199" s="194"/>
      <c r="Q199" s="194"/>
      <c r="R199" s="194"/>
      <c r="S199" s="194"/>
      <c r="T199" s="194"/>
      <c r="U199" s="194"/>
      <c r="V199" s="194"/>
      <c r="W199" s="194"/>
      <c r="X199" s="194"/>
      <c r="Y199" s="194"/>
      <c r="Z199" s="194"/>
      <c r="AA199" s="194"/>
      <c r="AB199" s="194"/>
      <c r="AC199" s="194"/>
      <c r="AD199" s="194"/>
      <c r="AE199" s="194"/>
      <c r="AF199" s="194"/>
      <c r="AG199" s="194"/>
      <c r="AH199" s="194"/>
      <c r="AI199" s="194"/>
      <c r="AJ199" s="194"/>
      <c r="AK199" s="194"/>
      <c r="AL199" s="194"/>
      <c r="AM199" s="194"/>
      <c r="AN199" s="194"/>
      <c r="AO199" s="194"/>
      <c r="AP199" s="194"/>
      <c r="AQ199" s="194"/>
      <c r="AR199" s="194"/>
      <c r="BD199"/>
      <c r="BE199"/>
    </row>
    <row r="200" spans="1:95" ht="14.25" customHeight="1" x14ac:dyDescent="0.25">
      <c r="A200" s="49" t="s">
        <v>132</v>
      </c>
      <c r="G200" s="62"/>
      <c r="H200" s="409"/>
      <c r="L200" s="162">
        <v>2018</v>
      </c>
      <c r="M200" s="162">
        <v>2019</v>
      </c>
      <c r="N200" s="162">
        <v>2020</v>
      </c>
      <c r="O200" s="162">
        <v>2021</v>
      </c>
      <c r="P200" s="162">
        <v>2022</v>
      </c>
      <c r="Q200" s="162">
        <v>2023</v>
      </c>
      <c r="R200" s="162">
        <v>2024</v>
      </c>
      <c r="S200" s="162">
        <v>2025</v>
      </c>
      <c r="T200" s="162">
        <v>2026</v>
      </c>
      <c r="U200" s="162">
        <v>2027</v>
      </c>
      <c r="V200" s="162">
        <v>2028</v>
      </c>
      <c r="W200" s="162">
        <v>2029</v>
      </c>
      <c r="X200" s="162">
        <v>2030</v>
      </c>
      <c r="Y200" s="162">
        <v>2031</v>
      </c>
      <c r="Z200" s="162">
        <v>2032</v>
      </c>
      <c r="AA200" s="162">
        <v>2033</v>
      </c>
      <c r="AB200" s="162">
        <v>2034</v>
      </c>
      <c r="AC200" s="162">
        <v>2035</v>
      </c>
      <c r="AD200" s="162">
        <v>2036</v>
      </c>
      <c r="AE200" s="162">
        <v>2037</v>
      </c>
      <c r="AF200" s="162">
        <v>2038</v>
      </c>
      <c r="AG200" s="162">
        <v>2039</v>
      </c>
      <c r="AH200" s="162">
        <v>2040</v>
      </c>
      <c r="AI200" s="162">
        <v>2041</v>
      </c>
      <c r="AJ200" s="162">
        <v>2042</v>
      </c>
      <c r="AK200" s="162">
        <v>2043</v>
      </c>
      <c r="AL200" s="162">
        <v>2044</v>
      </c>
      <c r="AM200" s="162">
        <v>2045</v>
      </c>
      <c r="AN200" s="162">
        <v>2046</v>
      </c>
      <c r="AO200" s="162">
        <v>2047</v>
      </c>
      <c r="AP200" s="162">
        <v>2048</v>
      </c>
      <c r="AQ200" s="162">
        <v>2049</v>
      </c>
      <c r="AR200" s="162">
        <v>2050</v>
      </c>
    </row>
    <row r="201" spans="1:95" ht="14.25" customHeight="1" x14ac:dyDescent="0.25">
      <c r="G201" s="62"/>
      <c r="H201" s="409"/>
      <c r="J201" s="441" t="s">
        <v>84</v>
      </c>
      <c r="K201" s="164" t="s">
        <v>116</v>
      </c>
      <c r="L201" s="195">
        <v>0</v>
      </c>
      <c r="M201" s="195">
        <v>0</v>
      </c>
      <c r="N201" s="195">
        <v>0</v>
      </c>
      <c r="O201" s="195">
        <v>0</v>
      </c>
      <c r="P201" s="195">
        <v>0</v>
      </c>
      <c r="Q201" s="195">
        <v>0</v>
      </c>
      <c r="R201" s="195">
        <v>0</v>
      </c>
      <c r="S201" s="195">
        <v>0</v>
      </c>
      <c r="T201" s="195">
        <v>0</v>
      </c>
      <c r="U201" s="195">
        <v>0</v>
      </c>
      <c r="V201" s="195">
        <v>0</v>
      </c>
      <c r="W201" s="195">
        <v>0</v>
      </c>
      <c r="X201" s="195">
        <v>0</v>
      </c>
      <c r="Y201" s="195">
        <v>0</v>
      </c>
      <c r="Z201" s="195">
        <v>0</v>
      </c>
      <c r="AA201" s="195">
        <v>0</v>
      </c>
      <c r="AB201" s="195">
        <v>0</v>
      </c>
      <c r="AC201" s="195">
        <v>0</v>
      </c>
      <c r="AD201" s="195">
        <v>0</v>
      </c>
      <c r="AE201" s="195">
        <v>0</v>
      </c>
      <c r="AF201" s="195">
        <v>0</v>
      </c>
      <c r="AG201" s="195">
        <v>0</v>
      </c>
      <c r="AH201" s="195">
        <v>0</v>
      </c>
      <c r="AI201" s="195">
        <v>0</v>
      </c>
      <c r="AJ201" s="195">
        <v>0</v>
      </c>
      <c r="AK201" s="195">
        <v>0</v>
      </c>
      <c r="AL201" s="195">
        <v>0</v>
      </c>
      <c r="AM201" s="195">
        <v>0</v>
      </c>
      <c r="AN201" s="195">
        <v>0</v>
      </c>
      <c r="AO201" s="195">
        <v>0</v>
      </c>
      <c r="AP201" s="195">
        <v>0</v>
      </c>
      <c r="AQ201" s="195">
        <v>0</v>
      </c>
      <c r="AR201" s="195">
        <v>0</v>
      </c>
    </row>
    <row r="202" spans="1:95" ht="14.25" customHeight="1" x14ac:dyDescent="0.3">
      <c r="G202" s="62"/>
      <c r="H202" s="409"/>
      <c r="J202" s="442"/>
      <c r="K202" s="52" t="s">
        <v>117</v>
      </c>
      <c r="L202" s="196">
        <v>0</v>
      </c>
      <c r="M202" s="196">
        <v>0</v>
      </c>
      <c r="N202" s="196">
        <v>0</v>
      </c>
      <c r="O202" s="196">
        <v>0</v>
      </c>
      <c r="P202" s="196">
        <v>0</v>
      </c>
      <c r="Q202" s="196">
        <v>0</v>
      </c>
      <c r="R202" s="196">
        <v>0</v>
      </c>
      <c r="S202" s="196">
        <v>0</v>
      </c>
      <c r="T202" s="196">
        <v>0</v>
      </c>
      <c r="U202" s="196">
        <v>0</v>
      </c>
      <c r="V202" s="196">
        <v>0</v>
      </c>
      <c r="W202" s="196">
        <v>0</v>
      </c>
      <c r="X202" s="196">
        <v>0</v>
      </c>
      <c r="Y202" s="196">
        <v>0</v>
      </c>
      <c r="Z202" s="196">
        <v>0</v>
      </c>
      <c r="AA202" s="196">
        <v>0</v>
      </c>
      <c r="AB202" s="196">
        <v>0</v>
      </c>
      <c r="AC202" s="196">
        <v>0</v>
      </c>
      <c r="AD202" s="196">
        <v>0</v>
      </c>
      <c r="AE202" s="196">
        <v>0</v>
      </c>
      <c r="AF202" s="196">
        <v>0</v>
      </c>
      <c r="AG202" s="196">
        <v>0</v>
      </c>
      <c r="AH202" s="196">
        <v>0</v>
      </c>
      <c r="AI202" s="196">
        <v>0</v>
      </c>
      <c r="AJ202" s="196">
        <v>0</v>
      </c>
      <c r="AK202" s="196">
        <v>0</v>
      </c>
      <c r="AL202" s="196">
        <v>0</v>
      </c>
      <c r="AM202" s="196">
        <v>0</v>
      </c>
      <c r="AN202" s="196">
        <v>0</v>
      </c>
      <c r="AO202" s="196">
        <v>0</v>
      </c>
      <c r="AP202" s="196">
        <v>0</v>
      </c>
      <c r="AQ202" s="196">
        <v>0</v>
      </c>
      <c r="AR202" s="196">
        <v>0</v>
      </c>
      <c r="AS202"/>
      <c r="AT202"/>
      <c r="AU202"/>
      <c r="AX202"/>
      <c r="AY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</row>
    <row r="203" spans="1:95" ht="14.25" customHeight="1" thickBot="1" x14ac:dyDescent="0.3">
      <c r="G203" s="62"/>
      <c r="H203" s="409"/>
      <c r="J203" s="442"/>
      <c r="K203" s="167" t="s">
        <v>118</v>
      </c>
      <c r="L203" s="197">
        <v>0</v>
      </c>
      <c r="M203" s="197">
        <v>0</v>
      </c>
      <c r="N203" s="197">
        <v>0</v>
      </c>
      <c r="O203" s="197">
        <v>0</v>
      </c>
      <c r="P203" s="197">
        <v>0</v>
      </c>
      <c r="Q203" s="197">
        <v>0</v>
      </c>
      <c r="R203" s="197">
        <v>0</v>
      </c>
      <c r="S203" s="197">
        <v>0</v>
      </c>
      <c r="T203" s="197">
        <v>0</v>
      </c>
      <c r="U203" s="197">
        <v>0</v>
      </c>
      <c r="V203" s="197">
        <v>0</v>
      </c>
      <c r="W203" s="197">
        <v>0</v>
      </c>
      <c r="X203" s="197">
        <v>0</v>
      </c>
      <c r="Y203" s="197">
        <v>0</v>
      </c>
      <c r="Z203" s="197">
        <v>0</v>
      </c>
      <c r="AA203" s="197">
        <v>0</v>
      </c>
      <c r="AB203" s="197">
        <v>0</v>
      </c>
      <c r="AC203" s="197">
        <v>0</v>
      </c>
      <c r="AD203" s="197">
        <v>0</v>
      </c>
      <c r="AE203" s="197">
        <v>0</v>
      </c>
      <c r="AF203" s="197">
        <v>0</v>
      </c>
      <c r="AG203" s="197">
        <v>0</v>
      </c>
      <c r="AH203" s="197">
        <v>0</v>
      </c>
      <c r="AI203" s="197">
        <v>0</v>
      </c>
      <c r="AJ203" s="197">
        <v>0</v>
      </c>
      <c r="AK203" s="197">
        <v>0</v>
      </c>
      <c r="AL203" s="197">
        <v>0</v>
      </c>
      <c r="AM203" s="197">
        <v>0</v>
      </c>
      <c r="AN203" s="197">
        <v>0</v>
      </c>
      <c r="AO203" s="197">
        <v>0</v>
      </c>
      <c r="AP203" s="197">
        <v>0</v>
      </c>
      <c r="AQ203" s="197">
        <v>0</v>
      </c>
      <c r="AR203" s="197">
        <v>0</v>
      </c>
    </row>
    <row r="204" spans="1:95" ht="14.25" customHeight="1" thickTop="1" x14ac:dyDescent="0.25">
      <c r="G204" s="62"/>
      <c r="H204" s="409"/>
      <c r="J204" s="442"/>
      <c r="K204" s="164" t="s">
        <v>119</v>
      </c>
      <c r="L204" s="198">
        <v>0</v>
      </c>
      <c r="M204" s="198">
        <v>0</v>
      </c>
      <c r="N204" s="198">
        <v>0</v>
      </c>
      <c r="O204" s="198">
        <v>0</v>
      </c>
      <c r="P204" s="198">
        <v>0</v>
      </c>
      <c r="Q204" s="198">
        <v>0</v>
      </c>
      <c r="R204" s="198">
        <v>0</v>
      </c>
      <c r="S204" s="198">
        <v>0</v>
      </c>
      <c r="T204" s="198">
        <v>0</v>
      </c>
      <c r="U204" s="198">
        <v>0</v>
      </c>
      <c r="V204" s="198">
        <v>0</v>
      </c>
      <c r="W204" s="198">
        <v>0</v>
      </c>
      <c r="X204" s="198">
        <v>0</v>
      </c>
      <c r="Y204" s="198">
        <v>0</v>
      </c>
      <c r="Z204" s="198">
        <v>0</v>
      </c>
      <c r="AA204" s="198">
        <v>0</v>
      </c>
      <c r="AB204" s="198">
        <v>0</v>
      </c>
      <c r="AC204" s="198">
        <v>0</v>
      </c>
      <c r="AD204" s="198">
        <v>0</v>
      </c>
      <c r="AE204" s="198">
        <v>0</v>
      </c>
      <c r="AF204" s="198">
        <v>0</v>
      </c>
      <c r="AG204" s="198">
        <v>0</v>
      </c>
      <c r="AH204" s="198">
        <v>0</v>
      </c>
      <c r="AI204" s="198">
        <v>0</v>
      </c>
      <c r="AJ204" s="198">
        <v>0</v>
      </c>
      <c r="AK204" s="198">
        <v>0</v>
      </c>
      <c r="AL204" s="198">
        <v>0</v>
      </c>
      <c r="AM204" s="198">
        <v>0</v>
      </c>
      <c r="AN204" s="198">
        <v>0</v>
      </c>
      <c r="AO204" s="198">
        <v>0</v>
      </c>
      <c r="AP204" s="198">
        <v>0</v>
      </c>
      <c r="AQ204" s="198">
        <v>0</v>
      </c>
      <c r="AR204" s="198">
        <v>0</v>
      </c>
    </row>
    <row r="205" spans="1:95" ht="14.25" customHeight="1" x14ac:dyDescent="0.3">
      <c r="G205" s="62"/>
      <c r="H205" s="409"/>
      <c r="J205" s="442"/>
      <c r="K205" s="52" t="s">
        <v>120</v>
      </c>
      <c r="L205" s="196">
        <v>0</v>
      </c>
      <c r="M205" s="196">
        <v>0</v>
      </c>
      <c r="N205" s="196">
        <v>0</v>
      </c>
      <c r="O205" s="196">
        <v>0</v>
      </c>
      <c r="P205" s="196">
        <v>0</v>
      </c>
      <c r="Q205" s="196">
        <v>0</v>
      </c>
      <c r="R205" s="196">
        <v>0</v>
      </c>
      <c r="S205" s="196">
        <v>0</v>
      </c>
      <c r="T205" s="196">
        <v>0</v>
      </c>
      <c r="U205" s="196">
        <v>0</v>
      </c>
      <c r="V205" s="196">
        <v>0</v>
      </c>
      <c r="W205" s="196">
        <v>0</v>
      </c>
      <c r="X205" s="196">
        <v>0</v>
      </c>
      <c r="Y205" s="196">
        <v>0</v>
      </c>
      <c r="Z205" s="196">
        <v>0</v>
      </c>
      <c r="AA205" s="196">
        <v>0</v>
      </c>
      <c r="AB205" s="196">
        <v>0</v>
      </c>
      <c r="AC205" s="196">
        <v>0</v>
      </c>
      <c r="AD205" s="196">
        <v>0</v>
      </c>
      <c r="AE205" s="196">
        <v>0</v>
      </c>
      <c r="AF205" s="196">
        <v>0</v>
      </c>
      <c r="AG205" s="196">
        <v>0</v>
      </c>
      <c r="AH205" s="196">
        <v>0</v>
      </c>
      <c r="AI205" s="196">
        <v>0</v>
      </c>
      <c r="AJ205" s="196">
        <v>0</v>
      </c>
      <c r="AK205" s="196">
        <v>0</v>
      </c>
      <c r="AL205" s="196">
        <v>0</v>
      </c>
      <c r="AM205" s="196">
        <v>0</v>
      </c>
      <c r="AN205" s="196">
        <v>0</v>
      </c>
      <c r="AO205" s="196">
        <v>0</v>
      </c>
      <c r="AP205" s="196">
        <v>0</v>
      </c>
      <c r="AQ205" s="196">
        <v>0</v>
      </c>
      <c r="AR205" s="196">
        <v>0</v>
      </c>
      <c r="AV205"/>
      <c r="AW205"/>
    </row>
    <row r="206" spans="1:95" ht="14.25" customHeight="1" thickBot="1" x14ac:dyDescent="0.3">
      <c r="G206" s="62"/>
      <c r="H206" s="409"/>
      <c r="J206" s="442"/>
      <c r="K206" s="167" t="s">
        <v>121</v>
      </c>
      <c r="L206" s="197">
        <v>0</v>
      </c>
      <c r="M206" s="197">
        <v>0</v>
      </c>
      <c r="N206" s="197">
        <v>0</v>
      </c>
      <c r="O206" s="197">
        <v>0</v>
      </c>
      <c r="P206" s="197">
        <v>0</v>
      </c>
      <c r="Q206" s="197">
        <v>0</v>
      </c>
      <c r="R206" s="197">
        <v>0</v>
      </c>
      <c r="S206" s="197">
        <v>0</v>
      </c>
      <c r="T206" s="197">
        <v>0</v>
      </c>
      <c r="U206" s="197">
        <v>0</v>
      </c>
      <c r="V206" s="197">
        <v>0</v>
      </c>
      <c r="W206" s="197">
        <v>0</v>
      </c>
      <c r="X206" s="197">
        <v>0</v>
      </c>
      <c r="Y206" s="197">
        <v>0</v>
      </c>
      <c r="Z206" s="197">
        <v>0</v>
      </c>
      <c r="AA206" s="197">
        <v>0</v>
      </c>
      <c r="AB206" s="197">
        <v>0</v>
      </c>
      <c r="AC206" s="197">
        <v>0</v>
      </c>
      <c r="AD206" s="197">
        <v>0</v>
      </c>
      <c r="AE206" s="197">
        <v>0</v>
      </c>
      <c r="AF206" s="197">
        <v>0</v>
      </c>
      <c r="AG206" s="197">
        <v>0</v>
      </c>
      <c r="AH206" s="197">
        <v>0</v>
      </c>
      <c r="AI206" s="197">
        <v>0</v>
      </c>
      <c r="AJ206" s="197">
        <v>0</v>
      </c>
      <c r="AK206" s="197">
        <v>0</v>
      </c>
      <c r="AL206" s="197">
        <v>0</v>
      </c>
      <c r="AM206" s="197">
        <v>0</v>
      </c>
      <c r="AN206" s="197">
        <v>0</v>
      </c>
      <c r="AO206" s="197">
        <v>0</v>
      </c>
      <c r="AP206" s="197">
        <v>0</v>
      </c>
      <c r="AQ206" s="197">
        <v>0</v>
      </c>
      <c r="AR206" s="197">
        <v>0</v>
      </c>
    </row>
    <row r="207" spans="1:95" ht="14.25" customHeight="1" thickTop="1" x14ac:dyDescent="0.25">
      <c r="G207" s="62"/>
      <c r="H207" s="409"/>
      <c r="J207" s="442"/>
      <c r="K207" s="164" t="s">
        <v>122</v>
      </c>
      <c r="L207" s="198">
        <v>0</v>
      </c>
      <c r="M207" s="198">
        <v>0</v>
      </c>
      <c r="N207" s="198">
        <v>0</v>
      </c>
      <c r="O207" s="198">
        <v>0</v>
      </c>
      <c r="P207" s="198">
        <v>0</v>
      </c>
      <c r="Q207" s="198">
        <v>0</v>
      </c>
      <c r="R207" s="198">
        <v>0</v>
      </c>
      <c r="S207" s="198">
        <v>0</v>
      </c>
      <c r="T207" s="198">
        <v>0</v>
      </c>
      <c r="U207" s="198">
        <v>0</v>
      </c>
      <c r="V207" s="198">
        <v>0</v>
      </c>
      <c r="W207" s="198">
        <v>0</v>
      </c>
      <c r="X207" s="198">
        <v>0</v>
      </c>
      <c r="Y207" s="198">
        <v>0</v>
      </c>
      <c r="Z207" s="198">
        <v>0</v>
      </c>
      <c r="AA207" s="198">
        <v>0</v>
      </c>
      <c r="AB207" s="198">
        <v>0</v>
      </c>
      <c r="AC207" s="198">
        <v>0</v>
      </c>
      <c r="AD207" s="198">
        <v>0</v>
      </c>
      <c r="AE207" s="198">
        <v>0</v>
      </c>
      <c r="AF207" s="198">
        <v>0</v>
      </c>
      <c r="AG207" s="198">
        <v>0</v>
      </c>
      <c r="AH207" s="198">
        <v>0</v>
      </c>
      <c r="AI207" s="198">
        <v>0</v>
      </c>
      <c r="AJ207" s="198">
        <v>0</v>
      </c>
      <c r="AK207" s="198">
        <v>0</v>
      </c>
      <c r="AL207" s="198">
        <v>0</v>
      </c>
      <c r="AM207" s="198">
        <v>0</v>
      </c>
      <c r="AN207" s="198">
        <v>0</v>
      </c>
      <c r="AO207" s="198">
        <v>0</v>
      </c>
      <c r="AP207" s="198">
        <v>0</v>
      </c>
      <c r="AQ207" s="198">
        <v>0</v>
      </c>
      <c r="AR207" s="198">
        <v>0</v>
      </c>
    </row>
    <row r="208" spans="1:95" ht="14.25" customHeight="1" x14ac:dyDescent="0.25">
      <c r="G208" s="62"/>
      <c r="H208" s="409"/>
      <c r="J208" s="442"/>
      <c r="K208" s="52" t="s">
        <v>123</v>
      </c>
      <c r="L208" s="196">
        <v>0</v>
      </c>
      <c r="M208" s="196">
        <v>0</v>
      </c>
      <c r="N208" s="196">
        <v>0</v>
      </c>
      <c r="O208" s="196">
        <v>0</v>
      </c>
      <c r="P208" s="196">
        <v>0</v>
      </c>
      <c r="Q208" s="196">
        <v>0</v>
      </c>
      <c r="R208" s="196">
        <v>0</v>
      </c>
      <c r="S208" s="196">
        <v>0</v>
      </c>
      <c r="T208" s="196">
        <v>0</v>
      </c>
      <c r="U208" s="196">
        <v>0</v>
      </c>
      <c r="V208" s="196">
        <v>0</v>
      </c>
      <c r="W208" s="196">
        <v>0</v>
      </c>
      <c r="X208" s="196">
        <v>0</v>
      </c>
      <c r="Y208" s="196">
        <v>0</v>
      </c>
      <c r="Z208" s="196">
        <v>0</v>
      </c>
      <c r="AA208" s="196">
        <v>0</v>
      </c>
      <c r="AB208" s="196">
        <v>0</v>
      </c>
      <c r="AC208" s="196">
        <v>0</v>
      </c>
      <c r="AD208" s="196">
        <v>0</v>
      </c>
      <c r="AE208" s="196">
        <v>0</v>
      </c>
      <c r="AF208" s="196">
        <v>0</v>
      </c>
      <c r="AG208" s="196">
        <v>0</v>
      </c>
      <c r="AH208" s="196">
        <v>0</v>
      </c>
      <c r="AI208" s="196">
        <v>0</v>
      </c>
      <c r="AJ208" s="196">
        <v>0</v>
      </c>
      <c r="AK208" s="196">
        <v>0</v>
      </c>
      <c r="AL208" s="196">
        <v>0</v>
      </c>
      <c r="AM208" s="196">
        <v>0</v>
      </c>
      <c r="AN208" s="196">
        <v>0</v>
      </c>
      <c r="AO208" s="196">
        <v>0</v>
      </c>
      <c r="AP208" s="196">
        <v>0</v>
      </c>
      <c r="AQ208" s="196">
        <v>0</v>
      </c>
      <c r="AR208" s="196">
        <v>0</v>
      </c>
    </row>
    <row r="209" spans="7:44" ht="14.25" customHeight="1" thickBot="1" x14ac:dyDescent="0.3">
      <c r="G209" s="62"/>
      <c r="H209" s="409"/>
      <c r="J209" s="442"/>
      <c r="K209" s="167" t="s">
        <v>124</v>
      </c>
      <c r="L209" s="199">
        <v>0</v>
      </c>
      <c r="M209" s="199">
        <v>0</v>
      </c>
      <c r="N209" s="199">
        <v>0</v>
      </c>
      <c r="O209" s="199">
        <v>0</v>
      </c>
      <c r="P209" s="199">
        <v>0</v>
      </c>
      <c r="Q209" s="199">
        <v>0</v>
      </c>
      <c r="R209" s="199">
        <v>0</v>
      </c>
      <c r="S209" s="199">
        <v>0</v>
      </c>
      <c r="T209" s="199">
        <v>0</v>
      </c>
      <c r="U209" s="199">
        <v>0</v>
      </c>
      <c r="V209" s="199">
        <v>0</v>
      </c>
      <c r="W209" s="199">
        <v>0</v>
      </c>
      <c r="X209" s="199">
        <v>0</v>
      </c>
      <c r="Y209" s="199">
        <v>0</v>
      </c>
      <c r="Z209" s="199">
        <v>0</v>
      </c>
      <c r="AA209" s="199">
        <v>0</v>
      </c>
      <c r="AB209" s="199">
        <v>0</v>
      </c>
      <c r="AC209" s="199">
        <v>0</v>
      </c>
      <c r="AD209" s="199">
        <v>0</v>
      </c>
      <c r="AE209" s="199">
        <v>0</v>
      </c>
      <c r="AF209" s="199">
        <v>0</v>
      </c>
      <c r="AG209" s="199">
        <v>0</v>
      </c>
      <c r="AH209" s="199">
        <v>0</v>
      </c>
      <c r="AI209" s="199">
        <v>0</v>
      </c>
      <c r="AJ209" s="199">
        <v>0</v>
      </c>
      <c r="AK209" s="199">
        <v>0</v>
      </c>
      <c r="AL209" s="199">
        <v>0</v>
      </c>
      <c r="AM209" s="199">
        <v>0</v>
      </c>
      <c r="AN209" s="199">
        <v>0</v>
      </c>
      <c r="AO209" s="199">
        <v>0</v>
      </c>
      <c r="AP209" s="199">
        <v>0</v>
      </c>
      <c r="AQ209" s="199">
        <v>0</v>
      </c>
      <c r="AR209" s="199">
        <v>0</v>
      </c>
    </row>
    <row r="210" spans="7:44" ht="14.25" customHeight="1" thickTop="1" x14ac:dyDescent="0.25">
      <c r="G210" s="62"/>
      <c r="H210" s="409"/>
      <c r="J210" s="442"/>
      <c r="K210" s="164" t="s">
        <v>125</v>
      </c>
      <c r="L210" s="198">
        <v>0</v>
      </c>
      <c r="M210" s="198">
        <v>0</v>
      </c>
      <c r="N210" s="198">
        <v>0</v>
      </c>
      <c r="O210" s="198">
        <v>0</v>
      </c>
      <c r="P210" s="198">
        <v>0</v>
      </c>
      <c r="Q210" s="198">
        <v>0</v>
      </c>
      <c r="R210" s="198">
        <v>0</v>
      </c>
      <c r="S210" s="198">
        <v>0</v>
      </c>
      <c r="T210" s="198">
        <v>0</v>
      </c>
      <c r="U210" s="198">
        <v>0</v>
      </c>
      <c r="V210" s="198">
        <v>0</v>
      </c>
      <c r="W210" s="198">
        <v>0</v>
      </c>
      <c r="X210" s="198">
        <v>0</v>
      </c>
      <c r="Y210" s="198">
        <v>0</v>
      </c>
      <c r="Z210" s="198">
        <v>0</v>
      </c>
      <c r="AA210" s="198">
        <v>0</v>
      </c>
      <c r="AB210" s="198">
        <v>0</v>
      </c>
      <c r="AC210" s="198">
        <v>0</v>
      </c>
      <c r="AD210" s="198">
        <v>0</v>
      </c>
      <c r="AE210" s="198">
        <v>0</v>
      </c>
      <c r="AF210" s="198">
        <v>0</v>
      </c>
      <c r="AG210" s="198">
        <v>0</v>
      </c>
      <c r="AH210" s="198">
        <v>0</v>
      </c>
      <c r="AI210" s="198">
        <v>0</v>
      </c>
      <c r="AJ210" s="198">
        <v>0</v>
      </c>
      <c r="AK210" s="198">
        <v>0</v>
      </c>
      <c r="AL210" s="198">
        <v>0</v>
      </c>
      <c r="AM210" s="198">
        <v>0</v>
      </c>
      <c r="AN210" s="198">
        <v>0</v>
      </c>
      <c r="AO210" s="198">
        <v>0</v>
      </c>
      <c r="AP210" s="198">
        <v>0</v>
      </c>
      <c r="AQ210" s="198">
        <v>0</v>
      </c>
      <c r="AR210" s="198">
        <v>0</v>
      </c>
    </row>
    <row r="211" spans="7:44" ht="14.25" customHeight="1" x14ac:dyDescent="0.25">
      <c r="G211" s="62"/>
      <c r="H211" s="409"/>
      <c r="J211" s="442"/>
      <c r="K211" s="52" t="s">
        <v>126</v>
      </c>
      <c r="L211" s="196">
        <v>0</v>
      </c>
      <c r="M211" s="196">
        <v>0</v>
      </c>
      <c r="N211" s="196">
        <v>0</v>
      </c>
      <c r="O211" s="196">
        <v>0</v>
      </c>
      <c r="P211" s="196">
        <v>0</v>
      </c>
      <c r="Q211" s="196">
        <v>0</v>
      </c>
      <c r="R211" s="196">
        <v>0</v>
      </c>
      <c r="S211" s="196">
        <v>0</v>
      </c>
      <c r="T211" s="196">
        <v>0</v>
      </c>
      <c r="U211" s="196">
        <v>0</v>
      </c>
      <c r="V211" s="196">
        <v>0</v>
      </c>
      <c r="W211" s="196">
        <v>0</v>
      </c>
      <c r="X211" s="196">
        <v>0</v>
      </c>
      <c r="Y211" s="196">
        <v>0</v>
      </c>
      <c r="Z211" s="196">
        <v>0</v>
      </c>
      <c r="AA211" s="196">
        <v>0</v>
      </c>
      <c r="AB211" s="196">
        <v>0</v>
      </c>
      <c r="AC211" s="196">
        <v>0</v>
      </c>
      <c r="AD211" s="196">
        <v>0</v>
      </c>
      <c r="AE211" s="196">
        <v>0</v>
      </c>
      <c r="AF211" s="196">
        <v>0</v>
      </c>
      <c r="AG211" s="196">
        <v>0</v>
      </c>
      <c r="AH211" s="196">
        <v>0</v>
      </c>
      <c r="AI211" s="196">
        <v>0</v>
      </c>
      <c r="AJ211" s="196">
        <v>0</v>
      </c>
      <c r="AK211" s="196">
        <v>0</v>
      </c>
      <c r="AL211" s="196">
        <v>0</v>
      </c>
      <c r="AM211" s="196">
        <v>0</v>
      </c>
      <c r="AN211" s="196">
        <v>0</v>
      </c>
      <c r="AO211" s="196">
        <v>0</v>
      </c>
      <c r="AP211" s="196">
        <v>0</v>
      </c>
      <c r="AQ211" s="196">
        <v>0</v>
      </c>
      <c r="AR211" s="196">
        <v>0</v>
      </c>
    </row>
    <row r="212" spans="7:44" ht="14.25" customHeight="1" thickBot="1" x14ac:dyDescent="0.3">
      <c r="G212" s="62"/>
      <c r="H212" s="409"/>
      <c r="J212" s="442"/>
      <c r="K212" s="167" t="s">
        <v>127</v>
      </c>
      <c r="L212" s="199">
        <v>0</v>
      </c>
      <c r="M212" s="199">
        <v>0</v>
      </c>
      <c r="N212" s="199">
        <v>0</v>
      </c>
      <c r="O212" s="199">
        <v>0</v>
      </c>
      <c r="P212" s="199">
        <v>0</v>
      </c>
      <c r="Q212" s="199">
        <v>0</v>
      </c>
      <c r="R212" s="199">
        <v>0</v>
      </c>
      <c r="S212" s="199">
        <v>0</v>
      </c>
      <c r="T212" s="199">
        <v>0</v>
      </c>
      <c r="U212" s="199">
        <v>0</v>
      </c>
      <c r="V212" s="199">
        <v>0</v>
      </c>
      <c r="W212" s="199">
        <v>0</v>
      </c>
      <c r="X212" s="199">
        <v>0</v>
      </c>
      <c r="Y212" s="199">
        <v>0</v>
      </c>
      <c r="Z212" s="199">
        <v>0</v>
      </c>
      <c r="AA212" s="199">
        <v>0</v>
      </c>
      <c r="AB212" s="199">
        <v>0</v>
      </c>
      <c r="AC212" s="199">
        <v>0</v>
      </c>
      <c r="AD212" s="199">
        <v>0</v>
      </c>
      <c r="AE212" s="199">
        <v>0</v>
      </c>
      <c r="AF212" s="199">
        <v>0</v>
      </c>
      <c r="AG212" s="199">
        <v>0</v>
      </c>
      <c r="AH212" s="199">
        <v>0</v>
      </c>
      <c r="AI212" s="199">
        <v>0</v>
      </c>
      <c r="AJ212" s="199">
        <v>0</v>
      </c>
      <c r="AK212" s="199">
        <v>0</v>
      </c>
      <c r="AL212" s="199">
        <v>0</v>
      </c>
      <c r="AM212" s="199">
        <v>0</v>
      </c>
      <c r="AN212" s="199">
        <v>0</v>
      </c>
      <c r="AO212" s="199">
        <v>0</v>
      </c>
      <c r="AP212" s="199">
        <v>0</v>
      </c>
      <c r="AQ212" s="199">
        <v>0</v>
      </c>
      <c r="AR212" s="199">
        <v>0</v>
      </c>
    </row>
    <row r="213" spans="7:44" ht="14.25" customHeight="1" thickTop="1" x14ac:dyDescent="0.25">
      <c r="G213" s="62"/>
      <c r="H213" s="409"/>
      <c r="J213" s="442"/>
      <c r="K213" s="164" t="s">
        <v>128</v>
      </c>
      <c r="L213" s="198">
        <v>0</v>
      </c>
      <c r="M213" s="198">
        <v>0</v>
      </c>
      <c r="N213" s="198">
        <v>0</v>
      </c>
      <c r="O213" s="198">
        <v>0</v>
      </c>
      <c r="P213" s="198">
        <v>0</v>
      </c>
      <c r="Q213" s="198">
        <v>0</v>
      </c>
      <c r="R213" s="198">
        <v>0</v>
      </c>
      <c r="S213" s="198">
        <v>0</v>
      </c>
      <c r="T213" s="198">
        <v>0</v>
      </c>
      <c r="U213" s="198">
        <v>0</v>
      </c>
      <c r="V213" s="198">
        <v>0</v>
      </c>
      <c r="W213" s="198">
        <v>0</v>
      </c>
      <c r="X213" s="198">
        <v>0</v>
      </c>
      <c r="Y213" s="198">
        <v>0</v>
      </c>
      <c r="Z213" s="198">
        <v>0</v>
      </c>
      <c r="AA213" s="198">
        <v>0</v>
      </c>
      <c r="AB213" s="198">
        <v>0</v>
      </c>
      <c r="AC213" s="198">
        <v>0</v>
      </c>
      <c r="AD213" s="198">
        <v>0</v>
      </c>
      <c r="AE213" s="198">
        <v>0</v>
      </c>
      <c r="AF213" s="198">
        <v>0</v>
      </c>
      <c r="AG213" s="198">
        <v>0</v>
      </c>
      <c r="AH213" s="198">
        <v>0</v>
      </c>
      <c r="AI213" s="198">
        <v>0</v>
      </c>
      <c r="AJ213" s="198">
        <v>0</v>
      </c>
      <c r="AK213" s="198">
        <v>0</v>
      </c>
      <c r="AL213" s="198">
        <v>0</v>
      </c>
      <c r="AM213" s="198">
        <v>0</v>
      </c>
      <c r="AN213" s="198">
        <v>0</v>
      </c>
      <c r="AO213" s="198">
        <v>0</v>
      </c>
      <c r="AP213" s="198">
        <v>0</v>
      </c>
      <c r="AQ213" s="198">
        <v>0</v>
      </c>
      <c r="AR213" s="198">
        <v>0</v>
      </c>
    </row>
    <row r="214" spans="7:44" ht="14.25" customHeight="1" x14ac:dyDescent="0.25">
      <c r="G214" s="62"/>
      <c r="H214" s="409"/>
      <c r="J214" s="442"/>
      <c r="K214" s="52" t="s">
        <v>129</v>
      </c>
      <c r="L214" s="196">
        <v>0</v>
      </c>
      <c r="M214" s="196">
        <v>0</v>
      </c>
      <c r="N214" s="196">
        <v>0</v>
      </c>
      <c r="O214" s="196">
        <v>0</v>
      </c>
      <c r="P214" s="196">
        <v>0</v>
      </c>
      <c r="Q214" s="196">
        <v>0</v>
      </c>
      <c r="R214" s="196">
        <v>0</v>
      </c>
      <c r="S214" s="196">
        <v>0</v>
      </c>
      <c r="T214" s="196">
        <v>0</v>
      </c>
      <c r="U214" s="196">
        <v>0</v>
      </c>
      <c r="V214" s="196">
        <v>0</v>
      </c>
      <c r="W214" s="196">
        <v>0</v>
      </c>
      <c r="X214" s="196">
        <v>0</v>
      </c>
      <c r="Y214" s="196">
        <v>0</v>
      </c>
      <c r="Z214" s="196">
        <v>0</v>
      </c>
      <c r="AA214" s="196">
        <v>0</v>
      </c>
      <c r="AB214" s="196">
        <v>0</v>
      </c>
      <c r="AC214" s="196">
        <v>0</v>
      </c>
      <c r="AD214" s="196">
        <v>0</v>
      </c>
      <c r="AE214" s="196">
        <v>0</v>
      </c>
      <c r="AF214" s="196">
        <v>0</v>
      </c>
      <c r="AG214" s="196">
        <v>0</v>
      </c>
      <c r="AH214" s="196">
        <v>0</v>
      </c>
      <c r="AI214" s="196">
        <v>0</v>
      </c>
      <c r="AJ214" s="196">
        <v>0</v>
      </c>
      <c r="AK214" s="196">
        <v>0</v>
      </c>
      <c r="AL214" s="196">
        <v>0</v>
      </c>
      <c r="AM214" s="196">
        <v>0</v>
      </c>
      <c r="AN214" s="196">
        <v>0</v>
      </c>
      <c r="AO214" s="196">
        <v>0</v>
      </c>
      <c r="AP214" s="196">
        <v>0</v>
      </c>
      <c r="AQ214" s="196">
        <v>0</v>
      </c>
      <c r="AR214" s="196">
        <v>0</v>
      </c>
    </row>
    <row r="215" spans="7:44" ht="14.25" customHeight="1" x14ac:dyDescent="0.25">
      <c r="G215" s="62"/>
      <c r="H215" s="409"/>
      <c r="J215" s="449"/>
      <c r="K215" s="167" t="s">
        <v>130</v>
      </c>
      <c r="L215" s="199">
        <v>0</v>
      </c>
      <c r="M215" s="199">
        <v>0</v>
      </c>
      <c r="N215" s="199">
        <v>0</v>
      </c>
      <c r="O215" s="199">
        <v>0</v>
      </c>
      <c r="P215" s="199">
        <v>0</v>
      </c>
      <c r="Q215" s="199">
        <v>0</v>
      </c>
      <c r="R215" s="199">
        <v>0</v>
      </c>
      <c r="S215" s="199">
        <v>0</v>
      </c>
      <c r="T215" s="199">
        <v>0</v>
      </c>
      <c r="U215" s="199">
        <v>0</v>
      </c>
      <c r="V215" s="199">
        <v>0</v>
      </c>
      <c r="W215" s="199">
        <v>0</v>
      </c>
      <c r="X215" s="199">
        <v>0</v>
      </c>
      <c r="Y215" s="199">
        <v>0</v>
      </c>
      <c r="Z215" s="199">
        <v>0</v>
      </c>
      <c r="AA215" s="199">
        <v>0</v>
      </c>
      <c r="AB215" s="199">
        <v>0</v>
      </c>
      <c r="AC215" s="199">
        <v>0</v>
      </c>
      <c r="AD215" s="199">
        <v>0</v>
      </c>
      <c r="AE215" s="199">
        <v>0</v>
      </c>
      <c r="AF215" s="199">
        <v>0</v>
      </c>
      <c r="AG215" s="199">
        <v>0</v>
      </c>
      <c r="AH215" s="199">
        <v>0</v>
      </c>
      <c r="AI215" s="199">
        <v>0</v>
      </c>
      <c r="AJ215" s="199">
        <v>0</v>
      </c>
      <c r="AK215" s="199">
        <v>0</v>
      </c>
      <c r="AL215" s="199">
        <v>0</v>
      </c>
      <c r="AM215" s="199">
        <v>0</v>
      </c>
      <c r="AN215" s="199">
        <v>0</v>
      </c>
      <c r="AO215" s="199">
        <v>0</v>
      </c>
      <c r="AP215" s="199">
        <v>0</v>
      </c>
      <c r="AQ215" s="199">
        <v>0</v>
      </c>
      <c r="AR215" s="199">
        <v>0</v>
      </c>
    </row>
    <row r="216" spans="7:44" ht="15.75" customHeight="1" thickBot="1" x14ac:dyDescent="0.3">
      <c r="G216" s="62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</row>
    <row r="217" spans="7:44" ht="14.25" customHeight="1" x14ac:dyDescent="0.25">
      <c r="G217" s="62"/>
      <c r="H217" s="116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16"/>
      <c r="Y217" s="116"/>
      <c r="Z217" s="116"/>
      <c r="AA217" s="116"/>
      <c r="AB217" s="116"/>
      <c r="AC217" s="116"/>
      <c r="AD217" s="116"/>
      <c r="AE217" s="116"/>
      <c r="AF217" s="116"/>
      <c r="AG217" s="116"/>
      <c r="AH217" s="116"/>
      <c r="AI217" s="116"/>
      <c r="AJ217" s="116"/>
      <c r="AK217" s="116"/>
      <c r="AL217" s="116"/>
      <c r="AM217" s="116"/>
      <c r="AN217" s="116"/>
      <c r="AO217" s="116"/>
      <c r="AP217" s="116"/>
      <c r="AQ217" s="116"/>
      <c r="AR217" s="116"/>
    </row>
    <row r="218" spans="7:44" ht="14.25" customHeight="1" x14ac:dyDescent="0.25">
      <c r="G218" s="62"/>
      <c r="H218" s="433" t="s">
        <v>91</v>
      </c>
      <c r="L218" s="162">
        <v>2018</v>
      </c>
      <c r="M218" s="162">
        <v>2019</v>
      </c>
      <c r="N218" s="162">
        <v>2020</v>
      </c>
      <c r="O218" s="162">
        <v>2021</v>
      </c>
      <c r="P218" s="162">
        <v>2022</v>
      </c>
      <c r="Q218" s="162">
        <v>2023</v>
      </c>
      <c r="R218" s="162">
        <v>2024</v>
      </c>
      <c r="S218" s="162">
        <v>2025</v>
      </c>
      <c r="T218" s="162">
        <v>2026</v>
      </c>
      <c r="U218" s="162">
        <v>2027</v>
      </c>
      <c r="V218" s="162">
        <v>2028</v>
      </c>
      <c r="W218" s="162">
        <v>2029</v>
      </c>
      <c r="X218" s="162">
        <v>2030</v>
      </c>
      <c r="Y218" s="162">
        <v>2031</v>
      </c>
      <c r="Z218" s="162">
        <v>2032</v>
      </c>
      <c r="AA218" s="162">
        <v>2033</v>
      </c>
      <c r="AB218" s="162">
        <v>2034</v>
      </c>
      <c r="AC218" s="162">
        <v>2035</v>
      </c>
      <c r="AD218" s="162">
        <v>2036</v>
      </c>
      <c r="AE218" s="162">
        <v>2037</v>
      </c>
      <c r="AF218" s="162">
        <v>2038</v>
      </c>
      <c r="AG218" s="162">
        <v>2039</v>
      </c>
      <c r="AH218" s="162">
        <v>2040</v>
      </c>
      <c r="AI218" s="162">
        <v>2041</v>
      </c>
      <c r="AJ218" s="162">
        <v>2042</v>
      </c>
      <c r="AK218" s="162">
        <v>2043</v>
      </c>
      <c r="AL218" s="162">
        <v>2044</v>
      </c>
      <c r="AM218" s="162">
        <v>2045</v>
      </c>
      <c r="AN218" s="162">
        <v>2046</v>
      </c>
      <c r="AO218" s="162">
        <v>2047</v>
      </c>
      <c r="AP218" s="162">
        <v>2048</v>
      </c>
      <c r="AQ218" s="162">
        <v>2049</v>
      </c>
      <c r="AR218" s="162">
        <v>2050</v>
      </c>
    </row>
    <row r="219" spans="7:44" ht="14.25" customHeight="1" x14ac:dyDescent="0.25">
      <c r="G219" s="62"/>
      <c r="H219" s="433"/>
      <c r="J219" s="411" t="s">
        <v>133</v>
      </c>
      <c r="K219" s="200" t="s">
        <v>71</v>
      </c>
      <c r="L219" s="371">
        <v>2.1999999999999999E-2</v>
      </c>
      <c r="M219" s="371">
        <v>2.1999999999999999E-2</v>
      </c>
      <c r="N219" s="371">
        <v>2.1999999999999999E-2</v>
      </c>
      <c r="O219" s="371">
        <v>2.1999999999999999E-2</v>
      </c>
      <c r="P219" s="371">
        <v>2.1999999999999999E-2</v>
      </c>
      <c r="Q219" s="371">
        <v>2.1999999999999999E-2</v>
      </c>
      <c r="R219" s="371">
        <v>2.1999999999999999E-2</v>
      </c>
      <c r="S219" s="371">
        <v>2.1999999999999999E-2</v>
      </c>
      <c r="T219" s="371">
        <v>2.1999999999999999E-2</v>
      </c>
      <c r="U219" s="371">
        <v>2.1999999999999999E-2</v>
      </c>
      <c r="V219" s="371">
        <v>2.1999999999999999E-2</v>
      </c>
      <c r="W219" s="371">
        <v>2.1999999999999999E-2</v>
      </c>
      <c r="X219" s="371">
        <v>2.1999999999999999E-2</v>
      </c>
      <c r="Y219" s="371">
        <v>2.1999999999999999E-2</v>
      </c>
      <c r="Z219" s="371">
        <v>2.1999999999999999E-2</v>
      </c>
      <c r="AA219" s="371">
        <v>2.1999999999999999E-2</v>
      </c>
      <c r="AB219" s="371">
        <v>2.1999999999999999E-2</v>
      </c>
      <c r="AC219" s="371">
        <v>2.1999999999999999E-2</v>
      </c>
      <c r="AD219" s="371">
        <v>2.1999999999999999E-2</v>
      </c>
      <c r="AE219" s="371">
        <v>2.1999999999999999E-2</v>
      </c>
      <c r="AF219" s="371">
        <v>2.1999999999999999E-2</v>
      </c>
      <c r="AG219" s="371">
        <v>2.1999999999999999E-2</v>
      </c>
      <c r="AH219" s="371">
        <v>2.1999999999999999E-2</v>
      </c>
      <c r="AI219" s="371">
        <v>2.1999999999999999E-2</v>
      </c>
      <c r="AJ219" s="371">
        <v>2.1999999999999999E-2</v>
      </c>
      <c r="AK219" s="371">
        <v>2.1999999999999999E-2</v>
      </c>
      <c r="AL219" s="371">
        <v>2.1999999999999999E-2</v>
      </c>
      <c r="AM219" s="371">
        <v>2.1999999999999999E-2</v>
      </c>
      <c r="AN219" s="371">
        <v>2.1999999999999999E-2</v>
      </c>
      <c r="AO219" s="371">
        <v>2.1999999999999999E-2</v>
      </c>
      <c r="AP219" s="371">
        <v>2.1999999999999999E-2</v>
      </c>
      <c r="AQ219" s="371">
        <v>2.1999999999999999E-2</v>
      </c>
      <c r="AR219" s="371">
        <v>2.1999999999999999E-2</v>
      </c>
    </row>
    <row r="220" spans="7:44" ht="14.25" customHeight="1" x14ac:dyDescent="0.25">
      <c r="G220" s="62"/>
      <c r="H220" s="433"/>
      <c r="J220" s="411"/>
      <c r="K220" s="200" t="s">
        <v>134</v>
      </c>
      <c r="L220" s="201">
        <v>0.04</v>
      </c>
      <c r="M220" s="201">
        <v>0.04</v>
      </c>
      <c r="N220" s="201">
        <v>0.04</v>
      </c>
      <c r="O220" s="201">
        <v>0.04</v>
      </c>
      <c r="P220" s="201">
        <v>0.04</v>
      </c>
      <c r="Q220" s="201">
        <v>0.04</v>
      </c>
      <c r="R220" s="201">
        <v>0.04</v>
      </c>
      <c r="S220" s="201">
        <v>0.04</v>
      </c>
      <c r="T220" s="201">
        <v>0.04</v>
      </c>
      <c r="U220" s="201">
        <v>0.04</v>
      </c>
      <c r="V220" s="201">
        <v>0.04</v>
      </c>
      <c r="W220" s="201">
        <v>0.04</v>
      </c>
      <c r="X220" s="201">
        <v>0.04</v>
      </c>
      <c r="Y220" s="201">
        <v>0.04</v>
      </c>
      <c r="Z220" s="201">
        <v>0.04</v>
      </c>
      <c r="AA220" s="201">
        <v>0.04</v>
      </c>
      <c r="AB220" s="201">
        <v>0.04</v>
      </c>
      <c r="AC220" s="201">
        <v>0.04</v>
      </c>
      <c r="AD220" s="201">
        <v>0.04</v>
      </c>
      <c r="AE220" s="201">
        <v>0.04</v>
      </c>
      <c r="AF220" s="201">
        <v>0.04</v>
      </c>
      <c r="AG220" s="201">
        <v>0.04</v>
      </c>
      <c r="AH220" s="201">
        <v>0.04</v>
      </c>
      <c r="AI220" s="201">
        <v>0.04</v>
      </c>
      <c r="AJ220" s="201">
        <v>0.04</v>
      </c>
      <c r="AK220" s="201">
        <v>0.04</v>
      </c>
      <c r="AL220" s="201">
        <v>0.04</v>
      </c>
      <c r="AM220" s="201">
        <v>0.04</v>
      </c>
      <c r="AN220" s="201">
        <v>0.04</v>
      </c>
      <c r="AO220" s="201">
        <v>0.04</v>
      </c>
      <c r="AP220" s="201">
        <v>0.04</v>
      </c>
      <c r="AQ220" s="201">
        <v>0.04</v>
      </c>
      <c r="AR220" s="201">
        <v>0.04</v>
      </c>
    </row>
    <row r="221" spans="7:44" ht="14.25" customHeight="1" x14ac:dyDescent="0.25">
      <c r="G221" s="62"/>
      <c r="H221" s="433"/>
      <c r="J221" s="411"/>
      <c r="K221" s="200" t="s">
        <v>135</v>
      </c>
      <c r="L221" s="201">
        <v>0.04</v>
      </c>
      <c r="M221" s="201">
        <v>0.04</v>
      </c>
      <c r="N221" s="201">
        <v>0.04</v>
      </c>
      <c r="O221" s="201">
        <v>0.04</v>
      </c>
      <c r="P221" s="201">
        <v>0.04</v>
      </c>
      <c r="Q221" s="201">
        <v>0.04</v>
      </c>
      <c r="R221" s="201">
        <v>0.04</v>
      </c>
      <c r="S221" s="201">
        <v>0.04</v>
      </c>
      <c r="T221" s="201">
        <v>0.04</v>
      </c>
      <c r="U221" s="201">
        <v>0.04</v>
      </c>
      <c r="V221" s="201">
        <v>0.04</v>
      </c>
      <c r="W221" s="201">
        <v>0.04</v>
      </c>
      <c r="X221" s="201">
        <v>0.04</v>
      </c>
      <c r="Y221" s="201">
        <v>0.04</v>
      </c>
      <c r="Z221" s="201">
        <v>0.04</v>
      </c>
      <c r="AA221" s="201">
        <v>0.04</v>
      </c>
      <c r="AB221" s="201">
        <v>0.04</v>
      </c>
      <c r="AC221" s="201">
        <v>0.04</v>
      </c>
      <c r="AD221" s="201">
        <v>0.04</v>
      </c>
      <c r="AE221" s="201">
        <v>0.04</v>
      </c>
      <c r="AF221" s="201">
        <v>0.04</v>
      </c>
      <c r="AG221" s="201">
        <v>0.04</v>
      </c>
      <c r="AH221" s="201">
        <v>0.04</v>
      </c>
      <c r="AI221" s="201">
        <v>0.04</v>
      </c>
      <c r="AJ221" s="201">
        <v>0.04</v>
      </c>
      <c r="AK221" s="201">
        <v>0.04</v>
      </c>
      <c r="AL221" s="201">
        <v>0.04</v>
      </c>
      <c r="AM221" s="201">
        <v>0.04</v>
      </c>
      <c r="AN221" s="201">
        <v>0.04</v>
      </c>
      <c r="AO221" s="201">
        <v>0.04</v>
      </c>
      <c r="AP221" s="201">
        <v>0.04</v>
      </c>
      <c r="AQ221" s="201">
        <v>0.04</v>
      </c>
      <c r="AR221" s="201">
        <v>0.04</v>
      </c>
    </row>
    <row r="222" spans="7:44" ht="14.25" customHeight="1" x14ac:dyDescent="0.25">
      <c r="G222" s="62"/>
      <c r="H222" s="433"/>
      <c r="J222" s="411"/>
      <c r="K222" s="200" t="s">
        <v>136</v>
      </c>
      <c r="L222" s="201">
        <v>0.04</v>
      </c>
      <c r="M222" s="201">
        <v>0.04</v>
      </c>
      <c r="N222" s="201">
        <v>0.04</v>
      </c>
      <c r="O222" s="201">
        <v>0.04</v>
      </c>
      <c r="P222" s="201">
        <v>0.04</v>
      </c>
      <c r="Q222" s="201">
        <v>0.04</v>
      </c>
      <c r="R222" s="201">
        <v>0.04</v>
      </c>
      <c r="S222" s="201">
        <v>0.04</v>
      </c>
      <c r="T222" s="201">
        <v>0.04</v>
      </c>
      <c r="U222" s="201">
        <v>0.04</v>
      </c>
      <c r="V222" s="201">
        <v>0.04</v>
      </c>
      <c r="W222" s="201">
        <v>0.04</v>
      </c>
      <c r="X222" s="201">
        <v>0.04</v>
      </c>
      <c r="Y222" s="201">
        <v>0.04</v>
      </c>
      <c r="Z222" s="201">
        <v>0.04</v>
      </c>
      <c r="AA222" s="201">
        <v>0.04</v>
      </c>
      <c r="AB222" s="201">
        <v>0.04</v>
      </c>
      <c r="AC222" s="201">
        <v>0.04</v>
      </c>
      <c r="AD222" s="201">
        <v>0.04</v>
      </c>
      <c r="AE222" s="201">
        <v>0.04</v>
      </c>
      <c r="AF222" s="201">
        <v>0.04</v>
      </c>
      <c r="AG222" s="201">
        <v>0.04</v>
      </c>
      <c r="AH222" s="201">
        <v>0.04</v>
      </c>
      <c r="AI222" s="201">
        <v>0.04</v>
      </c>
      <c r="AJ222" s="201">
        <v>0.04</v>
      </c>
      <c r="AK222" s="201">
        <v>0.04</v>
      </c>
      <c r="AL222" s="201">
        <v>0.04</v>
      </c>
      <c r="AM222" s="201">
        <v>0.04</v>
      </c>
      <c r="AN222" s="201">
        <v>0.04</v>
      </c>
      <c r="AO222" s="201">
        <v>0.04</v>
      </c>
      <c r="AP222" s="201">
        <v>0.04</v>
      </c>
      <c r="AQ222" s="201">
        <v>0.04</v>
      </c>
      <c r="AR222" s="201">
        <v>0.04</v>
      </c>
    </row>
    <row r="223" spans="7:44" ht="14.25" customHeight="1" x14ac:dyDescent="0.25">
      <c r="G223" s="62"/>
      <c r="H223" s="433"/>
      <c r="J223" s="411"/>
      <c r="K223" s="200" t="s">
        <v>137</v>
      </c>
      <c r="L223" s="201">
        <v>1.4634146341463428E-2</v>
      </c>
      <c r="M223" s="201">
        <v>1.4634146341463428E-2</v>
      </c>
      <c r="N223" s="201">
        <v>1.4634146341463428E-2</v>
      </c>
      <c r="O223" s="201">
        <v>1.4634146341463428E-2</v>
      </c>
      <c r="P223" s="201">
        <v>1.4634146341463428E-2</v>
      </c>
      <c r="Q223" s="201">
        <v>1.4634146341463428E-2</v>
      </c>
      <c r="R223" s="201">
        <v>1.4634146341463428E-2</v>
      </c>
      <c r="S223" s="201">
        <v>1.4634146341463428E-2</v>
      </c>
      <c r="T223" s="201">
        <v>1.4634146341463428E-2</v>
      </c>
      <c r="U223" s="201">
        <v>1.4634146341463428E-2</v>
      </c>
      <c r="V223" s="201">
        <v>1.4634146341463428E-2</v>
      </c>
      <c r="W223" s="201">
        <v>1.4634146341463428E-2</v>
      </c>
      <c r="X223" s="201">
        <v>1.4634146341463428E-2</v>
      </c>
      <c r="Y223" s="201">
        <v>1.4634146341463428E-2</v>
      </c>
      <c r="Z223" s="201">
        <v>1.4634146341463428E-2</v>
      </c>
      <c r="AA223" s="201">
        <v>1.4634146341463428E-2</v>
      </c>
      <c r="AB223" s="201">
        <v>1.4634146341463428E-2</v>
      </c>
      <c r="AC223" s="201">
        <v>1.4634146341463428E-2</v>
      </c>
      <c r="AD223" s="201">
        <v>1.4634146341463428E-2</v>
      </c>
      <c r="AE223" s="201">
        <v>1.4634146341463428E-2</v>
      </c>
      <c r="AF223" s="201">
        <v>1.4634146341463428E-2</v>
      </c>
      <c r="AG223" s="201">
        <v>1.4634146341463428E-2</v>
      </c>
      <c r="AH223" s="201">
        <v>1.4634146341463428E-2</v>
      </c>
      <c r="AI223" s="201">
        <v>1.4634146341463428E-2</v>
      </c>
      <c r="AJ223" s="201">
        <v>1.4634146341463428E-2</v>
      </c>
      <c r="AK223" s="201">
        <v>1.4634146341463428E-2</v>
      </c>
      <c r="AL223" s="201">
        <v>1.4634146341463428E-2</v>
      </c>
      <c r="AM223" s="201">
        <v>1.4634146341463428E-2</v>
      </c>
      <c r="AN223" s="201">
        <v>1.4634146341463428E-2</v>
      </c>
      <c r="AO223" s="201">
        <v>1.4634146341463428E-2</v>
      </c>
      <c r="AP223" s="201">
        <v>1.4634146341463428E-2</v>
      </c>
      <c r="AQ223" s="201">
        <v>1.4634146341463428E-2</v>
      </c>
      <c r="AR223" s="201">
        <v>1.4634146341463428E-2</v>
      </c>
    </row>
    <row r="224" spans="7:44" ht="14.25" customHeight="1" x14ac:dyDescent="0.25">
      <c r="G224" s="62"/>
      <c r="H224" s="433"/>
      <c r="J224" s="411"/>
      <c r="K224" s="200" t="s">
        <v>138</v>
      </c>
      <c r="L224" s="201">
        <v>1.4634146341463428E-2</v>
      </c>
      <c r="M224" s="201">
        <v>1.4634146341463428E-2</v>
      </c>
      <c r="N224" s="201">
        <v>1.4634146341463428E-2</v>
      </c>
      <c r="O224" s="201">
        <v>1.4634146341463428E-2</v>
      </c>
      <c r="P224" s="201">
        <v>1.4634146341463428E-2</v>
      </c>
      <c r="Q224" s="201">
        <v>1.4634146341463428E-2</v>
      </c>
      <c r="R224" s="201">
        <v>1.4634146341463428E-2</v>
      </c>
      <c r="S224" s="201">
        <v>1.4634146341463428E-2</v>
      </c>
      <c r="T224" s="201">
        <v>1.4634146341463428E-2</v>
      </c>
      <c r="U224" s="201">
        <v>1.4634146341463428E-2</v>
      </c>
      <c r="V224" s="201">
        <v>1.4634146341463428E-2</v>
      </c>
      <c r="W224" s="201">
        <v>1.4634146341463428E-2</v>
      </c>
      <c r="X224" s="201">
        <v>1.4634146341463428E-2</v>
      </c>
      <c r="Y224" s="201">
        <v>1.4634146341463428E-2</v>
      </c>
      <c r="Z224" s="201">
        <v>1.4634146341463428E-2</v>
      </c>
      <c r="AA224" s="201">
        <v>1.4634146341463428E-2</v>
      </c>
      <c r="AB224" s="201">
        <v>1.4634146341463428E-2</v>
      </c>
      <c r="AC224" s="201">
        <v>1.4634146341463428E-2</v>
      </c>
      <c r="AD224" s="201">
        <v>1.4634146341463428E-2</v>
      </c>
      <c r="AE224" s="201">
        <v>1.4634146341463428E-2</v>
      </c>
      <c r="AF224" s="201">
        <v>1.4634146341463428E-2</v>
      </c>
      <c r="AG224" s="201">
        <v>1.4634146341463428E-2</v>
      </c>
      <c r="AH224" s="201">
        <v>1.4634146341463428E-2</v>
      </c>
      <c r="AI224" s="201">
        <v>1.4634146341463428E-2</v>
      </c>
      <c r="AJ224" s="201">
        <v>1.4634146341463428E-2</v>
      </c>
      <c r="AK224" s="201">
        <v>1.4634146341463428E-2</v>
      </c>
      <c r="AL224" s="201">
        <v>1.4634146341463428E-2</v>
      </c>
      <c r="AM224" s="201">
        <v>1.4634146341463428E-2</v>
      </c>
      <c r="AN224" s="201">
        <v>1.4634146341463428E-2</v>
      </c>
      <c r="AO224" s="201">
        <v>1.4634146341463428E-2</v>
      </c>
      <c r="AP224" s="201">
        <v>1.4634146341463428E-2</v>
      </c>
      <c r="AQ224" s="201">
        <v>1.4634146341463428E-2</v>
      </c>
      <c r="AR224" s="201">
        <v>1.4634146341463428E-2</v>
      </c>
    </row>
    <row r="225" spans="7:44" ht="14.25" customHeight="1" x14ac:dyDescent="0.25">
      <c r="G225" s="62"/>
      <c r="H225" s="433"/>
      <c r="J225" s="411"/>
      <c r="K225" s="200" t="s">
        <v>139</v>
      </c>
      <c r="L225" s="201">
        <v>1.4634146341463428E-2</v>
      </c>
      <c r="M225" s="201">
        <v>1.4634146341463428E-2</v>
      </c>
      <c r="N225" s="201">
        <v>1.4634146341463428E-2</v>
      </c>
      <c r="O225" s="201">
        <v>1.4634146341463428E-2</v>
      </c>
      <c r="P225" s="201">
        <v>1.4634146341463428E-2</v>
      </c>
      <c r="Q225" s="201">
        <v>1.4634146341463428E-2</v>
      </c>
      <c r="R225" s="201">
        <v>1.4634146341463428E-2</v>
      </c>
      <c r="S225" s="201">
        <v>1.4634146341463428E-2</v>
      </c>
      <c r="T225" s="201">
        <v>1.4634146341463428E-2</v>
      </c>
      <c r="U225" s="201">
        <v>1.4634146341463428E-2</v>
      </c>
      <c r="V225" s="201">
        <v>1.4634146341463428E-2</v>
      </c>
      <c r="W225" s="201">
        <v>1.4634146341463428E-2</v>
      </c>
      <c r="X225" s="201">
        <v>1.4634146341463428E-2</v>
      </c>
      <c r="Y225" s="201">
        <v>1.4634146341463428E-2</v>
      </c>
      <c r="Z225" s="201">
        <v>1.4634146341463428E-2</v>
      </c>
      <c r="AA225" s="201">
        <v>1.4634146341463428E-2</v>
      </c>
      <c r="AB225" s="201">
        <v>1.4634146341463428E-2</v>
      </c>
      <c r="AC225" s="201">
        <v>1.4634146341463428E-2</v>
      </c>
      <c r="AD225" s="201">
        <v>1.4634146341463428E-2</v>
      </c>
      <c r="AE225" s="201">
        <v>1.4634146341463428E-2</v>
      </c>
      <c r="AF225" s="201">
        <v>1.4634146341463428E-2</v>
      </c>
      <c r="AG225" s="201">
        <v>1.4634146341463428E-2</v>
      </c>
      <c r="AH225" s="201">
        <v>1.4634146341463428E-2</v>
      </c>
      <c r="AI225" s="201">
        <v>1.4634146341463428E-2</v>
      </c>
      <c r="AJ225" s="201">
        <v>1.4634146341463428E-2</v>
      </c>
      <c r="AK225" s="201">
        <v>1.4634146341463428E-2</v>
      </c>
      <c r="AL225" s="201">
        <v>1.4634146341463428E-2</v>
      </c>
      <c r="AM225" s="201">
        <v>1.4634146341463428E-2</v>
      </c>
      <c r="AN225" s="201">
        <v>1.4634146341463428E-2</v>
      </c>
      <c r="AO225" s="201">
        <v>1.4634146341463428E-2</v>
      </c>
      <c r="AP225" s="201">
        <v>1.4634146341463428E-2</v>
      </c>
      <c r="AQ225" s="201">
        <v>1.4634146341463428E-2</v>
      </c>
      <c r="AR225" s="201">
        <v>1.4634146341463428E-2</v>
      </c>
    </row>
    <row r="226" spans="7:44" ht="14.25" customHeight="1" x14ac:dyDescent="0.25">
      <c r="G226" s="62"/>
      <c r="H226" s="433"/>
      <c r="J226" s="411"/>
      <c r="K226" s="200" t="s">
        <v>75</v>
      </c>
      <c r="L226" s="201">
        <v>3.5000000000000003E-2</v>
      </c>
      <c r="M226" s="201">
        <v>3.5000000000000003E-2</v>
      </c>
      <c r="N226" s="201">
        <v>3.5000000000000003E-2</v>
      </c>
      <c r="O226" s="201">
        <v>3.5000000000000003E-2</v>
      </c>
      <c r="P226" s="201">
        <v>3.5000000000000003E-2</v>
      </c>
      <c r="Q226" s="201">
        <v>3.5000000000000003E-2</v>
      </c>
      <c r="R226" s="201">
        <v>3.5000000000000003E-2</v>
      </c>
      <c r="S226" s="201">
        <v>3.5000000000000003E-2</v>
      </c>
      <c r="T226" s="201">
        <v>3.5000000000000003E-2</v>
      </c>
      <c r="U226" s="201">
        <v>3.5000000000000003E-2</v>
      </c>
      <c r="V226" s="201">
        <v>3.5000000000000003E-2</v>
      </c>
      <c r="W226" s="201">
        <v>3.5000000000000003E-2</v>
      </c>
      <c r="X226" s="201">
        <v>3.5000000000000003E-2</v>
      </c>
      <c r="Y226" s="201">
        <v>3.5000000000000003E-2</v>
      </c>
      <c r="Z226" s="201">
        <v>3.5000000000000003E-2</v>
      </c>
      <c r="AA226" s="201">
        <v>3.5000000000000003E-2</v>
      </c>
      <c r="AB226" s="201">
        <v>3.5000000000000003E-2</v>
      </c>
      <c r="AC226" s="201">
        <v>3.5000000000000003E-2</v>
      </c>
      <c r="AD226" s="201">
        <v>3.5000000000000003E-2</v>
      </c>
      <c r="AE226" s="201">
        <v>3.5000000000000003E-2</v>
      </c>
      <c r="AF226" s="201">
        <v>3.5000000000000003E-2</v>
      </c>
      <c r="AG226" s="201">
        <v>3.5000000000000003E-2</v>
      </c>
      <c r="AH226" s="201">
        <v>3.5000000000000003E-2</v>
      </c>
      <c r="AI226" s="201">
        <v>3.5000000000000003E-2</v>
      </c>
      <c r="AJ226" s="201">
        <v>3.5000000000000003E-2</v>
      </c>
      <c r="AK226" s="201">
        <v>3.5000000000000003E-2</v>
      </c>
      <c r="AL226" s="201">
        <v>3.5000000000000003E-2</v>
      </c>
      <c r="AM226" s="201">
        <v>3.5000000000000003E-2</v>
      </c>
      <c r="AN226" s="201">
        <v>3.5000000000000003E-2</v>
      </c>
      <c r="AO226" s="201">
        <v>3.5000000000000003E-2</v>
      </c>
      <c r="AP226" s="201">
        <v>3.5000000000000003E-2</v>
      </c>
      <c r="AQ226" s="201">
        <v>3.5000000000000003E-2</v>
      </c>
      <c r="AR226" s="201">
        <v>3.5000000000000003E-2</v>
      </c>
    </row>
    <row r="227" spans="7:44" ht="14.25" customHeight="1" x14ac:dyDescent="0.25">
      <c r="G227" s="62"/>
      <c r="H227" s="433"/>
      <c r="J227" s="411"/>
      <c r="K227" s="200" t="s">
        <v>140</v>
      </c>
      <c r="L227" s="201">
        <v>7.7499999999999999E-2</v>
      </c>
      <c r="M227" s="201">
        <v>7.7499999999999999E-2</v>
      </c>
      <c r="N227" s="201">
        <v>7.7499999999999999E-2</v>
      </c>
      <c r="O227" s="201">
        <v>7.7499999999999999E-2</v>
      </c>
      <c r="P227" s="201">
        <v>7.7499999999999999E-2</v>
      </c>
      <c r="Q227" s="201">
        <v>7.7499999999999999E-2</v>
      </c>
      <c r="R227" s="201">
        <v>7.7499999999999999E-2</v>
      </c>
      <c r="S227" s="201">
        <v>7.7499999999999999E-2</v>
      </c>
      <c r="T227" s="201">
        <v>7.7499999999999999E-2</v>
      </c>
      <c r="U227" s="201">
        <v>7.7499999999999999E-2</v>
      </c>
      <c r="V227" s="201">
        <v>7.7499999999999999E-2</v>
      </c>
      <c r="W227" s="201">
        <v>7.7499999999999999E-2</v>
      </c>
      <c r="X227" s="201">
        <v>7.7499999999999999E-2</v>
      </c>
      <c r="Y227" s="201">
        <v>7.7499999999999999E-2</v>
      </c>
      <c r="Z227" s="201">
        <v>7.7499999999999999E-2</v>
      </c>
      <c r="AA227" s="201">
        <v>7.7499999999999999E-2</v>
      </c>
      <c r="AB227" s="201">
        <v>7.7499999999999999E-2</v>
      </c>
      <c r="AC227" s="201">
        <v>7.7499999999999999E-2</v>
      </c>
      <c r="AD227" s="201">
        <v>7.7499999999999999E-2</v>
      </c>
      <c r="AE227" s="201">
        <v>7.7499999999999999E-2</v>
      </c>
      <c r="AF227" s="201">
        <v>7.7499999999999999E-2</v>
      </c>
      <c r="AG227" s="201">
        <v>7.7499999999999999E-2</v>
      </c>
      <c r="AH227" s="201">
        <v>7.7499999999999999E-2</v>
      </c>
      <c r="AI227" s="201">
        <v>7.7499999999999999E-2</v>
      </c>
      <c r="AJ227" s="201">
        <v>7.7499999999999999E-2</v>
      </c>
      <c r="AK227" s="201">
        <v>7.7499999999999999E-2</v>
      </c>
      <c r="AL227" s="201">
        <v>7.7499999999999999E-2</v>
      </c>
      <c r="AM227" s="201">
        <v>7.7499999999999999E-2</v>
      </c>
      <c r="AN227" s="201">
        <v>7.7499999999999999E-2</v>
      </c>
      <c r="AO227" s="201">
        <v>7.7499999999999999E-2</v>
      </c>
      <c r="AP227" s="201">
        <v>7.7499999999999999E-2</v>
      </c>
      <c r="AQ227" s="201">
        <v>7.7499999999999999E-2</v>
      </c>
      <c r="AR227" s="201">
        <v>7.7499999999999999E-2</v>
      </c>
    </row>
    <row r="228" spans="7:44" ht="14.25" customHeight="1" x14ac:dyDescent="0.25">
      <c r="G228" s="62"/>
      <c r="H228" s="433"/>
      <c r="J228" s="411"/>
      <c r="K228" s="200" t="s">
        <v>141</v>
      </c>
      <c r="L228" s="201">
        <v>7.7499999999999999E-2</v>
      </c>
      <c r="M228" s="201">
        <v>7.7499999999999999E-2</v>
      </c>
      <c r="N228" s="201">
        <v>7.7499999999999999E-2</v>
      </c>
      <c r="O228" s="201">
        <v>7.7499999999999999E-2</v>
      </c>
      <c r="P228" s="201">
        <v>7.7499999999999999E-2</v>
      </c>
      <c r="Q228" s="201">
        <v>7.7499999999999999E-2</v>
      </c>
      <c r="R228" s="201">
        <v>7.7499999999999999E-2</v>
      </c>
      <c r="S228" s="201">
        <v>7.7499999999999999E-2</v>
      </c>
      <c r="T228" s="201">
        <v>7.7499999999999999E-2</v>
      </c>
      <c r="U228" s="201">
        <v>7.7499999999999999E-2</v>
      </c>
      <c r="V228" s="201">
        <v>7.7499999999999999E-2</v>
      </c>
      <c r="W228" s="201">
        <v>7.7499999999999999E-2</v>
      </c>
      <c r="X228" s="201">
        <v>7.7499999999999999E-2</v>
      </c>
      <c r="Y228" s="201">
        <v>7.7499999999999999E-2</v>
      </c>
      <c r="Z228" s="201">
        <v>7.7499999999999999E-2</v>
      </c>
      <c r="AA228" s="201">
        <v>7.7499999999999999E-2</v>
      </c>
      <c r="AB228" s="201">
        <v>7.7499999999999999E-2</v>
      </c>
      <c r="AC228" s="201">
        <v>7.7499999999999999E-2</v>
      </c>
      <c r="AD228" s="201">
        <v>7.7499999999999999E-2</v>
      </c>
      <c r="AE228" s="201">
        <v>7.7499999999999999E-2</v>
      </c>
      <c r="AF228" s="201">
        <v>7.7499999999999999E-2</v>
      </c>
      <c r="AG228" s="201">
        <v>7.7499999999999999E-2</v>
      </c>
      <c r="AH228" s="201">
        <v>7.7499999999999999E-2</v>
      </c>
      <c r="AI228" s="201">
        <v>7.7499999999999999E-2</v>
      </c>
      <c r="AJ228" s="201">
        <v>7.7499999999999999E-2</v>
      </c>
      <c r="AK228" s="201">
        <v>7.7499999999999999E-2</v>
      </c>
      <c r="AL228" s="201">
        <v>7.7499999999999999E-2</v>
      </c>
      <c r="AM228" s="201">
        <v>7.7499999999999999E-2</v>
      </c>
      <c r="AN228" s="201">
        <v>7.7499999999999999E-2</v>
      </c>
      <c r="AO228" s="201">
        <v>7.7499999999999999E-2</v>
      </c>
      <c r="AP228" s="201">
        <v>7.7499999999999999E-2</v>
      </c>
      <c r="AQ228" s="201">
        <v>7.7499999999999999E-2</v>
      </c>
      <c r="AR228" s="201">
        <v>7.7499999999999999E-2</v>
      </c>
    </row>
    <row r="229" spans="7:44" ht="14.25" customHeight="1" x14ac:dyDescent="0.25">
      <c r="G229" s="62"/>
      <c r="H229" s="433"/>
      <c r="J229" s="411"/>
      <c r="K229" s="200" t="s">
        <v>142</v>
      </c>
      <c r="L229" s="201">
        <v>7.7499999999999999E-2</v>
      </c>
      <c r="M229" s="201">
        <v>7.7499999999999999E-2</v>
      </c>
      <c r="N229" s="201">
        <v>7.7499999999999999E-2</v>
      </c>
      <c r="O229" s="201">
        <v>7.7499999999999999E-2</v>
      </c>
      <c r="P229" s="201">
        <v>7.7499999999999999E-2</v>
      </c>
      <c r="Q229" s="201">
        <v>7.7499999999999999E-2</v>
      </c>
      <c r="R229" s="201">
        <v>7.7499999999999999E-2</v>
      </c>
      <c r="S229" s="201">
        <v>7.7499999999999999E-2</v>
      </c>
      <c r="T229" s="201">
        <v>7.7499999999999999E-2</v>
      </c>
      <c r="U229" s="201">
        <v>7.7499999999999999E-2</v>
      </c>
      <c r="V229" s="201">
        <v>7.7499999999999999E-2</v>
      </c>
      <c r="W229" s="201">
        <v>7.7499999999999999E-2</v>
      </c>
      <c r="X229" s="201">
        <v>7.7499999999999999E-2</v>
      </c>
      <c r="Y229" s="201">
        <v>7.7499999999999999E-2</v>
      </c>
      <c r="Z229" s="201">
        <v>7.7499999999999999E-2</v>
      </c>
      <c r="AA229" s="201">
        <v>7.7499999999999999E-2</v>
      </c>
      <c r="AB229" s="201">
        <v>7.7499999999999999E-2</v>
      </c>
      <c r="AC229" s="201">
        <v>7.7499999999999999E-2</v>
      </c>
      <c r="AD229" s="201">
        <v>7.7499999999999999E-2</v>
      </c>
      <c r="AE229" s="201">
        <v>7.7499999999999999E-2</v>
      </c>
      <c r="AF229" s="201">
        <v>7.7499999999999999E-2</v>
      </c>
      <c r="AG229" s="201">
        <v>7.7499999999999999E-2</v>
      </c>
      <c r="AH229" s="201">
        <v>7.7499999999999999E-2</v>
      </c>
      <c r="AI229" s="201">
        <v>7.7499999999999999E-2</v>
      </c>
      <c r="AJ229" s="201">
        <v>7.7499999999999999E-2</v>
      </c>
      <c r="AK229" s="201">
        <v>7.7499999999999999E-2</v>
      </c>
      <c r="AL229" s="201">
        <v>7.7499999999999999E-2</v>
      </c>
      <c r="AM229" s="201">
        <v>7.7499999999999999E-2</v>
      </c>
      <c r="AN229" s="201">
        <v>7.7499999999999999E-2</v>
      </c>
      <c r="AO229" s="201">
        <v>7.7499999999999999E-2</v>
      </c>
      <c r="AP229" s="201">
        <v>7.7499999999999999E-2</v>
      </c>
      <c r="AQ229" s="201">
        <v>7.7499999999999999E-2</v>
      </c>
      <c r="AR229" s="201">
        <v>7.7499999999999999E-2</v>
      </c>
    </row>
    <row r="230" spans="7:44" ht="14.25" customHeight="1" x14ac:dyDescent="0.25">
      <c r="G230" s="62"/>
      <c r="H230" s="433"/>
      <c r="J230" s="411"/>
      <c r="K230" s="200" t="s">
        <v>143</v>
      </c>
      <c r="L230" s="201">
        <v>5.1219512195121997E-2</v>
      </c>
      <c r="M230" s="201">
        <v>5.1219512195121997E-2</v>
      </c>
      <c r="N230" s="201">
        <v>5.1219512195121997E-2</v>
      </c>
      <c r="O230" s="201">
        <v>5.1219512195121997E-2</v>
      </c>
      <c r="P230" s="201">
        <v>5.1219512195121997E-2</v>
      </c>
      <c r="Q230" s="201">
        <v>5.1219512195121997E-2</v>
      </c>
      <c r="R230" s="201">
        <v>5.1219512195121997E-2</v>
      </c>
      <c r="S230" s="201">
        <v>5.1219512195121997E-2</v>
      </c>
      <c r="T230" s="201">
        <v>5.1219512195121997E-2</v>
      </c>
      <c r="U230" s="201">
        <v>5.1219512195121997E-2</v>
      </c>
      <c r="V230" s="201">
        <v>5.1219512195121997E-2</v>
      </c>
      <c r="W230" s="201">
        <v>5.1219512195121997E-2</v>
      </c>
      <c r="X230" s="201">
        <v>5.1219512195121997E-2</v>
      </c>
      <c r="Y230" s="201">
        <v>5.1219512195121997E-2</v>
      </c>
      <c r="Z230" s="201">
        <v>5.1219512195121997E-2</v>
      </c>
      <c r="AA230" s="201">
        <v>5.1219512195121997E-2</v>
      </c>
      <c r="AB230" s="201">
        <v>5.1219512195121997E-2</v>
      </c>
      <c r="AC230" s="201">
        <v>5.1219512195121997E-2</v>
      </c>
      <c r="AD230" s="201">
        <v>5.1219512195121997E-2</v>
      </c>
      <c r="AE230" s="201">
        <v>5.1219512195121997E-2</v>
      </c>
      <c r="AF230" s="201">
        <v>5.1219512195121997E-2</v>
      </c>
      <c r="AG230" s="201">
        <v>5.1219512195121997E-2</v>
      </c>
      <c r="AH230" s="201">
        <v>5.1219512195121997E-2</v>
      </c>
      <c r="AI230" s="201">
        <v>5.1219512195121997E-2</v>
      </c>
      <c r="AJ230" s="201">
        <v>5.1219512195121997E-2</v>
      </c>
      <c r="AK230" s="201">
        <v>5.1219512195121997E-2</v>
      </c>
      <c r="AL230" s="201">
        <v>5.1219512195121997E-2</v>
      </c>
      <c r="AM230" s="201">
        <v>5.1219512195121997E-2</v>
      </c>
      <c r="AN230" s="201">
        <v>5.1219512195121997E-2</v>
      </c>
      <c r="AO230" s="201">
        <v>5.1219512195121997E-2</v>
      </c>
      <c r="AP230" s="201">
        <v>5.1219512195121997E-2</v>
      </c>
      <c r="AQ230" s="201">
        <v>5.1219512195121997E-2</v>
      </c>
      <c r="AR230" s="201">
        <v>5.1219512195121997E-2</v>
      </c>
    </row>
    <row r="231" spans="7:44" ht="14.25" customHeight="1" x14ac:dyDescent="0.25">
      <c r="G231" s="62"/>
      <c r="H231" s="433"/>
      <c r="J231" s="411"/>
      <c r="K231" s="200" t="s">
        <v>144</v>
      </c>
      <c r="L231" s="201">
        <v>5.1219512195121997E-2</v>
      </c>
      <c r="M231" s="201">
        <v>5.1219512195121997E-2</v>
      </c>
      <c r="N231" s="201">
        <v>5.1219512195121997E-2</v>
      </c>
      <c r="O231" s="201">
        <v>5.1219512195121997E-2</v>
      </c>
      <c r="P231" s="201">
        <v>5.1219512195121997E-2</v>
      </c>
      <c r="Q231" s="201">
        <v>5.1219512195121997E-2</v>
      </c>
      <c r="R231" s="201">
        <v>5.1219512195121997E-2</v>
      </c>
      <c r="S231" s="201">
        <v>5.1219512195121997E-2</v>
      </c>
      <c r="T231" s="201">
        <v>5.1219512195121997E-2</v>
      </c>
      <c r="U231" s="201">
        <v>5.1219512195121997E-2</v>
      </c>
      <c r="V231" s="201">
        <v>5.1219512195121997E-2</v>
      </c>
      <c r="W231" s="201">
        <v>5.1219512195121997E-2</v>
      </c>
      <c r="X231" s="201">
        <v>5.1219512195121997E-2</v>
      </c>
      <c r="Y231" s="201">
        <v>5.1219512195121997E-2</v>
      </c>
      <c r="Z231" s="201">
        <v>5.1219512195121997E-2</v>
      </c>
      <c r="AA231" s="201">
        <v>5.1219512195121997E-2</v>
      </c>
      <c r="AB231" s="201">
        <v>5.1219512195121997E-2</v>
      </c>
      <c r="AC231" s="201">
        <v>5.1219512195121997E-2</v>
      </c>
      <c r="AD231" s="201">
        <v>5.1219512195121997E-2</v>
      </c>
      <c r="AE231" s="201">
        <v>5.1219512195121997E-2</v>
      </c>
      <c r="AF231" s="201">
        <v>5.1219512195121997E-2</v>
      </c>
      <c r="AG231" s="201">
        <v>5.1219512195121997E-2</v>
      </c>
      <c r="AH231" s="201">
        <v>5.1219512195121997E-2</v>
      </c>
      <c r="AI231" s="201">
        <v>5.1219512195121997E-2</v>
      </c>
      <c r="AJ231" s="201">
        <v>5.1219512195121997E-2</v>
      </c>
      <c r="AK231" s="201">
        <v>5.1219512195121997E-2</v>
      </c>
      <c r="AL231" s="201">
        <v>5.1219512195121997E-2</v>
      </c>
      <c r="AM231" s="201">
        <v>5.1219512195121997E-2</v>
      </c>
      <c r="AN231" s="201">
        <v>5.1219512195121997E-2</v>
      </c>
      <c r="AO231" s="201">
        <v>5.1219512195121997E-2</v>
      </c>
      <c r="AP231" s="201">
        <v>5.1219512195121997E-2</v>
      </c>
      <c r="AQ231" s="201">
        <v>5.1219512195121997E-2</v>
      </c>
      <c r="AR231" s="201">
        <v>5.1219512195121997E-2</v>
      </c>
    </row>
    <row r="232" spans="7:44" ht="14.25" customHeight="1" x14ac:dyDescent="0.25">
      <c r="G232" s="62"/>
      <c r="H232" s="433"/>
      <c r="J232" s="411"/>
      <c r="K232" s="200" t="s">
        <v>145</v>
      </c>
      <c r="L232" s="201">
        <v>5.1219512195121997E-2</v>
      </c>
      <c r="M232" s="201">
        <v>5.1219512195121997E-2</v>
      </c>
      <c r="N232" s="201">
        <v>5.1219512195121997E-2</v>
      </c>
      <c r="O232" s="201">
        <v>5.1219512195121997E-2</v>
      </c>
      <c r="P232" s="201">
        <v>5.1219512195121997E-2</v>
      </c>
      <c r="Q232" s="201">
        <v>5.1219512195121997E-2</v>
      </c>
      <c r="R232" s="201">
        <v>5.1219512195121997E-2</v>
      </c>
      <c r="S232" s="201">
        <v>5.1219512195121997E-2</v>
      </c>
      <c r="T232" s="201">
        <v>5.1219512195121997E-2</v>
      </c>
      <c r="U232" s="201">
        <v>5.1219512195121997E-2</v>
      </c>
      <c r="V232" s="201">
        <v>5.1219512195121997E-2</v>
      </c>
      <c r="W232" s="201">
        <v>5.1219512195121997E-2</v>
      </c>
      <c r="X232" s="201">
        <v>5.1219512195121997E-2</v>
      </c>
      <c r="Y232" s="201">
        <v>5.1219512195121997E-2</v>
      </c>
      <c r="Z232" s="201">
        <v>5.1219512195121997E-2</v>
      </c>
      <c r="AA232" s="201">
        <v>5.1219512195121997E-2</v>
      </c>
      <c r="AB232" s="201">
        <v>5.1219512195121997E-2</v>
      </c>
      <c r="AC232" s="201">
        <v>5.1219512195121997E-2</v>
      </c>
      <c r="AD232" s="201">
        <v>5.1219512195121997E-2</v>
      </c>
      <c r="AE232" s="201">
        <v>5.1219512195121997E-2</v>
      </c>
      <c r="AF232" s="201">
        <v>5.1219512195121997E-2</v>
      </c>
      <c r="AG232" s="201">
        <v>5.1219512195121997E-2</v>
      </c>
      <c r="AH232" s="201">
        <v>5.1219512195121997E-2</v>
      </c>
      <c r="AI232" s="201">
        <v>5.1219512195121997E-2</v>
      </c>
      <c r="AJ232" s="201">
        <v>5.1219512195121997E-2</v>
      </c>
      <c r="AK232" s="201">
        <v>5.1219512195121997E-2</v>
      </c>
      <c r="AL232" s="201">
        <v>5.1219512195121997E-2</v>
      </c>
      <c r="AM232" s="201">
        <v>5.1219512195121997E-2</v>
      </c>
      <c r="AN232" s="201">
        <v>5.1219512195121997E-2</v>
      </c>
      <c r="AO232" s="201">
        <v>5.1219512195121997E-2</v>
      </c>
      <c r="AP232" s="201">
        <v>5.1219512195121997E-2</v>
      </c>
      <c r="AQ232" s="201">
        <v>5.1219512195121997E-2</v>
      </c>
      <c r="AR232" s="201">
        <v>5.1219512195121997E-2</v>
      </c>
    </row>
    <row r="233" spans="7:44" ht="14.25" customHeight="1" x14ac:dyDescent="0.25">
      <c r="G233" s="62"/>
      <c r="H233" s="433"/>
      <c r="J233" s="411"/>
      <c r="K233" s="200" t="s">
        <v>146</v>
      </c>
      <c r="L233" s="201">
        <v>0.73517747421398261</v>
      </c>
      <c r="M233" s="201">
        <v>0.73517747421398261</v>
      </c>
      <c r="N233" s="201">
        <v>0.73517747421398261</v>
      </c>
      <c r="O233" s="201">
        <v>0.73517747421398261</v>
      </c>
      <c r="P233" s="201">
        <v>0.73517747421398261</v>
      </c>
      <c r="Q233" s="201">
        <v>0.73517747421398261</v>
      </c>
      <c r="R233" s="201">
        <v>0.73517747421398261</v>
      </c>
      <c r="S233" s="201">
        <v>0.73517747421398261</v>
      </c>
      <c r="T233" s="201">
        <v>0.73517747421398261</v>
      </c>
      <c r="U233" s="201">
        <v>0.73517747421398261</v>
      </c>
      <c r="V233" s="201">
        <v>0.73517747421398261</v>
      </c>
      <c r="W233" s="201">
        <v>0.73517747421398261</v>
      </c>
      <c r="X233" s="201">
        <v>0.73517747421398261</v>
      </c>
      <c r="Y233" s="201">
        <v>0.73517747421398261</v>
      </c>
      <c r="Z233" s="201">
        <v>0.73517747421398261</v>
      </c>
      <c r="AA233" s="201">
        <v>0.73517747421398261</v>
      </c>
      <c r="AB233" s="201">
        <v>0.73517747421398261</v>
      </c>
      <c r="AC233" s="201">
        <v>0.73517747421398261</v>
      </c>
      <c r="AD233" s="201">
        <v>0.73517747421398261</v>
      </c>
      <c r="AE233" s="201">
        <v>0.73517747421398261</v>
      </c>
      <c r="AF233" s="201">
        <v>0.73517747421398261</v>
      </c>
      <c r="AG233" s="201">
        <v>0.73517747421398261</v>
      </c>
      <c r="AH233" s="201">
        <v>0.73517747421398261</v>
      </c>
      <c r="AI233" s="201">
        <v>0.73517747421398261</v>
      </c>
      <c r="AJ233" s="201">
        <v>0.73517747421398261</v>
      </c>
      <c r="AK233" s="201">
        <v>0.73517747421398261</v>
      </c>
      <c r="AL233" s="201">
        <v>0.73517747421398261</v>
      </c>
      <c r="AM233" s="201">
        <v>0.73517747421398261</v>
      </c>
      <c r="AN233" s="201">
        <v>0.73517747421398261</v>
      </c>
      <c r="AO233" s="201">
        <v>0.73517747421398261</v>
      </c>
      <c r="AP233" s="201">
        <v>0.73517747421398261</v>
      </c>
      <c r="AQ233" s="201">
        <v>0.73517747421398261</v>
      </c>
      <c r="AR233" s="201">
        <v>0.73517747421398261</v>
      </c>
    </row>
    <row r="234" spans="7:44" ht="14.25" customHeight="1" x14ac:dyDescent="0.25">
      <c r="G234" s="62"/>
      <c r="H234" s="433"/>
      <c r="J234" s="411"/>
      <c r="K234" s="200" t="s">
        <v>147</v>
      </c>
      <c r="L234" s="201">
        <v>0.73517747421398261</v>
      </c>
      <c r="M234" s="201">
        <v>0.73517747421398261</v>
      </c>
      <c r="N234" s="201">
        <v>0.73517747421398261</v>
      </c>
      <c r="O234" s="201">
        <v>0.73517747421398261</v>
      </c>
      <c r="P234" s="201">
        <v>0.73517747421398261</v>
      </c>
      <c r="Q234" s="201">
        <v>0.73517747421398261</v>
      </c>
      <c r="R234" s="201">
        <v>0.73517747421398261</v>
      </c>
      <c r="S234" s="201">
        <v>0.73517747421398261</v>
      </c>
      <c r="T234" s="201">
        <v>0.73517747421398261</v>
      </c>
      <c r="U234" s="201">
        <v>0.73517747421398261</v>
      </c>
      <c r="V234" s="201">
        <v>0.73517747421398261</v>
      </c>
      <c r="W234" s="201">
        <v>0.73517747421398261</v>
      </c>
      <c r="X234" s="201">
        <v>0.73517747421398261</v>
      </c>
      <c r="Y234" s="201">
        <v>0.73517747421398261</v>
      </c>
      <c r="Z234" s="201">
        <v>0.73517747421398261</v>
      </c>
      <c r="AA234" s="201">
        <v>0.73517747421398261</v>
      </c>
      <c r="AB234" s="201">
        <v>0.73517747421398261</v>
      </c>
      <c r="AC234" s="201">
        <v>0.73517747421398261</v>
      </c>
      <c r="AD234" s="201">
        <v>0.73517747421398261</v>
      </c>
      <c r="AE234" s="201">
        <v>0.73517747421398261</v>
      </c>
      <c r="AF234" s="201">
        <v>0.73517747421398261</v>
      </c>
      <c r="AG234" s="201">
        <v>0.73517747421398261</v>
      </c>
      <c r="AH234" s="201">
        <v>0.73517747421398261</v>
      </c>
      <c r="AI234" s="201">
        <v>0.73517747421398261</v>
      </c>
      <c r="AJ234" s="201">
        <v>0.73517747421398261</v>
      </c>
      <c r="AK234" s="201">
        <v>0.73517747421398261</v>
      </c>
      <c r="AL234" s="201">
        <v>0.73517747421398261</v>
      </c>
      <c r="AM234" s="201">
        <v>0.73517747421398261</v>
      </c>
      <c r="AN234" s="201">
        <v>0.73517747421398261</v>
      </c>
      <c r="AO234" s="201">
        <v>0.73517747421398261</v>
      </c>
      <c r="AP234" s="201">
        <v>0.73517747421398261</v>
      </c>
      <c r="AQ234" s="201">
        <v>0.73517747421398261</v>
      </c>
      <c r="AR234" s="201">
        <v>0.73517747421398261</v>
      </c>
    </row>
    <row r="235" spans="7:44" ht="14.25" customHeight="1" x14ac:dyDescent="0.25">
      <c r="G235" s="62"/>
      <c r="H235" s="433"/>
      <c r="J235" s="411"/>
      <c r="K235" s="200" t="s">
        <v>148</v>
      </c>
      <c r="L235" s="201">
        <v>0.73517747421398261</v>
      </c>
      <c r="M235" s="201">
        <v>0.73517747421398261</v>
      </c>
      <c r="N235" s="201">
        <v>0.73517747421398261</v>
      </c>
      <c r="O235" s="201">
        <v>0.73517747421398261</v>
      </c>
      <c r="P235" s="201">
        <v>0.73517747421398261</v>
      </c>
      <c r="Q235" s="201">
        <v>0.73517747421398261</v>
      </c>
      <c r="R235" s="201">
        <v>0.73517747421398261</v>
      </c>
      <c r="S235" s="201">
        <v>0.73517747421398261</v>
      </c>
      <c r="T235" s="201">
        <v>0.73517747421398261</v>
      </c>
      <c r="U235" s="201">
        <v>0.73517747421398261</v>
      </c>
      <c r="V235" s="201">
        <v>0.73517747421398261</v>
      </c>
      <c r="W235" s="201">
        <v>0.73517747421398261</v>
      </c>
      <c r="X235" s="201">
        <v>0.73517747421398261</v>
      </c>
      <c r="Y235" s="201">
        <v>0.73517747421398261</v>
      </c>
      <c r="Z235" s="201">
        <v>0.73517747421398261</v>
      </c>
      <c r="AA235" s="201">
        <v>0.73517747421398261</v>
      </c>
      <c r="AB235" s="201">
        <v>0.73517747421398261</v>
      </c>
      <c r="AC235" s="201">
        <v>0.73517747421398261</v>
      </c>
      <c r="AD235" s="201">
        <v>0.73517747421398261</v>
      </c>
      <c r="AE235" s="201">
        <v>0.73517747421398261</v>
      </c>
      <c r="AF235" s="201">
        <v>0.73517747421398261</v>
      </c>
      <c r="AG235" s="201">
        <v>0.73517747421398261</v>
      </c>
      <c r="AH235" s="201">
        <v>0.73517747421398261</v>
      </c>
      <c r="AI235" s="201">
        <v>0.73517747421398261</v>
      </c>
      <c r="AJ235" s="201">
        <v>0.73517747421398261</v>
      </c>
      <c r="AK235" s="201">
        <v>0.73517747421398261</v>
      </c>
      <c r="AL235" s="201">
        <v>0.73517747421398261</v>
      </c>
      <c r="AM235" s="201">
        <v>0.73517747421398261</v>
      </c>
      <c r="AN235" s="201">
        <v>0.73517747421398261</v>
      </c>
      <c r="AO235" s="201">
        <v>0.73517747421398261</v>
      </c>
      <c r="AP235" s="201">
        <v>0.73517747421398261</v>
      </c>
      <c r="AQ235" s="201">
        <v>0.73517747421398261</v>
      </c>
      <c r="AR235" s="201">
        <v>0.73517747421398261</v>
      </c>
    </row>
    <row r="236" spans="7:44" ht="14.25" customHeight="1" x14ac:dyDescent="0.25">
      <c r="G236" s="62"/>
      <c r="H236" s="433"/>
      <c r="J236" s="411"/>
      <c r="K236" s="200" t="s">
        <v>80</v>
      </c>
      <c r="L236" s="371">
        <f>'Input Assumptions'!$C$3</f>
        <v>0.26</v>
      </c>
      <c r="M236" s="371">
        <f>'Input Assumptions'!$C$3</f>
        <v>0.26</v>
      </c>
      <c r="N236" s="371">
        <f>'Input Assumptions'!$C$3</f>
        <v>0.26</v>
      </c>
      <c r="O236" s="371">
        <f>'Input Assumptions'!$C$3</f>
        <v>0.26</v>
      </c>
      <c r="P236" s="371">
        <f>'Input Assumptions'!$C$3</f>
        <v>0.26</v>
      </c>
      <c r="Q236" s="371">
        <f>'Input Assumptions'!$C$3</f>
        <v>0.26</v>
      </c>
      <c r="R236" s="371">
        <f>'Input Assumptions'!$C$3</f>
        <v>0.26</v>
      </c>
      <c r="S236" s="371">
        <f>'Input Assumptions'!$C$3</f>
        <v>0.26</v>
      </c>
      <c r="T236" s="371">
        <f>'Input Assumptions'!$C$3</f>
        <v>0.26</v>
      </c>
      <c r="U236" s="371">
        <f>'Input Assumptions'!$C$3</f>
        <v>0.26</v>
      </c>
      <c r="V236" s="371">
        <f>'Input Assumptions'!$C$3</f>
        <v>0.26</v>
      </c>
      <c r="W236" s="371">
        <f>'Input Assumptions'!$C$3</f>
        <v>0.26</v>
      </c>
      <c r="X236" s="371">
        <f>'Input Assumptions'!$C$3</f>
        <v>0.26</v>
      </c>
      <c r="Y236" s="371">
        <f>'Input Assumptions'!$C$3</f>
        <v>0.26</v>
      </c>
      <c r="Z236" s="371">
        <f>'Input Assumptions'!$C$3</f>
        <v>0.26</v>
      </c>
      <c r="AA236" s="371">
        <f>'Input Assumptions'!$C$3</f>
        <v>0.26</v>
      </c>
      <c r="AB236" s="371">
        <f>'Input Assumptions'!$C$3</f>
        <v>0.26</v>
      </c>
      <c r="AC236" s="371">
        <f>'Input Assumptions'!$C$3</f>
        <v>0.26</v>
      </c>
      <c r="AD236" s="371">
        <f>'Input Assumptions'!$C$3</f>
        <v>0.26</v>
      </c>
      <c r="AE236" s="371">
        <f>'Input Assumptions'!$C$3</f>
        <v>0.26</v>
      </c>
      <c r="AF236" s="371">
        <f>'Input Assumptions'!$C$3</f>
        <v>0.26</v>
      </c>
      <c r="AG236" s="371">
        <f>'Input Assumptions'!$C$3</f>
        <v>0.26</v>
      </c>
      <c r="AH236" s="371">
        <f>'Input Assumptions'!$C$3</f>
        <v>0.26</v>
      </c>
      <c r="AI236" s="371">
        <f>'Input Assumptions'!$C$3</f>
        <v>0.26</v>
      </c>
      <c r="AJ236" s="371">
        <f>'Input Assumptions'!$C$3</f>
        <v>0.26</v>
      </c>
      <c r="AK236" s="371">
        <f>'Input Assumptions'!$C$3</f>
        <v>0.26</v>
      </c>
      <c r="AL236" s="371">
        <f>'Input Assumptions'!$C$3</f>
        <v>0.26</v>
      </c>
      <c r="AM236" s="371">
        <f>'Input Assumptions'!$C$3</f>
        <v>0.26</v>
      </c>
      <c r="AN236" s="371">
        <f>'Input Assumptions'!$C$3</f>
        <v>0.26</v>
      </c>
      <c r="AO236" s="371">
        <f>'Input Assumptions'!$C$3</f>
        <v>0.26</v>
      </c>
      <c r="AP236" s="371">
        <f>'Input Assumptions'!$C$3</f>
        <v>0.26</v>
      </c>
      <c r="AQ236" s="371">
        <f>'Input Assumptions'!$C$3</f>
        <v>0.26</v>
      </c>
      <c r="AR236" s="371">
        <f>'Input Assumptions'!$C$3</f>
        <v>0.26</v>
      </c>
    </row>
    <row r="237" spans="7:44" ht="14.25" customHeight="1" x14ac:dyDescent="0.25">
      <c r="G237" s="62"/>
      <c r="H237" s="433"/>
      <c r="J237" s="411"/>
      <c r="K237" s="200" t="s">
        <v>149</v>
      </c>
      <c r="L237" s="371">
        <f>'Input Assumptions'!$C$2</f>
        <v>7.2700000000000001E-2</v>
      </c>
      <c r="M237" s="371">
        <f>'Input Assumptions'!$C$2</f>
        <v>7.2700000000000001E-2</v>
      </c>
      <c r="N237" s="371">
        <f>'Input Assumptions'!$C$2</f>
        <v>7.2700000000000001E-2</v>
      </c>
      <c r="O237" s="371">
        <f>'Input Assumptions'!$C$2</f>
        <v>7.2700000000000001E-2</v>
      </c>
      <c r="P237" s="371">
        <f>'Input Assumptions'!$C$2</f>
        <v>7.2700000000000001E-2</v>
      </c>
      <c r="Q237" s="371">
        <f>'Input Assumptions'!$C$2</f>
        <v>7.2700000000000001E-2</v>
      </c>
      <c r="R237" s="371">
        <f>'Input Assumptions'!$C$2</f>
        <v>7.2700000000000001E-2</v>
      </c>
      <c r="S237" s="371">
        <f>'Input Assumptions'!$C$2</f>
        <v>7.2700000000000001E-2</v>
      </c>
      <c r="T237" s="371">
        <f>'Input Assumptions'!$C$2</f>
        <v>7.2700000000000001E-2</v>
      </c>
      <c r="U237" s="371">
        <f>'Input Assumptions'!$C$2</f>
        <v>7.2700000000000001E-2</v>
      </c>
      <c r="V237" s="371">
        <f>'Input Assumptions'!$C$2</f>
        <v>7.2700000000000001E-2</v>
      </c>
      <c r="W237" s="371">
        <f>'Input Assumptions'!$C$2</f>
        <v>7.2700000000000001E-2</v>
      </c>
      <c r="X237" s="371">
        <f>'Input Assumptions'!$C$2</f>
        <v>7.2700000000000001E-2</v>
      </c>
      <c r="Y237" s="371">
        <f>'Input Assumptions'!$C$2</f>
        <v>7.2700000000000001E-2</v>
      </c>
      <c r="Z237" s="371">
        <f>'Input Assumptions'!$C$2</f>
        <v>7.2700000000000001E-2</v>
      </c>
      <c r="AA237" s="371">
        <f>'Input Assumptions'!$C$2</f>
        <v>7.2700000000000001E-2</v>
      </c>
      <c r="AB237" s="371">
        <f>'Input Assumptions'!$C$2</f>
        <v>7.2700000000000001E-2</v>
      </c>
      <c r="AC237" s="371">
        <f>'Input Assumptions'!$C$2</f>
        <v>7.2700000000000001E-2</v>
      </c>
      <c r="AD237" s="371">
        <f>'Input Assumptions'!$C$2</f>
        <v>7.2700000000000001E-2</v>
      </c>
      <c r="AE237" s="371">
        <f>'Input Assumptions'!$C$2</f>
        <v>7.2700000000000001E-2</v>
      </c>
      <c r="AF237" s="371">
        <f>'Input Assumptions'!$C$2</f>
        <v>7.2700000000000001E-2</v>
      </c>
      <c r="AG237" s="371">
        <f>'Input Assumptions'!$C$2</f>
        <v>7.2700000000000001E-2</v>
      </c>
      <c r="AH237" s="371">
        <f>'Input Assumptions'!$C$2</f>
        <v>7.2700000000000001E-2</v>
      </c>
      <c r="AI237" s="371">
        <f>'Input Assumptions'!$C$2</f>
        <v>7.2700000000000001E-2</v>
      </c>
      <c r="AJ237" s="371">
        <f>'Input Assumptions'!$C$2</f>
        <v>7.2700000000000001E-2</v>
      </c>
      <c r="AK237" s="371">
        <f>'Input Assumptions'!$C$2</f>
        <v>7.2700000000000001E-2</v>
      </c>
      <c r="AL237" s="371">
        <f>'Input Assumptions'!$C$2</f>
        <v>7.2700000000000001E-2</v>
      </c>
      <c r="AM237" s="371">
        <f>'Input Assumptions'!$C$2</f>
        <v>7.2700000000000001E-2</v>
      </c>
      <c r="AN237" s="371">
        <f>'Input Assumptions'!$C$2</f>
        <v>7.2700000000000001E-2</v>
      </c>
      <c r="AO237" s="371">
        <f>'Input Assumptions'!$C$2</f>
        <v>7.2700000000000001E-2</v>
      </c>
      <c r="AP237" s="371">
        <f>'Input Assumptions'!$C$2</f>
        <v>7.2700000000000001E-2</v>
      </c>
      <c r="AQ237" s="371">
        <f>'Input Assumptions'!$C$2</f>
        <v>7.2700000000000001E-2</v>
      </c>
      <c r="AR237" s="371">
        <f>'Input Assumptions'!$C$2</f>
        <v>7.2700000000000001E-2</v>
      </c>
    </row>
    <row r="238" spans="7:44" ht="14.25" customHeight="1" x14ac:dyDescent="0.25">
      <c r="G238" s="62"/>
      <c r="H238" s="433"/>
      <c r="J238" s="411"/>
      <c r="K238" s="200" t="s">
        <v>150</v>
      </c>
      <c r="L238" s="371">
        <f>'Input Assumptions'!$C$2</f>
        <v>7.2700000000000001E-2</v>
      </c>
      <c r="M238" s="371">
        <f>'Input Assumptions'!$C$2</f>
        <v>7.2700000000000001E-2</v>
      </c>
      <c r="N238" s="371">
        <f>'Input Assumptions'!$C$2</f>
        <v>7.2700000000000001E-2</v>
      </c>
      <c r="O238" s="371">
        <f>'Input Assumptions'!$C$2</f>
        <v>7.2700000000000001E-2</v>
      </c>
      <c r="P238" s="371">
        <f>'Input Assumptions'!$C$2</f>
        <v>7.2700000000000001E-2</v>
      </c>
      <c r="Q238" s="371">
        <f>'Input Assumptions'!$C$2</f>
        <v>7.2700000000000001E-2</v>
      </c>
      <c r="R238" s="371">
        <f>'Input Assumptions'!$C$2</f>
        <v>7.2700000000000001E-2</v>
      </c>
      <c r="S238" s="371">
        <f>'Input Assumptions'!$C$2</f>
        <v>7.2700000000000001E-2</v>
      </c>
      <c r="T238" s="371">
        <f>'Input Assumptions'!$C$2</f>
        <v>7.2700000000000001E-2</v>
      </c>
      <c r="U238" s="371">
        <f>'Input Assumptions'!$C$2</f>
        <v>7.2700000000000001E-2</v>
      </c>
      <c r="V238" s="371">
        <f>'Input Assumptions'!$C$2</f>
        <v>7.2700000000000001E-2</v>
      </c>
      <c r="W238" s="371">
        <f>'Input Assumptions'!$C$2</f>
        <v>7.2700000000000001E-2</v>
      </c>
      <c r="X238" s="371">
        <f>'Input Assumptions'!$C$2</f>
        <v>7.2700000000000001E-2</v>
      </c>
      <c r="Y238" s="371">
        <f>'Input Assumptions'!$C$2</f>
        <v>7.2700000000000001E-2</v>
      </c>
      <c r="Z238" s="371">
        <f>'Input Assumptions'!$C$2</f>
        <v>7.2700000000000001E-2</v>
      </c>
      <c r="AA238" s="371">
        <f>'Input Assumptions'!$C$2</f>
        <v>7.2700000000000001E-2</v>
      </c>
      <c r="AB238" s="371">
        <f>'Input Assumptions'!$C$2</f>
        <v>7.2700000000000001E-2</v>
      </c>
      <c r="AC238" s="371">
        <f>'Input Assumptions'!$C$2</f>
        <v>7.2700000000000001E-2</v>
      </c>
      <c r="AD238" s="371">
        <f>'Input Assumptions'!$C$2</f>
        <v>7.2700000000000001E-2</v>
      </c>
      <c r="AE238" s="371">
        <f>'Input Assumptions'!$C$2</f>
        <v>7.2700000000000001E-2</v>
      </c>
      <c r="AF238" s="371">
        <f>'Input Assumptions'!$C$2</f>
        <v>7.2700000000000001E-2</v>
      </c>
      <c r="AG238" s="371">
        <f>'Input Assumptions'!$C$2</f>
        <v>7.2700000000000001E-2</v>
      </c>
      <c r="AH238" s="371">
        <f>'Input Assumptions'!$C$2</f>
        <v>7.2700000000000001E-2</v>
      </c>
      <c r="AI238" s="371">
        <f>'Input Assumptions'!$C$2</f>
        <v>7.2700000000000001E-2</v>
      </c>
      <c r="AJ238" s="371">
        <f>'Input Assumptions'!$C$2</f>
        <v>7.2700000000000001E-2</v>
      </c>
      <c r="AK238" s="371">
        <f>'Input Assumptions'!$C$2</f>
        <v>7.2700000000000001E-2</v>
      </c>
      <c r="AL238" s="371">
        <f>'Input Assumptions'!$C$2</f>
        <v>7.2700000000000001E-2</v>
      </c>
      <c r="AM238" s="371">
        <f>'Input Assumptions'!$C$2</f>
        <v>7.2700000000000001E-2</v>
      </c>
      <c r="AN238" s="371">
        <f>'Input Assumptions'!$C$2</f>
        <v>7.2700000000000001E-2</v>
      </c>
      <c r="AO238" s="371">
        <f>'Input Assumptions'!$C$2</f>
        <v>7.2700000000000001E-2</v>
      </c>
      <c r="AP238" s="371">
        <f>'Input Assumptions'!$C$2</f>
        <v>7.2700000000000001E-2</v>
      </c>
      <c r="AQ238" s="371">
        <f>'Input Assumptions'!$C$2</f>
        <v>7.2700000000000001E-2</v>
      </c>
      <c r="AR238" s="371">
        <f>'Input Assumptions'!$C$2</f>
        <v>7.2700000000000001E-2</v>
      </c>
    </row>
    <row r="239" spans="7:44" ht="14.25" customHeight="1" x14ac:dyDescent="0.25">
      <c r="G239" s="62"/>
      <c r="H239" s="433"/>
      <c r="J239" s="411"/>
      <c r="K239" s="200" t="s">
        <v>151</v>
      </c>
      <c r="L239" s="371">
        <f>'Input Assumptions'!$C$2</f>
        <v>7.2700000000000001E-2</v>
      </c>
      <c r="M239" s="371">
        <f>'Input Assumptions'!$C$2</f>
        <v>7.2700000000000001E-2</v>
      </c>
      <c r="N239" s="371">
        <f>'Input Assumptions'!$C$2</f>
        <v>7.2700000000000001E-2</v>
      </c>
      <c r="O239" s="371">
        <f>'Input Assumptions'!$C$2</f>
        <v>7.2700000000000001E-2</v>
      </c>
      <c r="P239" s="371">
        <f>'Input Assumptions'!$C$2</f>
        <v>7.2700000000000001E-2</v>
      </c>
      <c r="Q239" s="371">
        <f>'Input Assumptions'!$C$2</f>
        <v>7.2700000000000001E-2</v>
      </c>
      <c r="R239" s="371">
        <f>'Input Assumptions'!$C$2</f>
        <v>7.2700000000000001E-2</v>
      </c>
      <c r="S239" s="371">
        <f>'Input Assumptions'!$C$2</f>
        <v>7.2700000000000001E-2</v>
      </c>
      <c r="T239" s="371">
        <f>'Input Assumptions'!$C$2</f>
        <v>7.2700000000000001E-2</v>
      </c>
      <c r="U239" s="371">
        <f>'Input Assumptions'!$C$2</f>
        <v>7.2700000000000001E-2</v>
      </c>
      <c r="V239" s="371">
        <f>'Input Assumptions'!$C$2</f>
        <v>7.2700000000000001E-2</v>
      </c>
      <c r="W239" s="371">
        <f>'Input Assumptions'!$C$2</f>
        <v>7.2700000000000001E-2</v>
      </c>
      <c r="X239" s="371">
        <f>'Input Assumptions'!$C$2</f>
        <v>7.2700000000000001E-2</v>
      </c>
      <c r="Y239" s="371">
        <f>'Input Assumptions'!$C$2</f>
        <v>7.2700000000000001E-2</v>
      </c>
      <c r="Z239" s="371">
        <f>'Input Assumptions'!$C$2</f>
        <v>7.2700000000000001E-2</v>
      </c>
      <c r="AA239" s="371">
        <f>'Input Assumptions'!$C$2</f>
        <v>7.2700000000000001E-2</v>
      </c>
      <c r="AB239" s="371">
        <f>'Input Assumptions'!$C$2</f>
        <v>7.2700000000000001E-2</v>
      </c>
      <c r="AC239" s="371">
        <f>'Input Assumptions'!$C$2</f>
        <v>7.2700000000000001E-2</v>
      </c>
      <c r="AD239" s="371">
        <f>'Input Assumptions'!$C$2</f>
        <v>7.2700000000000001E-2</v>
      </c>
      <c r="AE239" s="371">
        <f>'Input Assumptions'!$C$2</f>
        <v>7.2700000000000001E-2</v>
      </c>
      <c r="AF239" s="371">
        <f>'Input Assumptions'!$C$2</f>
        <v>7.2700000000000001E-2</v>
      </c>
      <c r="AG239" s="371">
        <f>'Input Assumptions'!$C$2</f>
        <v>7.2700000000000001E-2</v>
      </c>
      <c r="AH239" s="371">
        <f>'Input Assumptions'!$C$2</f>
        <v>7.2700000000000001E-2</v>
      </c>
      <c r="AI239" s="371">
        <f>'Input Assumptions'!$C$2</f>
        <v>7.2700000000000001E-2</v>
      </c>
      <c r="AJ239" s="371">
        <f>'Input Assumptions'!$C$2</f>
        <v>7.2700000000000001E-2</v>
      </c>
      <c r="AK239" s="371">
        <f>'Input Assumptions'!$C$2</f>
        <v>7.2700000000000001E-2</v>
      </c>
      <c r="AL239" s="371">
        <f>'Input Assumptions'!$C$2</f>
        <v>7.2700000000000001E-2</v>
      </c>
      <c r="AM239" s="371">
        <f>'Input Assumptions'!$C$2</f>
        <v>7.2700000000000001E-2</v>
      </c>
      <c r="AN239" s="371">
        <f>'Input Assumptions'!$C$2</f>
        <v>7.2700000000000001E-2</v>
      </c>
      <c r="AO239" s="371">
        <f>'Input Assumptions'!$C$2</f>
        <v>7.2700000000000001E-2</v>
      </c>
      <c r="AP239" s="371">
        <f>'Input Assumptions'!$C$2</f>
        <v>7.2700000000000001E-2</v>
      </c>
      <c r="AQ239" s="371">
        <f>'Input Assumptions'!$C$2</f>
        <v>7.2700000000000001E-2</v>
      </c>
      <c r="AR239" s="371">
        <f>'Input Assumptions'!$C$2</f>
        <v>7.2700000000000001E-2</v>
      </c>
    </row>
    <row r="240" spans="7:44" ht="14.25" customHeight="1" x14ac:dyDescent="0.25">
      <c r="G240" s="62"/>
      <c r="H240" s="433"/>
      <c r="J240" s="411"/>
      <c r="K240" s="200" t="s">
        <v>152</v>
      </c>
      <c r="L240" s="371">
        <f>(1+L237)/(1+L$219)-1</f>
        <v>4.9608610567514644E-2</v>
      </c>
      <c r="M240" s="371">
        <f t="shared" ref="M240:AR242" si="19">(1+M237)/(1+M$219)-1</f>
        <v>4.9608610567514644E-2</v>
      </c>
      <c r="N240" s="371">
        <f t="shared" si="19"/>
        <v>4.9608610567514644E-2</v>
      </c>
      <c r="O240" s="371">
        <f t="shared" si="19"/>
        <v>4.9608610567514644E-2</v>
      </c>
      <c r="P240" s="371">
        <f t="shared" si="19"/>
        <v>4.9608610567514644E-2</v>
      </c>
      <c r="Q240" s="371">
        <f t="shared" si="19"/>
        <v>4.9608610567514644E-2</v>
      </c>
      <c r="R240" s="371">
        <f t="shared" si="19"/>
        <v>4.9608610567514644E-2</v>
      </c>
      <c r="S240" s="371">
        <f t="shared" si="19"/>
        <v>4.9608610567514644E-2</v>
      </c>
      <c r="T240" s="371">
        <f t="shared" si="19"/>
        <v>4.9608610567514644E-2</v>
      </c>
      <c r="U240" s="371">
        <f t="shared" si="19"/>
        <v>4.9608610567514644E-2</v>
      </c>
      <c r="V240" s="371">
        <f t="shared" si="19"/>
        <v>4.9608610567514644E-2</v>
      </c>
      <c r="W240" s="371">
        <f t="shared" si="19"/>
        <v>4.9608610567514644E-2</v>
      </c>
      <c r="X240" s="371">
        <f t="shared" si="19"/>
        <v>4.9608610567514644E-2</v>
      </c>
      <c r="Y240" s="371">
        <f t="shared" si="19"/>
        <v>4.9608610567514644E-2</v>
      </c>
      <c r="Z240" s="371">
        <f t="shared" si="19"/>
        <v>4.9608610567514644E-2</v>
      </c>
      <c r="AA240" s="371">
        <f t="shared" si="19"/>
        <v>4.9608610567514644E-2</v>
      </c>
      <c r="AB240" s="371">
        <f t="shared" si="19"/>
        <v>4.9608610567514644E-2</v>
      </c>
      <c r="AC240" s="371">
        <f t="shared" si="19"/>
        <v>4.9608610567514644E-2</v>
      </c>
      <c r="AD240" s="371">
        <f t="shared" si="19"/>
        <v>4.9608610567514644E-2</v>
      </c>
      <c r="AE240" s="371">
        <f t="shared" si="19"/>
        <v>4.9608610567514644E-2</v>
      </c>
      <c r="AF240" s="371">
        <f t="shared" si="19"/>
        <v>4.9608610567514644E-2</v>
      </c>
      <c r="AG240" s="371">
        <f t="shared" si="19"/>
        <v>4.9608610567514644E-2</v>
      </c>
      <c r="AH240" s="371">
        <f t="shared" si="19"/>
        <v>4.9608610567514644E-2</v>
      </c>
      <c r="AI240" s="371">
        <f t="shared" si="19"/>
        <v>4.9608610567514644E-2</v>
      </c>
      <c r="AJ240" s="371">
        <f t="shared" si="19"/>
        <v>4.9608610567514644E-2</v>
      </c>
      <c r="AK240" s="371">
        <f t="shared" si="19"/>
        <v>4.9608610567514644E-2</v>
      </c>
      <c r="AL240" s="371">
        <f t="shared" si="19"/>
        <v>4.9608610567514644E-2</v>
      </c>
      <c r="AM240" s="371">
        <f t="shared" si="19"/>
        <v>4.9608610567514644E-2</v>
      </c>
      <c r="AN240" s="371">
        <f t="shared" si="19"/>
        <v>4.9608610567514644E-2</v>
      </c>
      <c r="AO240" s="371">
        <f t="shared" si="19"/>
        <v>4.9608610567514644E-2</v>
      </c>
      <c r="AP240" s="371">
        <f t="shared" si="19"/>
        <v>4.9608610567514644E-2</v>
      </c>
      <c r="AQ240" s="371">
        <f t="shared" si="19"/>
        <v>4.9608610567514644E-2</v>
      </c>
      <c r="AR240" s="371">
        <f t="shared" si="19"/>
        <v>4.9608610567514644E-2</v>
      </c>
    </row>
    <row r="241" spans="7:51" ht="14.25" customHeight="1" x14ac:dyDescent="0.25">
      <c r="G241" s="62"/>
      <c r="H241" s="433"/>
      <c r="J241" s="411"/>
      <c r="K241" s="200" t="s">
        <v>153</v>
      </c>
      <c r="L241" s="371">
        <f t="shared" ref="L241:AA242" si="20">(1+L238)/(1+L$219)-1</f>
        <v>4.9608610567514644E-2</v>
      </c>
      <c r="M241" s="371">
        <f t="shared" si="20"/>
        <v>4.9608610567514644E-2</v>
      </c>
      <c r="N241" s="371">
        <f t="shared" si="20"/>
        <v>4.9608610567514644E-2</v>
      </c>
      <c r="O241" s="371">
        <f t="shared" si="20"/>
        <v>4.9608610567514644E-2</v>
      </c>
      <c r="P241" s="371">
        <f t="shared" si="20"/>
        <v>4.9608610567514644E-2</v>
      </c>
      <c r="Q241" s="371">
        <f t="shared" si="20"/>
        <v>4.9608610567514644E-2</v>
      </c>
      <c r="R241" s="371">
        <f t="shared" si="20"/>
        <v>4.9608610567514644E-2</v>
      </c>
      <c r="S241" s="371">
        <f t="shared" si="20"/>
        <v>4.9608610567514644E-2</v>
      </c>
      <c r="T241" s="371">
        <f t="shared" si="20"/>
        <v>4.9608610567514644E-2</v>
      </c>
      <c r="U241" s="371">
        <f t="shared" si="20"/>
        <v>4.9608610567514644E-2</v>
      </c>
      <c r="V241" s="371">
        <f t="shared" si="20"/>
        <v>4.9608610567514644E-2</v>
      </c>
      <c r="W241" s="371">
        <f t="shared" si="20"/>
        <v>4.9608610567514644E-2</v>
      </c>
      <c r="X241" s="371">
        <f t="shared" si="20"/>
        <v>4.9608610567514644E-2</v>
      </c>
      <c r="Y241" s="371">
        <f t="shared" si="20"/>
        <v>4.9608610567514644E-2</v>
      </c>
      <c r="Z241" s="371">
        <f t="shared" si="20"/>
        <v>4.9608610567514644E-2</v>
      </c>
      <c r="AA241" s="371">
        <f t="shared" si="20"/>
        <v>4.9608610567514644E-2</v>
      </c>
      <c r="AB241" s="371">
        <f t="shared" si="19"/>
        <v>4.9608610567514644E-2</v>
      </c>
      <c r="AC241" s="371">
        <f t="shared" si="19"/>
        <v>4.9608610567514644E-2</v>
      </c>
      <c r="AD241" s="371">
        <f t="shared" si="19"/>
        <v>4.9608610567514644E-2</v>
      </c>
      <c r="AE241" s="371">
        <f t="shared" si="19"/>
        <v>4.9608610567514644E-2</v>
      </c>
      <c r="AF241" s="371">
        <f t="shared" si="19"/>
        <v>4.9608610567514644E-2</v>
      </c>
      <c r="AG241" s="371">
        <f t="shared" si="19"/>
        <v>4.9608610567514644E-2</v>
      </c>
      <c r="AH241" s="371">
        <f t="shared" si="19"/>
        <v>4.9608610567514644E-2</v>
      </c>
      <c r="AI241" s="371">
        <f t="shared" si="19"/>
        <v>4.9608610567514644E-2</v>
      </c>
      <c r="AJ241" s="371">
        <f t="shared" si="19"/>
        <v>4.9608610567514644E-2</v>
      </c>
      <c r="AK241" s="371">
        <f t="shared" si="19"/>
        <v>4.9608610567514644E-2</v>
      </c>
      <c r="AL241" s="371">
        <f t="shared" si="19"/>
        <v>4.9608610567514644E-2</v>
      </c>
      <c r="AM241" s="371">
        <f t="shared" si="19"/>
        <v>4.9608610567514644E-2</v>
      </c>
      <c r="AN241" s="371">
        <f t="shared" si="19"/>
        <v>4.9608610567514644E-2</v>
      </c>
      <c r="AO241" s="371">
        <f t="shared" si="19"/>
        <v>4.9608610567514644E-2</v>
      </c>
      <c r="AP241" s="371">
        <f t="shared" si="19"/>
        <v>4.9608610567514644E-2</v>
      </c>
      <c r="AQ241" s="371">
        <f t="shared" si="19"/>
        <v>4.9608610567514644E-2</v>
      </c>
      <c r="AR241" s="371">
        <f t="shared" si="19"/>
        <v>4.9608610567514644E-2</v>
      </c>
    </row>
    <row r="242" spans="7:51" ht="14.25" customHeight="1" x14ac:dyDescent="0.25">
      <c r="G242" s="62"/>
      <c r="H242" s="433"/>
      <c r="J242" s="411"/>
      <c r="K242" s="200" t="s">
        <v>154</v>
      </c>
      <c r="L242" s="371">
        <f t="shared" si="20"/>
        <v>4.9608610567514644E-2</v>
      </c>
      <c r="M242" s="371">
        <f t="shared" si="19"/>
        <v>4.9608610567514644E-2</v>
      </c>
      <c r="N242" s="371">
        <f t="shared" si="19"/>
        <v>4.9608610567514644E-2</v>
      </c>
      <c r="O242" s="371">
        <f t="shared" si="19"/>
        <v>4.9608610567514644E-2</v>
      </c>
      <c r="P242" s="371">
        <f t="shared" si="19"/>
        <v>4.9608610567514644E-2</v>
      </c>
      <c r="Q242" s="371">
        <f t="shared" si="19"/>
        <v>4.9608610567514644E-2</v>
      </c>
      <c r="R242" s="371">
        <f t="shared" si="19"/>
        <v>4.9608610567514644E-2</v>
      </c>
      <c r="S242" s="371">
        <f t="shared" si="19"/>
        <v>4.9608610567514644E-2</v>
      </c>
      <c r="T242" s="371">
        <f t="shared" si="19"/>
        <v>4.9608610567514644E-2</v>
      </c>
      <c r="U242" s="371">
        <f t="shared" si="19"/>
        <v>4.9608610567514644E-2</v>
      </c>
      <c r="V242" s="371">
        <f t="shared" si="19"/>
        <v>4.9608610567514644E-2</v>
      </c>
      <c r="W242" s="371">
        <f t="shared" si="19"/>
        <v>4.9608610567514644E-2</v>
      </c>
      <c r="X242" s="371">
        <f t="shared" si="19"/>
        <v>4.9608610567514644E-2</v>
      </c>
      <c r="Y242" s="371">
        <f t="shared" si="19"/>
        <v>4.9608610567514644E-2</v>
      </c>
      <c r="Z242" s="371">
        <f t="shared" si="19"/>
        <v>4.9608610567514644E-2</v>
      </c>
      <c r="AA242" s="371">
        <f t="shared" si="19"/>
        <v>4.9608610567514644E-2</v>
      </c>
      <c r="AB242" s="371">
        <f t="shared" si="19"/>
        <v>4.9608610567514644E-2</v>
      </c>
      <c r="AC242" s="371">
        <f t="shared" si="19"/>
        <v>4.9608610567514644E-2</v>
      </c>
      <c r="AD242" s="371">
        <f t="shared" si="19"/>
        <v>4.9608610567514644E-2</v>
      </c>
      <c r="AE242" s="371">
        <f t="shared" si="19"/>
        <v>4.9608610567514644E-2</v>
      </c>
      <c r="AF242" s="371">
        <f t="shared" si="19"/>
        <v>4.9608610567514644E-2</v>
      </c>
      <c r="AG242" s="371">
        <f t="shared" si="19"/>
        <v>4.9608610567514644E-2</v>
      </c>
      <c r="AH242" s="371">
        <f t="shared" si="19"/>
        <v>4.9608610567514644E-2</v>
      </c>
      <c r="AI242" s="371">
        <f t="shared" si="19"/>
        <v>4.9608610567514644E-2</v>
      </c>
      <c r="AJ242" s="371">
        <f t="shared" si="19"/>
        <v>4.9608610567514644E-2</v>
      </c>
      <c r="AK242" s="371">
        <f t="shared" si="19"/>
        <v>4.9608610567514644E-2</v>
      </c>
      <c r="AL242" s="371">
        <f t="shared" si="19"/>
        <v>4.9608610567514644E-2</v>
      </c>
      <c r="AM242" s="371">
        <f t="shared" si="19"/>
        <v>4.9608610567514644E-2</v>
      </c>
      <c r="AN242" s="371">
        <f t="shared" si="19"/>
        <v>4.9608610567514644E-2</v>
      </c>
      <c r="AO242" s="371">
        <f t="shared" si="19"/>
        <v>4.9608610567514644E-2</v>
      </c>
      <c r="AP242" s="371">
        <f t="shared" si="19"/>
        <v>4.9608610567514644E-2</v>
      </c>
      <c r="AQ242" s="371">
        <f t="shared" si="19"/>
        <v>4.9608610567514644E-2</v>
      </c>
      <c r="AR242" s="371">
        <f t="shared" si="19"/>
        <v>4.9608610567514644E-2</v>
      </c>
    </row>
    <row r="243" spans="7:51" ht="14.25" customHeight="1" x14ac:dyDescent="0.25">
      <c r="G243" s="62"/>
      <c r="H243" s="433"/>
      <c r="J243" s="411"/>
      <c r="K243" s="202" t="s">
        <v>155</v>
      </c>
      <c r="L243" s="201">
        <v>5.949959787726012E-2</v>
      </c>
      <c r="M243" s="201">
        <v>5.949959787726012E-2</v>
      </c>
      <c r="N243" s="201">
        <v>5.949959787726012E-2</v>
      </c>
      <c r="O243" s="201">
        <v>5.949959787726012E-2</v>
      </c>
      <c r="P243" s="201">
        <v>5.949959787726012E-2</v>
      </c>
      <c r="Q243" s="201">
        <v>5.949959787726012E-2</v>
      </c>
      <c r="R243" s="201">
        <v>5.949959787726012E-2</v>
      </c>
      <c r="S243" s="201">
        <v>5.949959787726012E-2</v>
      </c>
      <c r="T243" s="201">
        <v>5.949959787726012E-2</v>
      </c>
      <c r="U243" s="201">
        <v>5.949959787726012E-2</v>
      </c>
      <c r="V243" s="201">
        <v>5.949959787726012E-2</v>
      </c>
      <c r="W243" s="201">
        <v>5.949959787726012E-2</v>
      </c>
      <c r="X243" s="201">
        <v>5.949959787726012E-2</v>
      </c>
      <c r="Y243" s="201">
        <v>5.949959787726012E-2</v>
      </c>
      <c r="Z243" s="201">
        <v>5.949959787726012E-2</v>
      </c>
      <c r="AA243" s="201">
        <v>5.949959787726012E-2</v>
      </c>
      <c r="AB243" s="201">
        <v>5.949959787726012E-2</v>
      </c>
      <c r="AC243" s="201">
        <v>5.949959787726012E-2</v>
      </c>
      <c r="AD243" s="201">
        <v>5.949959787726012E-2</v>
      </c>
      <c r="AE243" s="201">
        <v>5.949959787726012E-2</v>
      </c>
      <c r="AF243" s="201">
        <v>5.949959787726012E-2</v>
      </c>
      <c r="AG243" s="201">
        <v>5.949959787726012E-2</v>
      </c>
      <c r="AH243" s="201">
        <v>5.949959787726012E-2</v>
      </c>
      <c r="AI243" s="201">
        <v>5.949959787726012E-2</v>
      </c>
      <c r="AJ243" s="201">
        <v>5.949959787726012E-2</v>
      </c>
      <c r="AK243" s="201">
        <v>5.949959787726012E-2</v>
      </c>
      <c r="AL243" s="201">
        <v>5.949959787726012E-2</v>
      </c>
      <c r="AM243" s="201">
        <v>5.949959787726012E-2</v>
      </c>
      <c r="AN243" s="201">
        <v>5.949959787726012E-2</v>
      </c>
      <c r="AO243" s="201">
        <v>5.949959787726012E-2</v>
      </c>
      <c r="AP243" s="201">
        <v>5.949959787726012E-2</v>
      </c>
      <c r="AQ243" s="201">
        <v>5.949959787726012E-2</v>
      </c>
      <c r="AR243" s="201">
        <v>5.949959787726012E-2</v>
      </c>
    </row>
    <row r="244" spans="7:51" ht="14.25" customHeight="1" x14ac:dyDescent="0.25">
      <c r="G244" s="62"/>
      <c r="H244" s="433"/>
      <c r="J244" s="411"/>
      <c r="K244" s="202" t="s">
        <v>156</v>
      </c>
      <c r="L244" s="201">
        <v>7.4681427878847254E-2</v>
      </c>
      <c r="M244" s="201">
        <v>7.4681427878847254E-2</v>
      </c>
      <c r="N244" s="201">
        <v>7.4681427878847254E-2</v>
      </c>
      <c r="O244" s="201">
        <v>7.4681427878847254E-2</v>
      </c>
      <c r="P244" s="201">
        <v>7.4681427878847254E-2</v>
      </c>
      <c r="Q244" s="201">
        <v>7.4681427878847254E-2</v>
      </c>
      <c r="R244" s="201">
        <v>7.4681427878847254E-2</v>
      </c>
      <c r="S244" s="201">
        <v>7.4681427878847254E-2</v>
      </c>
      <c r="T244" s="201">
        <v>7.4681427878847254E-2</v>
      </c>
      <c r="U244" s="201">
        <v>7.4681427878847254E-2</v>
      </c>
      <c r="V244" s="201">
        <v>7.4681427878847254E-2</v>
      </c>
      <c r="W244" s="201">
        <v>7.4681427878847254E-2</v>
      </c>
      <c r="X244" s="201">
        <v>7.4681427878847254E-2</v>
      </c>
      <c r="Y244" s="201">
        <v>7.4681427878847254E-2</v>
      </c>
      <c r="Z244" s="201">
        <v>7.4681427878847254E-2</v>
      </c>
      <c r="AA244" s="201">
        <v>7.4681427878847254E-2</v>
      </c>
      <c r="AB244" s="201">
        <v>7.4681427878847254E-2</v>
      </c>
      <c r="AC244" s="201">
        <v>7.4681427878847254E-2</v>
      </c>
      <c r="AD244" s="201">
        <v>7.4681427878847254E-2</v>
      </c>
      <c r="AE244" s="201">
        <v>7.4681427878847254E-2</v>
      </c>
      <c r="AF244" s="201">
        <v>7.4681427878847254E-2</v>
      </c>
      <c r="AG244" s="201">
        <v>7.4681427878847254E-2</v>
      </c>
      <c r="AH244" s="201">
        <v>7.4681427878847254E-2</v>
      </c>
      <c r="AI244" s="201">
        <v>7.4681427878847254E-2</v>
      </c>
      <c r="AJ244" s="201">
        <v>7.4681427878847254E-2</v>
      </c>
      <c r="AK244" s="201">
        <v>7.4681427878847254E-2</v>
      </c>
      <c r="AL244" s="201">
        <v>7.4681427878847254E-2</v>
      </c>
      <c r="AM244" s="201">
        <v>7.4681427878847254E-2</v>
      </c>
      <c r="AN244" s="201">
        <v>7.4681427878847254E-2</v>
      </c>
      <c r="AO244" s="201">
        <v>7.4681427878847254E-2</v>
      </c>
      <c r="AP244" s="201">
        <v>7.4681427878847254E-2</v>
      </c>
      <c r="AQ244" s="201">
        <v>7.4681427878847254E-2</v>
      </c>
      <c r="AR244" s="201">
        <v>7.4681427878847254E-2</v>
      </c>
    </row>
    <row r="245" spans="7:51" ht="14.25" customHeight="1" x14ac:dyDescent="0.25">
      <c r="G245" s="62"/>
      <c r="H245" s="433"/>
      <c r="J245" s="411"/>
      <c r="K245" s="202" t="s">
        <v>157</v>
      </c>
      <c r="L245" s="201">
        <v>5.949959787726012E-2</v>
      </c>
      <c r="M245" s="201">
        <v>5.949959787726012E-2</v>
      </c>
      <c r="N245" s="201">
        <v>5.949959787726012E-2</v>
      </c>
      <c r="O245" s="201">
        <v>5.949959787726012E-2</v>
      </c>
      <c r="P245" s="201">
        <v>5.949959787726012E-2</v>
      </c>
      <c r="Q245" s="201">
        <v>5.949959787726012E-2</v>
      </c>
      <c r="R245" s="201">
        <v>5.949959787726012E-2</v>
      </c>
      <c r="S245" s="201">
        <v>5.949959787726012E-2</v>
      </c>
      <c r="T245" s="201">
        <v>5.949959787726012E-2</v>
      </c>
      <c r="U245" s="201">
        <v>5.949959787726012E-2</v>
      </c>
      <c r="V245" s="201">
        <v>5.949959787726012E-2</v>
      </c>
      <c r="W245" s="201">
        <v>5.949959787726012E-2</v>
      </c>
      <c r="X245" s="201">
        <v>5.949959787726012E-2</v>
      </c>
      <c r="Y245" s="201">
        <v>5.949959787726012E-2</v>
      </c>
      <c r="Z245" s="201">
        <v>5.949959787726012E-2</v>
      </c>
      <c r="AA245" s="201">
        <v>5.949959787726012E-2</v>
      </c>
      <c r="AB245" s="201">
        <v>5.949959787726012E-2</v>
      </c>
      <c r="AC245" s="201">
        <v>5.949959787726012E-2</v>
      </c>
      <c r="AD245" s="201">
        <v>5.949959787726012E-2</v>
      </c>
      <c r="AE245" s="201">
        <v>5.949959787726012E-2</v>
      </c>
      <c r="AF245" s="201">
        <v>5.949959787726012E-2</v>
      </c>
      <c r="AG245" s="201">
        <v>5.949959787726012E-2</v>
      </c>
      <c r="AH245" s="201">
        <v>5.949959787726012E-2</v>
      </c>
      <c r="AI245" s="201">
        <v>5.949959787726012E-2</v>
      </c>
      <c r="AJ245" s="201">
        <v>5.949959787726012E-2</v>
      </c>
      <c r="AK245" s="201">
        <v>5.949959787726012E-2</v>
      </c>
      <c r="AL245" s="201">
        <v>5.949959787726012E-2</v>
      </c>
      <c r="AM245" s="201">
        <v>5.949959787726012E-2</v>
      </c>
      <c r="AN245" s="201">
        <v>5.949959787726012E-2</v>
      </c>
      <c r="AO245" s="201">
        <v>5.949959787726012E-2</v>
      </c>
      <c r="AP245" s="201">
        <v>5.949959787726012E-2</v>
      </c>
      <c r="AQ245" s="201">
        <v>5.949959787726012E-2</v>
      </c>
      <c r="AR245" s="201">
        <v>5.949959787726012E-2</v>
      </c>
    </row>
    <row r="246" spans="7:51" ht="14.25" customHeight="1" x14ac:dyDescent="0.25">
      <c r="G246" s="62"/>
      <c r="H246" s="433"/>
      <c r="J246" s="411"/>
      <c r="K246" s="202" t="s">
        <v>158</v>
      </c>
      <c r="L246" s="201">
        <v>4.2792088852852385E-2</v>
      </c>
      <c r="M246" s="201">
        <v>4.2792088852852385E-2</v>
      </c>
      <c r="N246" s="201">
        <v>4.2792088852852385E-2</v>
      </c>
      <c r="O246" s="201">
        <v>4.2792088852852385E-2</v>
      </c>
      <c r="P246" s="201">
        <v>4.2792088852852385E-2</v>
      </c>
      <c r="Q246" s="201">
        <v>4.2792088852852385E-2</v>
      </c>
      <c r="R246" s="201">
        <v>4.2792088852852385E-2</v>
      </c>
      <c r="S246" s="201">
        <v>4.2792088852852385E-2</v>
      </c>
      <c r="T246" s="201">
        <v>4.2792088852852385E-2</v>
      </c>
      <c r="U246" s="201">
        <v>4.2792088852852385E-2</v>
      </c>
      <c r="V246" s="201">
        <v>4.2792088852852385E-2</v>
      </c>
      <c r="W246" s="201">
        <v>4.2792088852852385E-2</v>
      </c>
      <c r="X246" s="201">
        <v>4.2792088852852385E-2</v>
      </c>
      <c r="Y246" s="201">
        <v>4.2792088852852385E-2</v>
      </c>
      <c r="Z246" s="201">
        <v>4.2792088852852385E-2</v>
      </c>
      <c r="AA246" s="201">
        <v>4.2792088852852385E-2</v>
      </c>
      <c r="AB246" s="201">
        <v>4.2792088852852385E-2</v>
      </c>
      <c r="AC246" s="201">
        <v>4.2792088852852385E-2</v>
      </c>
      <c r="AD246" s="201">
        <v>4.2792088852852385E-2</v>
      </c>
      <c r="AE246" s="201">
        <v>4.2792088852852385E-2</v>
      </c>
      <c r="AF246" s="201">
        <v>4.2792088852852385E-2</v>
      </c>
      <c r="AG246" s="201">
        <v>4.2792088852852385E-2</v>
      </c>
      <c r="AH246" s="201">
        <v>4.2792088852852385E-2</v>
      </c>
      <c r="AI246" s="201">
        <v>4.2792088852852385E-2</v>
      </c>
      <c r="AJ246" s="201">
        <v>4.2792088852852385E-2</v>
      </c>
      <c r="AK246" s="201">
        <v>4.2792088852852385E-2</v>
      </c>
      <c r="AL246" s="201">
        <v>4.2792088852852385E-2</v>
      </c>
      <c r="AM246" s="201">
        <v>4.2792088852852385E-2</v>
      </c>
      <c r="AN246" s="201">
        <v>4.2792088852852385E-2</v>
      </c>
      <c r="AO246" s="201">
        <v>4.2792088852852385E-2</v>
      </c>
      <c r="AP246" s="201">
        <v>4.2792088852852385E-2</v>
      </c>
      <c r="AQ246" s="201">
        <v>4.2792088852852385E-2</v>
      </c>
      <c r="AR246" s="201">
        <v>4.2792088852852385E-2</v>
      </c>
    </row>
    <row r="247" spans="7:51" ht="14.25" customHeight="1" x14ac:dyDescent="0.25">
      <c r="G247" s="62"/>
      <c r="H247" s="433"/>
      <c r="J247" s="203"/>
      <c r="K247" s="202" t="s">
        <v>159</v>
      </c>
      <c r="L247" s="201">
        <v>4.2792088852852385E-2</v>
      </c>
      <c r="M247" s="201">
        <v>4.2792088852852385E-2</v>
      </c>
      <c r="N247" s="201">
        <v>4.2792088852852385E-2</v>
      </c>
      <c r="O247" s="201">
        <v>4.2792088852852385E-2</v>
      </c>
      <c r="P247" s="201">
        <v>4.2792088852852385E-2</v>
      </c>
      <c r="Q247" s="201">
        <v>4.2792088852852385E-2</v>
      </c>
      <c r="R247" s="201">
        <v>4.2792088852852385E-2</v>
      </c>
      <c r="S247" s="201">
        <v>4.2792088852852385E-2</v>
      </c>
      <c r="T247" s="201">
        <v>4.2792088852852385E-2</v>
      </c>
      <c r="U247" s="201">
        <v>4.2792088852852385E-2</v>
      </c>
      <c r="V247" s="201">
        <v>4.2792088852852385E-2</v>
      </c>
      <c r="W247" s="201">
        <v>4.2792088852852385E-2</v>
      </c>
      <c r="X247" s="201">
        <v>4.2792088852852385E-2</v>
      </c>
      <c r="Y247" s="201">
        <v>4.2792088852852385E-2</v>
      </c>
      <c r="Z247" s="201">
        <v>4.2792088852852385E-2</v>
      </c>
      <c r="AA247" s="201">
        <v>4.2792088852852385E-2</v>
      </c>
      <c r="AB247" s="201">
        <v>4.2792088852852385E-2</v>
      </c>
      <c r="AC247" s="201">
        <v>4.2792088852852385E-2</v>
      </c>
      <c r="AD247" s="201">
        <v>4.2792088852852385E-2</v>
      </c>
      <c r="AE247" s="201">
        <v>4.2792088852852385E-2</v>
      </c>
      <c r="AF247" s="201">
        <v>4.2792088852852385E-2</v>
      </c>
      <c r="AG247" s="201">
        <v>4.2792088852852385E-2</v>
      </c>
      <c r="AH247" s="201">
        <v>4.2792088852852385E-2</v>
      </c>
      <c r="AI247" s="201">
        <v>4.2792088852852385E-2</v>
      </c>
      <c r="AJ247" s="201">
        <v>4.2792088852852385E-2</v>
      </c>
      <c r="AK247" s="201">
        <v>4.2792088852852385E-2</v>
      </c>
      <c r="AL247" s="201">
        <v>4.2792088852852385E-2</v>
      </c>
      <c r="AM247" s="201">
        <v>4.2792088852852385E-2</v>
      </c>
      <c r="AN247" s="201">
        <v>4.2792088852852385E-2</v>
      </c>
      <c r="AO247" s="201">
        <v>4.2792088852852385E-2</v>
      </c>
      <c r="AP247" s="201">
        <v>4.2792088852852385E-2</v>
      </c>
      <c r="AQ247" s="201">
        <v>4.2792088852852385E-2</v>
      </c>
      <c r="AR247" s="201">
        <v>4.2792088852852385E-2</v>
      </c>
    </row>
    <row r="248" spans="7:51" ht="14.25" customHeight="1" x14ac:dyDescent="0.25">
      <c r="G248" s="62"/>
      <c r="H248" s="433"/>
      <c r="J248" s="203"/>
      <c r="K248" s="202" t="s">
        <v>160</v>
      </c>
      <c r="L248" s="201">
        <v>4.2792088852852385E-2</v>
      </c>
      <c r="M248" s="201">
        <v>4.2792088852852385E-2</v>
      </c>
      <c r="N248" s="201">
        <v>4.2792088852852385E-2</v>
      </c>
      <c r="O248" s="201">
        <v>4.2792088852852385E-2</v>
      </c>
      <c r="P248" s="201">
        <v>4.2792088852852385E-2</v>
      </c>
      <c r="Q248" s="201">
        <v>4.2792088852852385E-2</v>
      </c>
      <c r="R248" s="201">
        <v>4.2792088852852385E-2</v>
      </c>
      <c r="S248" s="201">
        <v>4.2792088852852385E-2</v>
      </c>
      <c r="T248" s="201">
        <v>4.2792088852852385E-2</v>
      </c>
      <c r="U248" s="201">
        <v>4.2792088852852385E-2</v>
      </c>
      <c r="V248" s="201">
        <v>4.2792088852852385E-2</v>
      </c>
      <c r="W248" s="201">
        <v>4.2792088852852385E-2</v>
      </c>
      <c r="X248" s="201">
        <v>4.2792088852852385E-2</v>
      </c>
      <c r="Y248" s="201">
        <v>4.2792088852852385E-2</v>
      </c>
      <c r="Z248" s="201">
        <v>4.2792088852852385E-2</v>
      </c>
      <c r="AA248" s="201">
        <v>4.2792088852852385E-2</v>
      </c>
      <c r="AB248" s="201">
        <v>4.2792088852852385E-2</v>
      </c>
      <c r="AC248" s="201">
        <v>4.2792088852852385E-2</v>
      </c>
      <c r="AD248" s="201">
        <v>4.2792088852852385E-2</v>
      </c>
      <c r="AE248" s="201">
        <v>4.2792088852852385E-2</v>
      </c>
      <c r="AF248" s="201">
        <v>4.2792088852852385E-2</v>
      </c>
      <c r="AG248" s="201">
        <v>4.2792088852852385E-2</v>
      </c>
      <c r="AH248" s="201">
        <v>4.2792088852852385E-2</v>
      </c>
      <c r="AI248" s="201">
        <v>4.2792088852852385E-2</v>
      </c>
      <c r="AJ248" s="201">
        <v>4.2792088852852385E-2</v>
      </c>
      <c r="AK248" s="201">
        <v>4.2792088852852385E-2</v>
      </c>
      <c r="AL248" s="201">
        <v>4.2792088852852385E-2</v>
      </c>
      <c r="AM248" s="201">
        <v>4.2792088852852385E-2</v>
      </c>
      <c r="AN248" s="201">
        <v>4.2792088852852385E-2</v>
      </c>
      <c r="AO248" s="201">
        <v>4.2792088852852385E-2</v>
      </c>
      <c r="AP248" s="201">
        <v>4.2792088852852385E-2</v>
      </c>
      <c r="AQ248" s="201">
        <v>4.2792088852852385E-2</v>
      </c>
      <c r="AR248" s="201">
        <v>4.2792088852852385E-2</v>
      </c>
    </row>
    <row r="249" spans="7:51" ht="14.25" customHeight="1" x14ac:dyDescent="0.25">
      <c r="G249" s="62"/>
      <c r="H249" s="433"/>
    </row>
    <row r="250" spans="7:51" ht="14.25" customHeight="1" x14ac:dyDescent="0.3">
      <c r="G250" s="62"/>
      <c r="H250" s="433"/>
      <c r="L250" s="162">
        <v>2018</v>
      </c>
      <c r="M250" s="162">
        <v>2019</v>
      </c>
      <c r="N250" s="162">
        <v>2020</v>
      </c>
      <c r="O250" s="162">
        <v>2021</v>
      </c>
      <c r="P250" s="162">
        <v>2022</v>
      </c>
      <c r="Q250" s="162">
        <v>2023</v>
      </c>
      <c r="R250" s="162">
        <v>2024</v>
      </c>
      <c r="S250" s="162">
        <v>2025</v>
      </c>
      <c r="T250" s="162">
        <v>2026</v>
      </c>
      <c r="U250" s="162">
        <v>2027</v>
      </c>
      <c r="V250" s="162">
        <v>2028</v>
      </c>
      <c r="W250" s="162">
        <v>2029</v>
      </c>
      <c r="X250" s="162">
        <v>2030</v>
      </c>
      <c r="Y250" s="162">
        <v>2031</v>
      </c>
      <c r="Z250" s="162">
        <v>2032</v>
      </c>
      <c r="AA250" s="162">
        <v>2033</v>
      </c>
      <c r="AB250" s="162">
        <v>2034</v>
      </c>
      <c r="AC250" s="162">
        <v>2035</v>
      </c>
      <c r="AD250" s="162">
        <v>2036</v>
      </c>
      <c r="AE250" s="162">
        <v>2037</v>
      </c>
      <c r="AF250" s="162">
        <v>2038</v>
      </c>
      <c r="AG250" s="162">
        <v>2039</v>
      </c>
      <c r="AH250" s="162">
        <v>2040</v>
      </c>
      <c r="AI250" s="162">
        <v>2041</v>
      </c>
      <c r="AJ250" s="162">
        <v>2042</v>
      </c>
      <c r="AK250" s="162">
        <v>2043</v>
      </c>
      <c r="AL250" s="162">
        <v>2044</v>
      </c>
      <c r="AM250" s="162">
        <v>2045</v>
      </c>
      <c r="AN250" s="162">
        <v>2046</v>
      </c>
      <c r="AO250" s="162">
        <v>2047</v>
      </c>
      <c r="AP250" s="162">
        <v>2048</v>
      </c>
      <c r="AQ250" s="162">
        <v>2049</v>
      </c>
      <c r="AR250" s="162">
        <v>2050</v>
      </c>
      <c r="AX250"/>
      <c r="AY250"/>
    </row>
    <row r="251" spans="7:51" ht="14.25" customHeight="1" x14ac:dyDescent="0.25">
      <c r="G251" s="62"/>
      <c r="H251" s="433"/>
      <c r="J251" s="441" t="s">
        <v>92</v>
      </c>
      <c r="K251" s="164" t="s">
        <v>116</v>
      </c>
      <c r="L251" s="204">
        <f t="shared" ref="L251:AR253" si="21">L237</f>
        <v>7.2700000000000001E-2</v>
      </c>
      <c r="M251" s="204">
        <f t="shared" si="21"/>
        <v>7.2700000000000001E-2</v>
      </c>
      <c r="N251" s="204">
        <f t="shared" si="21"/>
        <v>7.2700000000000001E-2</v>
      </c>
      <c r="O251" s="204">
        <f t="shared" si="21"/>
        <v>7.2700000000000001E-2</v>
      </c>
      <c r="P251" s="204">
        <f t="shared" si="21"/>
        <v>7.2700000000000001E-2</v>
      </c>
      <c r="Q251" s="204">
        <f t="shared" si="21"/>
        <v>7.2700000000000001E-2</v>
      </c>
      <c r="R251" s="204">
        <f t="shared" si="21"/>
        <v>7.2700000000000001E-2</v>
      </c>
      <c r="S251" s="204">
        <f t="shared" si="21"/>
        <v>7.2700000000000001E-2</v>
      </c>
      <c r="T251" s="204">
        <f t="shared" si="21"/>
        <v>7.2700000000000001E-2</v>
      </c>
      <c r="U251" s="204">
        <f t="shared" si="21"/>
        <v>7.2700000000000001E-2</v>
      </c>
      <c r="V251" s="204">
        <f t="shared" si="21"/>
        <v>7.2700000000000001E-2</v>
      </c>
      <c r="W251" s="204">
        <f t="shared" si="21"/>
        <v>7.2700000000000001E-2</v>
      </c>
      <c r="X251" s="204">
        <f t="shared" si="21"/>
        <v>7.2700000000000001E-2</v>
      </c>
      <c r="Y251" s="204">
        <f t="shared" si="21"/>
        <v>7.2700000000000001E-2</v>
      </c>
      <c r="Z251" s="204">
        <f t="shared" si="21"/>
        <v>7.2700000000000001E-2</v>
      </c>
      <c r="AA251" s="204">
        <f t="shared" si="21"/>
        <v>7.2700000000000001E-2</v>
      </c>
      <c r="AB251" s="204">
        <f t="shared" si="21"/>
        <v>7.2700000000000001E-2</v>
      </c>
      <c r="AC251" s="204">
        <f t="shared" si="21"/>
        <v>7.2700000000000001E-2</v>
      </c>
      <c r="AD251" s="204">
        <f t="shared" si="21"/>
        <v>7.2700000000000001E-2</v>
      </c>
      <c r="AE251" s="204">
        <f t="shared" si="21"/>
        <v>7.2700000000000001E-2</v>
      </c>
      <c r="AF251" s="204">
        <f t="shared" si="21"/>
        <v>7.2700000000000001E-2</v>
      </c>
      <c r="AG251" s="204">
        <f t="shared" si="21"/>
        <v>7.2700000000000001E-2</v>
      </c>
      <c r="AH251" s="204">
        <f t="shared" si="21"/>
        <v>7.2700000000000001E-2</v>
      </c>
      <c r="AI251" s="204">
        <f t="shared" si="21"/>
        <v>7.2700000000000001E-2</v>
      </c>
      <c r="AJ251" s="204">
        <f t="shared" si="21"/>
        <v>7.2700000000000001E-2</v>
      </c>
      <c r="AK251" s="204">
        <f t="shared" si="21"/>
        <v>7.2700000000000001E-2</v>
      </c>
      <c r="AL251" s="204">
        <f t="shared" si="21"/>
        <v>7.2700000000000001E-2</v>
      </c>
      <c r="AM251" s="204">
        <f t="shared" si="21"/>
        <v>7.2700000000000001E-2</v>
      </c>
      <c r="AN251" s="204">
        <f t="shared" si="21"/>
        <v>7.2700000000000001E-2</v>
      </c>
      <c r="AO251" s="204">
        <f t="shared" si="21"/>
        <v>7.2700000000000001E-2</v>
      </c>
      <c r="AP251" s="204">
        <f t="shared" si="21"/>
        <v>7.2700000000000001E-2</v>
      </c>
      <c r="AQ251" s="204">
        <f t="shared" si="21"/>
        <v>7.2700000000000001E-2</v>
      </c>
      <c r="AR251" s="204">
        <f t="shared" si="21"/>
        <v>7.2700000000000001E-2</v>
      </c>
    </row>
    <row r="252" spans="7:51" ht="14.25" customHeight="1" x14ac:dyDescent="0.25">
      <c r="G252" s="62"/>
      <c r="H252" s="433"/>
      <c r="J252" s="442"/>
      <c r="K252" s="52" t="s">
        <v>117</v>
      </c>
      <c r="L252" s="205">
        <f t="shared" si="21"/>
        <v>7.2700000000000001E-2</v>
      </c>
      <c r="M252" s="205">
        <f t="shared" si="21"/>
        <v>7.2700000000000001E-2</v>
      </c>
      <c r="N252" s="205">
        <f t="shared" si="21"/>
        <v>7.2700000000000001E-2</v>
      </c>
      <c r="O252" s="205">
        <f t="shared" si="21"/>
        <v>7.2700000000000001E-2</v>
      </c>
      <c r="P252" s="205">
        <f t="shared" si="21"/>
        <v>7.2700000000000001E-2</v>
      </c>
      <c r="Q252" s="205">
        <f t="shared" si="21"/>
        <v>7.2700000000000001E-2</v>
      </c>
      <c r="R252" s="205">
        <f t="shared" si="21"/>
        <v>7.2700000000000001E-2</v>
      </c>
      <c r="S252" s="205">
        <f t="shared" si="21"/>
        <v>7.2700000000000001E-2</v>
      </c>
      <c r="T252" s="205">
        <f t="shared" si="21"/>
        <v>7.2700000000000001E-2</v>
      </c>
      <c r="U252" s="205">
        <f t="shared" si="21"/>
        <v>7.2700000000000001E-2</v>
      </c>
      <c r="V252" s="205">
        <f t="shared" si="21"/>
        <v>7.2700000000000001E-2</v>
      </c>
      <c r="W252" s="205">
        <f t="shared" si="21"/>
        <v>7.2700000000000001E-2</v>
      </c>
      <c r="X252" s="205">
        <f t="shared" si="21"/>
        <v>7.2700000000000001E-2</v>
      </c>
      <c r="Y252" s="205">
        <f t="shared" si="21"/>
        <v>7.2700000000000001E-2</v>
      </c>
      <c r="Z252" s="205">
        <f t="shared" si="21"/>
        <v>7.2700000000000001E-2</v>
      </c>
      <c r="AA252" s="205">
        <f t="shared" si="21"/>
        <v>7.2700000000000001E-2</v>
      </c>
      <c r="AB252" s="205">
        <f t="shared" si="21"/>
        <v>7.2700000000000001E-2</v>
      </c>
      <c r="AC252" s="205">
        <f t="shared" si="21"/>
        <v>7.2700000000000001E-2</v>
      </c>
      <c r="AD252" s="205">
        <f t="shared" si="21"/>
        <v>7.2700000000000001E-2</v>
      </c>
      <c r="AE252" s="205">
        <f t="shared" si="21"/>
        <v>7.2700000000000001E-2</v>
      </c>
      <c r="AF252" s="205">
        <f t="shared" si="21"/>
        <v>7.2700000000000001E-2</v>
      </c>
      <c r="AG252" s="205">
        <f t="shared" si="21"/>
        <v>7.2700000000000001E-2</v>
      </c>
      <c r="AH252" s="205">
        <f t="shared" si="21"/>
        <v>7.2700000000000001E-2</v>
      </c>
      <c r="AI252" s="205">
        <f t="shared" si="21"/>
        <v>7.2700000000000001E-2</v>
      </c>
      <c r="AJ252" s="205">
        <f t="shared" si="21"/>
        <v>7.2700000000000001E-2</v>
      </c>
      <c r="AK252" s="205">
        <f t="shared" si="21"/>
        <v>7.2700000000000001E-2</v>
      </c>
      <c r="AL252" s="205">
        <f t="shared" si="21"/>
        <v>7.2700000000000001E-2</v>
      </c>
      <c r="AM252" s="205">
        <f t="shared" si="21"/>
        <v>7.2700000000000001E-2</v>
      </c>
      <c r="AN252" s="205">
        <f t="shared" si="21"/>
        <v>7.2700000000000001E-2</v>
      </c>
      <c r="AO252" s="205">
        <f t="shared" si="21"/>
        <v>7.2700000000000001E-2</v>
      </c>
      <c r="AP252" s="205">
        <f t="shared" si="21"/>
        <v>7.2700000000000001E-2</v>
      </c>
      <c r="AQ252" s="205">
        <f t="shared" si="21"/>
        <v>7.2700000000000001E-2</v>
      </c>
      <c r="AR252" s="205">
        <f t="shared" si="21"/>
        <v>7.2700000000000001E-2</v>
      </c>
    </row>
    <row r="253" spans="7:51" ht="14.25" customHeight="1" thickBot="1" x14ac:dyDescent="0.3">
      <c r="G253" s="62"/>
      <c r="H253" s="433"/>
      <c r="J253" s="442"/>
      <c r="K253" s="167" t="s">
        <v>118</v>
      </c>
      <c r="L253" s="206">
        <f t="shared" si="21"/>
        <v>7.2700000000000001E-2</v>
      </c>
      <c r="M253" s="206">
        <f t="shared" si="21"/>
        <v>7.2700000000000001E-2</v>
      </c>
      <c r="N253" s="206">
        <f t="shared" si="21"/>
        <v>7.2700000000000001E-2</v>
      </c>
      <c r="O253" s="206">
        <f t="shared" si="21"/>
        <v>7.2700000000000001E-2</v>
      </c>
      <c r="P253" s="206">
        <f t="shared" si="21"/>
        <v>7.2700000000000001E-2</v>
      </c>
      <c r="Q253" s="206">
        <f t="shared" si="21"/>
        <v>7.2700000000000001E-2</v>
      </c>
      <c r="R253" s="206">
        <f t="shared" si="21"/>
        <v>7.2700000000000001E-2</v>
      </c>
      <c r="S253" s="206">
        <f t="shared" si="21"/>
        <v>7.2700000000000001E-2</v>
      </c>
      <c r="T253" s="206">
        <f t="shared" si="21"/>
        <v>7.2700000000000001E-2</v>
      </c>
      <c r="U253" s="206">
        <f t="shared" si="21"/>
        <v>7.2700000000000001E-2</v>
      </c>
      <c r="V253" s="206">
        <f t="shared" si="21"/>
        <v>7.2700000000000001E-2</v>
      </c>
      <c r="W253" s="206">
        <f t="shared" si="21"/>
        <v>7.2700000000000001E-2</v>
      </c>
      <c r="X253" s="206">
        <f t="shared" si="21"/>
        <v>7.2700000000000001E-2</v>
      </c>
      <c r="Y253" s="206">
        <f t="shared" si="21"/>
        <v>7.2700000000000001E-2</v>
      </c>
      <c r="Z253" s="206">
        <f t="shared" si="21"/>
        <v>7.2700000000000001E-2</v>
      </c>
      <c r="AA253" s="206">
        <f t="shared" si="21"/>
        <v>7.2700000000000001E-2</v>
      </c>
      <c r="AB253" s="206">
        <f t="shared" si="21"/>
        <v>7.2700000000000001E-2</v>
      </c>
      <c r="AC253" s="206">
        <f t="shared" si="21"/>
        <v>7.2700000000000001E-2</v>
      </c>
      <c r="AD253" s="206">
        <f t="shared" si="21"/>
        <v>7.2700000000000001E-2</v>
      </c>
      <c r="AE253" s="206">
        <f t="shared" si="21"/>
        <v>7.2700000000000001E-2</v>
      </c>
      <c r="AF253" s="206">
        <f t="shared" si="21"/>
        <v>7.2700000000000001E-2</v>
      </c>
      <c r="AG253" s="206">
        <f t="shared" si="21"/>
        <v>7.2700000000000001E-2</v>
      </c>
      <c r="AH253" s="206">
        <f t="shared" si="21"/>
        <v>7.2700000000000001E-2</v>
      </c>
      <c r="AI253" s="206">
        <f t="shared" si="21"/>
        <v>7.2700000000000001E-2</v>
      </c>
      <c r="AJ253" s="206">
        <f t="shared" si="21"/>
        <v>7.2700000000000001E-2</v>
      </c>
      <c r="AK253" s="206">
        <f t="shared" si="21"/>
        <v>7.2700000000000001E-2</v>
      </c>
      <c r="AL253" s="206">
        <f t="shared" si="21"/>
        <v>7.2700000000000001E-2</v>
      </c>
      <c r="AM253" s="206">
        <f t="shared" si="21"/>
        <v>7.2700000000000001E-2</v>
      </c>
      <c r="AN253" s="206">
        <f t="shared" si="21"/>
        <v>7.2700000000000001E-2</v>
      </c>
      <c r="AO253" s="206">
        <f t="shared" si="21"/>
        <v>7.2700000000000001E-2</v>
      </c>
      <c r="AP253" s="206">
        <f t="shared" si="21"/>
        <v>7.2700000000000001E-2</v>
      </c>
      <c r="AQ253" s="206">
        <f t="shared" si="21"/>
        <v>7.2700000000000001E-2</v>
      </c>
      <c r="AR253" s="206">
        <f t="shared" si="21"/>
        <v>7.2700000000000001E-2</v>
      </c>
    </row>
    <row r="254" spans="7:51" ht="14.25" customHeight="1" thickTop="1" x14ac:dyDescent="0.25">
      <c r="G254" s="62"/>
      <c r="H254" s="433"/>
      <c r="J254" s="442"/>
      <c r="K254" s="164" t="s">
        <v>119</v>
      </c>
      <c r="L254" s="207">
        <f t="shared" ref="L254:AR256" si="22">L237</f>
        <v>7.2700000000000001E-2</v>
      </c>
      <c r="M254" s="207">
        <f t="shared" si="22"/>
        <v>7.2700000000000001E-2</v>
      </c>
      <c r="N254" s="207">
        <f t="shared" si="22"/>
        <v>7.2700000000000001E-2</v>
      </c>
      <c r="O254" s="207">
        <f t="shared" si="22"/>
        <v>7.2700000000000001E-2</v>
      </c>
      <c r="P254" s="207">
        <f t="shared" si="22"/>
        <v>7.2700000000000001E-2</v>
      </c>
      <c r="Q254" s="207">
        <f t="shared" si="22"/>
        <v>7.2700000000000001E-2</v>
      </c>
      <c r="R254" s="207">
        <f t="shared" si="22"/>
        <v>7.2700000000000001E-2</v>
      </c>
      <c r="S254" s="207">
        <f t="shared" si="22"/>
        <v>7.2700000000000001E-2</v>
      </c>
      <c r="T254" s="207">
        <f t="shared" si="22"/>
        <v>7.2700000000000001E-2</v>
      </c>
      <c r="U254" s="207">
        <f t="shared" si="22"/>
        <v>7.2700000000000001E-2</v>
      </c>
      <c r="V254" s="207">
        <f t="shared" si="22"/>
        <v>7.2700000000000001E-2</v>
      </c>
      <c r="W254" s="207">
        <f t="shared" si="22"/>
        <v>7.2700000000000001E-2</v>
      </c>
      <c r="X254" s="207">
        <f t="shared" si="22"/>
        <v>7.2700000000000001E-2</v>
      </c>
      <c r="Y254" s="207">
        <f t="shared" si="22"/>
        <v>7.2700000000000001E-2</v>
      </c>
      <c r="Z254" s="207">
        <f t="shared" si="22"/>
        <v>7.2700000000000001E-2</v>
      </c>
      <c r="AA254" s="207">
        <f t="shared" si="22"/>
        <v>7.2700000000000001E-2</v>
      </c>
      <c r="AB254" s="207">
        <f t="shared" si="22"/>
        <v>7.2700000000000001E-2</v>
      </c>
      <c r="AC254" s="207">
        <f t="shared" si="22"/>
        <v>7.2700000000000001E-2</v>
      </c>
      <c r="AD254" s="207">
        <f t="shared" si="22"/>
        <v>7.2700000000000001E-2</v>
      </c>
      <c r="AE254" s="207">
        <f t="shared" si="22"/>
        <v>7.2700000000000001E-2</v>
      </c>
      <c r="AF254" s="207">
        <f t="shared" si="22"/>
        <v>7.2700000000000001E-2</v>
      </c>
      <c r="AG254" s="207">
        <f t="shared" si="22"/>
        <v>7.2700000000000001E-2</v>
      </c>
      <c r="AH254" s="207">
        <f t="shared" si="22"/>
        <v>7.2700000000000001E-2</v>
      </c>
      <c r="AI254" s="207">
        <f t="shared" si="22"/>
        <v>7.2700000000000001E-2</v>
      </c>
      <c r="AJ254" s="207">
        <f t="shared" si="22"/>
        <v>7.2700000000000001E-2</v>
      </c>
      <c r="AK254" s="207">
        <f t="shared" si="22"/>
        <v>7.2700000000000001E-2</v>
      </c>
      <c r="AL254" s="207">
        <f t="shared" si="22"/>
        <v>7.2700000000000001E-2</v>
      </c>
      <c r="AM254" s="207">
        <f t="shared" si="22"/>
        <v>7.2700000000000001E-2</v>
      </c>
      <c r="AN254" s="207">
        <f t="shared" si="22"/>
        <v>7.2700000000000001E-2</v>
      </c>
      <c r="AO254" s="207">
        <f t="shared" si="22"/>
        <v>7.2700000000000001E-2</v>
      </c>
      <c r="AP254" s="207">
        <f t="shared" si="22"/>
        <v>7.2700000000000001E-2</v>
      </c>
      <c r="AQ254" s="207">
        <f t="shared" si="22"/>
        <v>7.2700000000000001E-2</v>
      </c>
      <c r="AR254" s="207">
        <f t="shared" si="22"/>
        <v>7.2700000000000001E-2</v>
      </c>
    </row>
    <row r="255" spans="7:51" ht="14.25" customHeight="1" x14ac:dyDescent="0.25">
      <c r="G255" s="62"/>
      <c r="H255" s="433"/>
      <c r="J255" s="442"/>
      <c r="K255" s="52" t="s">
        <v>120</v>
      </c>
      <c r="L255" s="205">
        <f t="shared" si="22"/>
        <v>7.2700000000000001E-2</v>
      </c>
      <c r="M255" s="205">
        <f t="shared" si="22"/>
        <v>7.2700000000000001E-2</v>
      </c>
      <c r="N255" s="205">
        <f t="shared" si="22"/>
        <v>7.2700000000000001E-2</v>
      </c>
      <c r="O255" s="205">
        <f t="shared" si="22"/>
        <v>7.2700000000000001E-2</v>
      </c>
      <c r="P255" s="205">
        <f t="shared" si="22"/>
        <v>7.2700000000000001E-2</v>
      </c>
      <c r="Q255" s="205">
        <f t="shared" si="22"/>
        <v>7.2700000000000001E-2</v>
      </c>
      <c r="R255" s="205">
        <f t="shared" si="22"/>
        <v>7.2700000000000001E-2</v>
      </c>
      <c r="S255" s="205">
        <f t="shared" si="22"/>
        <v>7.2700000000000001E-2</v>
      </c>
      <c r="T255" s="205">
        <f t="shared" si="22"/>
        <v>7.2700000000000001E-2</v>
      </c>
      <c r="U255" s="205">
        <f t="shared" si="22"/>
        <v>7.2700000000000001E-2</v>
      </c>
      <c r="V255" s="205">
        <f t="shared" si="22"/>
        <v>7.2700000000000001E-2</v>
      </c>
      <c r="W255" s="205">
        <f t="shared" si="22"/>
        <v>7.2700000000000001E-2</v>
      </c>
      <c r="X255" s="205">
        <f t="shared" si="22"/>
        <v>7.2700000000000001E-2</v>
      </c>
      <c r="Y255" s="205">
        <f t="shared" si="22"/>
        <v>7.2700000000000001E-2</v>
      </c>
      <c r="Z255" s="205">
        <f t="shared" si="22"/>
        <v>7.2700000000000001E-2</v>
      </c>
      <c r="AA255" s="205">
        <f t="shared" si="22"/>
        <v>7.2700000000000001E-2</v>
      </c>
      <c r="AB255" s="205">
        <f t="shared" si="22"/>
        <v>7.2700000000000001E-2</v>
      </c>
      <c r="AC255" s="205">
        <f t="shared" si="22"/>
        <v>7.2700000000000001E-2</v>
      </c>
      <c r="AD255" s="205">
        <f t="shared" si="22"/>
        <v>7.2700000000000001E-2</v>
      </c>
      <c r="AE255" s="205">
        <f t="shared" si="22"/>
        <v>7.2700000000000001E-2</v>
      </c>
      <c r="AF255" s="205">
        <f t="shared" si="22"/>
        <v>7.2700000000000001E-2</v>
      </c>
      <c r="AG255" s="205">
        <f t="shared" si="22"/>
        <v>7.2700000000000001E-2</v>
      </c>
      <c r="AH255" s="205">
        <f t="shared" si="22"/>
        <v>7.2700000000000001E-2</v>
      </c>
      <c r="AI255" s="205">
        <f t="shared" si="22"/>
        <v>7.2700000000000001E-2</v>
      </c>
      <c r="AJ255" s="205">
        <f t="shared" si="22"/>
        <v>7.2700000000000001E-2</v>
      </c>
      <c r="AK255" s="205">
        <f t="shared" si="22"/>
        <v>7.2700000000000001E-2</v>
      </c>
      <c r="AL255" s="205">
        <f t="shared" si="22"/>
        <v>7.2700000000000001E-2</v>
      </c>
      <c r="AM255" s="205">
        <f t="shared" si="22"/>
        <v>7.2700000000000001E-2</v>
      </c>
      <c r="AN255" s="205">
        <f t="shared" si="22"/>
        <v>7.2700000000000001E-2</v>
      </c>
      <c r="AO255" s="205">
        <f t="shared" si="22"/>
        <v>7.2700000000000001E-2</v>
      </c>
      <c r="AP255" s="205">
        <f t="shared" si="22"/>
        <v>7.2700000000000001E-2</v>
      </c>
      <c r="AQ255" s="205">
        <f t="shared" si="22"/>
        <v>7.2700000000000001E-2</v>
      </c>
      <c r="AR255" s="205">
        <f t="shared" si="22"/>
        <v>7.2700000000000001E-2</v>
      </c>
    </row>
    <row r="256" spans="7:51" ht="13.5" customHeight="1" thickBot="1" x14ac:dyDescent="0.3">
      <c r="G256" s="62"/>
      <c r="H256" s="433"/>
      <c r="J256" s="442"/>
      <c r="K256" s="167" t="s">
        <v>121</v>
      </c>
      <c r="L256" s="206">
        <f t="shared" si="22"/>
        <v>7.2700000000000001E-2</v>
      </c>
      <c r="M256" s="206">
        <f t="shared" si="22"/>
        <v>7.2700000000000001E-2</v>
      </c>
      <c r="N256" s="206">
        <f t="shared" si="22"/>
        <v>7.2700000000000001E-2</v>
      </c>
      <c r="O256" s="206">
        <f t="shared" si="22"/>
        <v>7.2700000000000001E-2</v>
      </c>
      <c r="P256" s="206">
        <f t="shared" si="22"/>
        <v>7.2700000000000001E-2</v>
      </c>
      <c r="Q256" s="206">
        <f t="shared" si="22"/>
        <v>7.2700000000000001E-2</v>
      </c>
      <c r="R256" s="206">
        <f t="shared" si="22"/>
        <v>7.2700000000000001E-2</v>
      </c>
      <c r="S256" s="206">
        <f t="shared" si="22"/>
        <v>7.2700000000000001E-2</v>
      </c>
      <c r="T256" s="206">
        <f t="shared" si="22"/>
        <v>7.2700000000000001E-2</v>
      </c>
      <c r="U256" s="206">
        <f t="shared" si="22"/>
        <v>7.2700000000000001E-2</v>
      </c>
      <c r="V256" s="206">
        <f t="shared" si="22"/>
        <v>7.2700000000000001E-2</v>
      </c>
      <c r="W256" s="206">
        <f t="shared" si="22"/>
        <v>7.2700000000000001E-2</v>
      </c>
      <c r="X256" s="206">
        <f t="shared" si="22"/>
        <v>7.2700000000000001E-2</v>
      </c>
      <c r="Y256" s="206">
        <f t="shared" si="22"/>
        <v>7.2700000000000001E-2</v>
      </c>
      <c r="Z256" s="206">
        <f t="shared" si="22"/>
        <v>7.2700000000000001E-2</v>
      </c>
      <c r="AA256" s="206">
        <f t="shared" si="22"/>
        <v>7.2700000000000001E-2</v>
      </c>
      <c r="AB256" s="206">
        <f t="shared" si="22"/>
        <v>7.2700000000000001E-2</v>
      </c>
      <c r="AC256" s="206">
        <f t="shared" si="22"/>
        <v>7.2700000000000001E-2</v>
      </c>
      <c r="AD256" s="206">
        <f t="shared" si="22"/>
        <v>7.2700000000000001E-2</v>
      </c>
      <c r="AE256" s="206">
        <f t="shared" si="22"/>
        <v>7.2700000000000001E-2</v>
      </c>
      <c r="AF256" s="206">
        <f t="shared" si="22"/>
        <v>7.2700000000000001E-2</v>
      </c>
      <c r="AG256" s="206">
        <f t="shared" si="22"/>
        <v>7.2700000000000001E-2</v>
      </c>
      <c r="AH256" s="206">
        <f t="shared" si="22"/>
        <v>7.2700000000000001E-2</v>
      </c>
      <c r="AI256" s="206">
        <f t="shared" si="22"/>
        <v>7.2700000000000001E-2</v>
      </c>
      <c r="AJ256" s="206">
        <f t="shared" si="22"/>
        <v>7.2700000000000001E-2</v>
      </c>
      <c r="AK256" s="206">
        <f t="shared" si="22"/>
        <v>7.2700000000000001E-2</v>
      </c>
      <c r="AL256" s="206">
        <f t="shared" si="22"/>
        <v>7.2700000000000001E-2</v>
      </c>
      <c r="AM256" s="206">
        <f t="shared" si="22"/>
        <v>7.2700000000000001E-2</v>
      </c>
      <c r="AN256" s="206">
        <f t="shared" si="22"/>
        <v>7.2700000000000001E-2</v>
      </c>
      <c r="AO256" s="206">
        <f t="shared" si="22"/>
        <v>7.2700000000000001E-2</v>
      </c>
      <c r="AP256" s="206">
        <f t="shared" si="22"/>
        <v>7.2700000000000001E-2</v>
      </c>
      <c r="AQ256" s="206">
        <f t="shared" si="22"/>
        <v>7.2700000000000001E-2</v>
      </c>
      <c r="AR256" s="206">
        <f t="shared" si="22"/>
        <v>7.2700000000000001E-2</v>
      </c>
    </row>
    <row r="257" spans="7:44" ht="14.25" customHeight="1" thickTop="1" x14ac:dyDescent="0.25">
      <c r="G257" s="62"/>
      <c r="H257" s="433"/>
      <c r="J257" s="442"/>
      <c r="K257" s="164" t="s">
        <v>122</v>
      </c>
      <c r="L257" s="207">
        <f t="shared" ref="L257:AR257" si="23">L237</f>
        <v>7.2700000000000001E-2</v>
      </c>
      <c r="M257" s="207">
        <f t="shared" si="23"/>
        <v>7.2700000000000001E-2</v>
      </c>
      <c r="N257" s="207">
        <f t="shared" si="23"/>
        <v>7.2700000000000001E-2</v>
      </c>
      <c r="O257" s="207">
        <f t="shared" si="23"/>
        <v>7.2700000000000001E-2</v>
      </c>
      <c r="P257" s="207">
        <f t="shared" si="23"/>
        <v>7.2700000000000001E-2</v>
      </c>
      <c r="Q257" s="207">
        <f t="shared" si="23"/>
        <v>7.2700000000000001E-2</v>
      </c>
      <c r="R257" s="207">
        <f t="shared" si="23"/>
        <v>7.2700000000000001E-2</v>
      </c>
      <c r="S257" s="207">
        <f t="shared" si="23"/>
        <v>7.2700000000000001E-2</v>
      </c>
      <c r="T257" s="207">
        <f t="shared" si="23"/>
        <v>7.2700000000000001E-2</v>
      </c>
      <c r="U257" s="207">
        <f t="shared" si="23"/>
        <v>7.2700000000000001E-2</v>
      </c>
      <c r="V257" s="207">
        <f t="shared" si="23"/>
        <v>7.2700000000000001E-2</v>
      </c>
      <c r="W257" s="207">
        <f t="shared" si="23"/>
        <v>7.2700000000000001E-2</v>
      </c>
      <c r="X257" s="207">
        <f t="shared" si="23"/>
        <v>7.2700000000000001E-2</v>
      </c>
      <c r="Y257" s="207">
        <f t="shared" si="23"/>
        <v>7.2700000000000001E-2</v>
      </c>
      <c r="Z257" s="207">
        <f t="shared" si="23"/>
        <v>7.2700000000000001E-2</v>
      </c>
      <c r="AA257" s="207">
        <f t="shared" si="23"/>
        <v>7.2700000000000001E-2</v>
      </c>
      <c r="AB257" s="207">
        <f t="shared" si="23"/>
        <v>7.2700000000000001E-2</v>
      </c>
      <c r="AC257" s="207">
        <f t="shared" si="23"/>
        <v>7.2700000000000001E-2</v>
      </c>
      <c r="AD257" s="207">
        <f t="shared" si="23"/>
        <v>7.2700000000000001E-2</v>
      </c>
      <c r="AE257" s="207">
        <f t="shared" si="23"/>
        <v>7.2700000000000001E-2</v>
      </c>
      <c r="AF257" s="207">
        <f t="shared" si="23"/>
        <v>7.2700000000000001E-2</v>
      </c>
      <c r="AG257" s="207">
        <f t="shared" si="23"/>
        <v>7.2700000000000001E-2</v>
      </c>
      <c r="AH257" s="207">
        <f t="shared" si="23"/>
        <v>7.2700000000000001E-2</v>
      </c>
      <c r="AI257" s="207">
        <f t="shared" si="23"/>
        <v>7.2700000000000001E-2</v>
      </c>
      <c r="AJ257" s="207">
        <f t="shared" si="23"/>
        <v>7.2700000000000001E-2</v>
      </c>
      <c r="AK257" s="207">
        <f t="shared" si="23"/>
        <v>7.2700000000000001E-2</v>
      </c>
      <c r="AL257" s="207">
        <f t="shared" si="23"/>
        <v>7.2700000000000001E-2</v>
      </c>
      <c r="AM257" s="207">
        <f t="shared" si="23"/>
        <v>7.2700000000000001E-2</v>
      </c>
      <c r="AN257" s="207">
        <f t="shared" si="23"/>
        <v>7.2700000000000001E-2</v>
      </c>
      <c r="AO257" s="207">
        <f t="shared" si="23"/>
        <v>7.2700000000000001E-2</v>
      </c>
      <c r="AP257" s="207">
        <f t="shared" si="23"/>
        <v>7.2700000000000001E-2</v>
      </c>
      <c r="AQ257" s="207">
        <f t="shared" si="23"/>
        <v>7.2700000000000001E-2</v>
      </c>
      <c r="AR257" s="207">
        <f t="shared" si="23"/>
        <v>7.2700000000000001E-2</v>
      </c>
    </row>
    <row r="258" spans="7:44" ht="14.25" customHeight="1" x14ac:dyDescent="0.25">
      <c r="G258" s="62"/>
      <c r="H258" s="433"/>
      <c r="J258" s="442"/>
      <c r="K258" s="52" t="s">
        <v>123</v>
      </c>
      <c r="L258" s="205">
        <v>6.2600000000000003E-2</v>
      </c>
      <c r="M258" s="205">
        <v>6.2600000000000003E-2</v>
      </c>
      <c r="N258" s="205">
        <v>6.2600000000000003E-2</v>
      </c>
      <c r="O258" s="205">
        <v>6.2600000000000003E-2</v>
      </c>
      <c r="P258" s="205">
        <v>6.2600000000000003E-2</v>
      </c>
      <c r="Q258" s="205">
        <v>6.2600000000000003E-2</v>
      </c>
      <c r="R258" s="205">
        <v>6.2600000000000003E-2</v>
      </c>
      <c r="S258" s="205">
        <v>6.2600000000000003E-2</v>
      </c>
      <c r="T258" s="205">
        <v>6.2600000000000003E-2</v>
      </c>
      <c r="U258" s="205">
        <v>6.2600000000000003E-2</v>
      </c>
      <c r="V258" s="205">
        <v>6.2600000000000003E-2</v>
      </c>
      <c r="W258" s="205">
        <v>6.2600000000000003E-2</v>
      </c>
      <c r="X258" s="205">
        <v>6.2600000000000003E-2</v>
      </c>
      <c r="Y258" s="205">
        <v>6.2600000000000003E-2</v>
      </c>
      <c r="Z258" s="205">
        <v>6.2600000000000003E-2</v>
      </c>
      <c r="AA258" s="205">
        <v>6.2600000000000003E-2</v>
      </c>
      <c r="AB258" s="205">
        <v>6.2600000000000003E-2</v>
      </c>
      <c r="AC258" s="205">
        <v>6.2600000000000003E-2</v>
      </c>
      <c r="AD258" s="205">
        <v>6.2600000000000003E-2</v>
      </c>
      <c r="AE258" s="205">
        <v>6.2600000000000003E-2</v>
      </c>
      <c r="AF258" s="205">
        <v>6.2600000000000003E-2</v>
      </c>
      <c r="AG258" s="205">
        <v>6.2600000000000003E-2</v>
      </c>
      <c r="AH258" s="205">
        <v>6.2600000000000003E-2</v>
      </c>
      <c r="AI258" s="205">
        <v>6.2600000000000003E-2</v>
      </c>
      <c r="AJ258" s="205">
        <v>6.2600000000000003E-2</v>
      </c>
      <c r="AK258" s="205">
        <v>6.2600000000000003E-2</v>
      </c>
      <c r="AL258" s="205">
        <v>6.2600000000000003E-2</v>
      </c>
      <c r="AM258" s="205">
        <v>6.2600000000000003E-2</v>
      </c>
      <c r="AN258" s="205">
        <v>6.2600000000000003E-2</v>
      </c>
      <c r="AO258" s="205">
        <v>6.2600000000000003E-2</v>
      </c>
      <c r="AP258" s="205">
        <v>6.2600000000000003E-2</v>
      </c>
      <c r="AQ258" s="205">
        <v>6.2600000000000003E-2</v>
      </c>
      <c r="AR258" s="205">
        <v>6.2600000000000003E-2</v>
      </c>
    </row>
    <row r="259" spans="7:44" ht="14.25" customHeight="1" thickBot="1" x14ac:dyDescent="0.3">
      <c r="G259" s="62"/>
      <c r="H259" s="433"/>
      <c r="J259" s="442"/>
      <c r="K259" s="167" t="s">
        <v>124</v>
      </c>
      <c r="L259" s="208">
        <f t="shared" ref="L259:AR259" si="24">L239</f>
        <v>7.2700000000000001E-2</v>
      </c>
      <c r="M259" s="208">
        <f t="shared" si="24"/>
        <v>7.2700000000000001E-2</v>
      </c>
      <c r="N259" s="208">
        <f t="shared" si="24"/>
        <v>7.2700000000000001E-2</v>
      </c>
      <c r="O259" s="208">
        <f t="shared" si="24"/>
        <v>7.2700000000000001E-2</v>
      </c>
      <c r="P259" s="208">
        <f t="shared" si="24"/>
        <v>7.2700000000000001E-2</v>
      </c>
      <c r="Q259" s="208">
        <f t="shared" si="24"/>
        <v>7.2700000000000001E-2</v>
      </c>
      <c r="R259" s="208">
        <f t="shared" si="24"/>
        <v>7.2700000000000001E-2</v>
      </c>
      <c r="S259" s="208">
        <f t="shared" si="24"/>
        <v>7.2700000000000001E-2</v>
      </c>
      <c r="T259" s="208">
        <f t="shared" si="24"/>
        <v>7.2700000000000001E-2</v>
      </c>
      <c r="U259" s="208">
        <f t="shared" si="24"/>
        <v>7.2700000000000001E-2</v>
      </c>
      <c r="V259" s="208">
        <f t="shared" si="24"/>
        <v>7.2700000000000001E-2</v>
      </c>
      <c r="W259" s="208">
        <f t="shared" si="24"/>
        <v>7.2700000000000001E-2</v>
      </c>
      <c r="X259" s="208">
        <f t="shared" si="24"/>
        <v>7.2700000000000001E-2</v>
      </c>
      <c r="Y259" s="208">
        <f t="shared" si="24"/>
        <v>7.2700000000000001E-2</v>
      </c>
      <c r="Z259" s="208">
        <f t="shared" si="24"/>
        <v>7.2700000000000001E-2</v>
      </c>
      <c r="AA259" s="208">
        <f t="shared" si="24"/>
        <v>7.2700000000000001E-2</v>
      </c>
      <c r="AB259" s="208">
        <f t="shared" si="24"/>
        <v>7.2700000000000001E-2</v>
      </c>
      <c r="AC259" s="208">
        <f t="shared" si="24"/>
        <v>7.2700000000000001E-2</v>
      </c>
      <c r="AD259" s="208">
        <f t="shared" si="24"/>
        <v>7.2700000000000001E-2</v>
      </c>
      <c r="AE259" s="208">
        <f t="shared" si="24"/>
        <v>7.2700000000000001E-2</v>
      </c>
      <c r="AF259" s="208">
        <f t="shared" si="24"/>
        <v>7.2700000000000001E-2</v>
      </c>
      <c r="AG259" s="208">
        <f t="shared" si="24"/>
        <v>7.2700000000000001E-2</v>
      </c>
      <c r="AH259" s="208">
        <f t="shared" si="24"/>
        <v>7.2700000000000001E-2</v>
      </c>
      <c r="AI259" s="208">
        <f t="shared" si="24"/>
        <v>7.2700000000000001E-2</v>
      </c>
      <c r="AJ259" s="208">
        <f t="shared" si="24"/>
        <v>7.2700000000000001E-2</v>
      </c>
      <c r="AK259" s="208">
        <f t="shared" si="24"/>
        <v>7.2700000000000001E-2</v>
      </c>
      <c r="AL259" s="208">
        <f t="shared" si="24"/>
        <v>7.2700000000000001E-2</v>
      </c>
      <c r="AM259" s="208">
        <f t="shared" si="24"/>
        <v>7.2700000000000001E-2</v>
      </c>
      <c r="AN259" s="208">
        <f t="shared" si="24"/>
        <v>7.2700000000000001E-2</v>
      </c>
      <c r="AO259" s="208">
        <f t="shared" si="24"/>
        <v>7.2700000000000001E-2</v>
      </c>
      <c r="AP259" s="208">
        <f t="shared" si="24"/>
        <v>7.2700000000000001E-2</v>
      </c>
      <c r="AQ259" s="208">
        <f t="shared" si="24"/>
        <v>7.2700000000000001E-2</v>
      </c>
      <c r="AR259" s="208">
        <f t="shared" si="24"/>
        <v>7.2700000000000001E-2</v>
      </c>
    </row>
    <row r="260" spans="7:44" ht="14.25" customHeight="1" thickTop="1" x14ac:dyDescent="0.25">
      <c r="G260" s="62"/>
      <c r="H260" s="433"/>
      <c r="J260" s="442"/>
      <c r="K260" s="164" t="s">
        <v>125</v>
      </c>
      <c r="L260" s="207">
        <f t="shared" ref="L260:AR262" si="25">L237</f>
        <v>7.2700000000000001E-2</v>
      </c>
      <c r="M260" s="207">
        <f t="shared" si="25"/>
        <v>7.2700000000000001E-2</v>
      </c>
      <c r="N260" s="207">
        <f t="shared" si="25"/>
        <v>7.2700000000000001E-2</v>
      </c>
      <c r="O260" s="207">
        <f t="shared" si="25"/>
        <v>7.2700000000000001E-2</v>
      </c>
      <c r="P260" s="207">
        <f t="shared" si="25"/>
        <v>7.2700000000000001E-2</v>
      </c>
      <c r="Q260" s="207">
        <f t="shared" si="25"/>
        <v>7.2700000000000001E-2</v>
      </c>
      <c r="R260" s="207">
        <f t="shared" si="25"/>
        <v>7.2700000000000001E-2</v>
      </c>
      <c r="S260" s="207">
        <f t="shared" si="25"/>
        <v>7.2700000000000001E-2</v>
      </c>
      <c r="T260" s="207">
        <f t="shared" si="25"/>
        <v>7.2700000000000001E-2</v>
      </c>
      <c r="U260" s="207">
        <f t="shared" si="25"/>
        <v>7.2700000000000001E-2</v>
      </c>
      <c r="V260" s="207">
        <f t="shared" si="25"/>
        <v>7.2700000000000001E-2</v>
      </c>
      <c r="W260" s="207">
        <f t="shared" si="25"/>
        <v>7.2700000000000001E-2</v>
      </c>
      <c r="X260" s="207">
        <f t="shared" si="25"/>
        <v>7.2700000000000001E-2</v>
      </c>
      <c r="Y260" s="207">
        <f t="shared" si="25"/>
        <v>7.2700000000000001E-2</v>
      </c>
      <c r="Z260" s="207">
        <f t="shared" si="25"/>
        <v>7.2700000000000001E-2</v>
      </c>
      <c r="AA260" s="207">
        <f t="shared" si="25"/>
        <v>7.2700000000000001E-2</v>
      </c>
      <c r="AB260" s="207">
        <f t="shared" si="25"/>
        <v>7.2700000000000001E-2</v>
      </c>
      <c r="AC260" s="207">
        <f t="shared" si="25"/>
        <v>7.2700000000000001E-2</v>
      </c>
      <c r="AD260" s="207">
        <f t="shared" si="25"/>
        <v>7.2700000000000001E-2</v>
      </c>
      <c r="AE260" s="207">
        <f t="shared" si="25"/>
        <v>7.2700000000000001E-2</v>
      </c>
      <c r="AF260" s="207">
        <f t="shared" si="25"/>
        <v>7.2700000000000001E-2</v>
      </c>
      <c r="AG260" s="207">
        <f t="shared" si="25"/>
        <v>7.2700000000000001E-2</v>
      </c>
      <c r="AH260" s="207">
        <f t="shared" si="25"/>
        <v>7.2700000000000001E-2</v>
      </c>
      <c r="AI260" s="207">
        <f t="shared" si="25"/>
        <v>7.2700000000000001E-2</v>
      </c>
      <c r="AJ260" s="207">
        <f t="shared" si="25"/>
        <v>7.2700000000000001E-2</v>
      </c>
      <c r="AK260" s="207">
        <f t="shared" si="25"/>
        <v>7.2700000000000001E-2</v>
      </c>
      <c r="AL260" s="207">
        <f t="shared" si="25"/>
        <v>7.2700000000000001E-2</v>
      </c>
      <c r="AM260" s="207">
        <f t="shared" si="25"/>
        <v>7.2700000000000001E-2</v>
      </c>
      <c r="AN260" s="207">
        <f t="shared" si="25"/>
        <v>7.2700000000000001E-2</v>
      </c>
      <c r="AO260" s="207">
        <f t="shared" si="25"/>
        <v>7.2700000000000001E-2</v>
      </c>
      <c r="AP260" s="207">
        <f t="shared" si="25"/>
        <v>7.2700000000000001E-2</v>
      </c>
      <c r="AQ260" s="207">
        <f t="shared" si="25"/>
        <v>7.2700000000000001E-2</v>
      </c>
      <c r="AR260" s="207">
        <f t="shared" si="25"/>
        <v>7.2700000000000001E-2</v>
      </c>
    </row>
    <row r="261" spans="7:44" ht="14.25" customHeight="1" x14ac:dyDescent="0.25">
      <c r="G261" s="62"/>
      <c r="H261" s="433"/>
      <c r="J261" s="442"/>
      <c r="K261" s="52" t="s">
        <v>126</v>
      </c>
      <c r="L261" s="205">
        <f t="shared" si="25"/>
        <v>7.2700000000000001E-2</v>
      </c>
      <c r="M261" s="205">
        <f t="shared" si="25"/>
        <v>7.2700000000000001E-2</v>
      </c>
      <c r="N261" s="205">
        <f t="shared" si="25"/>
        <v>7.2700000000000001E-2</v>
      </c>
      <c r="O261" s="205">
        <f t="shared" si="25"/>
        <v>7.2700000000000001E-2</v>
      </c>
      <c r="P261" s="205">
        <f t="shared" si="25"/>
        <v>7.2700000000000001E-2</v>
      </c>
      <c r="Q261" s="205">
        <f t="shared" si="25"/>
        <v>7.2700000000000001E-2</v>
      </c>
      <c r="R261" s="205">
        <f t="shared" si="25"/>
        <v>7.2700000000000001E-2</v>
      </c>
      <c r="S261" s="205">
        <f t="shared" si="25"/>
        <v>7.2700000000000001E-2</v>
      </c>
      <c r="T261" s="205">
        <f t="shared" si="25"/>
        <v>7.2700000000000001E-2</v>
      </c>
      <c r="U261" s="205">
        <f t="shared" si="25"/>
        <v>7.2700000000000001E-2</v>
      </c>
      <c r="V261" s="205">
        <f t="shared" si="25"/>
        <v>7.2700000000000001E-2</v>
      </c>
      <c r="W261" s="205">
        <f t="shared" si="25"/>
        <v>7.2700000000000001E-2</v>
      </c>
      <c r="X261" s="205">
        <f t="shared" si="25"/>
        <v>7.2700000000000001E-2</v>
      </c>
      <c r="Y261" s="205">
        <f t="shared" si="25"/>
        <v>7.2700000000000001E-2</v>
      </c>
      <c r="Z261" s="205">
        <f t="shared" si="25"/>
        <v>7.2700000000000001E-2</v>
      </c>
      <c r="AA261" s="205">
        <f t="shared" si="25"/>
        <v>7.2700000000000001E-2</v>
      </c>
      <c r="AB261" s="205">
        <f t="shared" si="25"/>
        <v>7.2700000000000001E-2</v>
      </c>
      <c r="AC261" s="205">
        <f t="shared" si="25"/>
        <v>7.2700000000000001E-2</v>
      </c>
      <c r="AD261" s="205">
        <f t="shared" si="25"/>
        <v>7.2700000000000001E-2</v>
      </c>
      <c r="AE261" s="205">
        <f t="shared" si="25"/>
        <v>7.2700000000000001E-2</v>
      </c>
      <c r="AF261" s="205">
        <f t="shared" si="25"/>
        <v>7.2700000000000001E-2</v>
      </c>
      <c r="AG261" s="205">
        <f t="shared" si="25"/>
        <v>7.2700000000000001E-2</v>
      </c>
      <c r="AH261" s="205">
        <f t="shared" si="25"/>
        <v>7.2700000000000001E-2</v>
      </c>
      <c r="AI261" s="205">
        <f t="shared" si="25"/>
        <v>7.2700000000000001E-2</v>
      </c>
      <c r="AJ261" s="205">
        <f t="shared" si="25"/>
        <v>7.2700000000000001E-2</v>
      </c>
      <c r="AK261" s="205">
        <f t="shared" si="25"/>
        <v>7.2700000000000001E-2</v>
      </c>
      <c r="AL261" s="205">
        <f t="shared" si="25"/>
        <v>7.2700000000000001E-2</v>
      </c>
      <c r="AM261" s="205">
        <f t="shared" si="25"/>
        <v>7.2700000000000001E-2</v>
      </c>
      <c r="AN261" s="205">
        <f t="shared" si="25"/>
        <v>7.2700000000000001E-2</v>
      </c>
      <c r="AO261" s="205">
        <f t="shared" si="25"/>
        <v>7.2700000000000001E-2</v>
      </c>
      <c r="AP261" s="205">
        <f t="shared" si="25"/>
        <v>7.2700000000000001E-2</v>
      </c>
      <c r="AQ261" s="205">
        <f t="shared" si="25"/>
        <v>7.2700000000000001E-2</v>
      </c>
      <c r="AR261" s="205">
        <f t="shared" si="25"/>
        <v>7.2700000000000001E-2</v>
      </c>
    </row>
    <row r="262" spans="7:44" ht="14.25" customHeight="1" thickBot="1" x14ac:dyDescent="0.3">
      <c r="G262" s="62"/>
      <c r="H262" s="433"/>
      <c r="J262" s="442"/>
      <c r="K262" s="167" t="s">
        <v>127</v>
      </c>
      <c r="L262" s="208">
        <f t="shared" si="25"/>
        <v>7.2700000000000001E-2</v>
      </c>
      <c r="M262" s="208">
        <f t="shared" si="25"/>
        <v>7.2700000000000001E-2</v>
      </c>
      <c r="N262" s="208">
        <f t="shared" si="25"/>
        <v>7.2700000000000001E-2</v>
      </c>
      <c r="O262" s="208">
        <f t="shared" si="25"/>
        <v>7.2700000000000001E-2</v>
      </c>
      <c r="P262" s="208">
        <f t="shared" si="25"/>
        <v>7.2700000000000001E-2</v>
      </c>
      <c r="Q262" s="208">
        <f t="shared" si="25"/>
        <v>7.2700000000000001E-2</v>
      </c>
      <c r="R262" s="208">
        <f t="shared" si="25"/>
        <v>7.2700000000000001E-2</v>
      </c>
      <c r="S262" s="208">
        <f t="shared" si="25"/>
        <v>7.2700000000000001E-2</v>
      </c>
      <c r="T262" s="208">
        <f t="shared" si="25"/>
        <v>7.2700000000000001E-2</v>
      </c>
      <c r="U262" s="208">
        <f t="shared" si="25"/>
        <v>7.2700000000000001E-2</v>
      </c>
      <c r="V262" s="208">
        <f t="shared" si="25"/>
        <v>7.2700000000000001E-2</v>
      </c>
      <c r="W262" s="208">
        <f t="shared" si="25"/>
        <v>7.2700000000000001E-2</v>
      </c>
      <c r="X262" s="208">
        <f t="shared" si="25"/>
        <v>7.2700000000000001E-2</v>
      </c>
      <c r="Y262" s="208">
        <f t="shared" si="25"/>
        <v>7.2700000000000001E-2</v>
      </c>
      <c r="Z262" s="208">
        <f t="shared" si="25"/>
        <v>7.2700000000000001E-2</v>
      </c>
      <c r="AA262" s="208">
        <f t="shared" si="25"/>
        <v>7.2700000000000001E-2</v>
      </c>
      <c r="AB262" s="208">
        <f t="shared" si="25"/>
        <v>7.2700000000000001E-2</v>
      </c>
      <c r="AC262" s="208">
        <f t="shared" si="25"/>
        <v>7.2700000000000001E-2</v>
      </c>
      <c r="AD262" s="208">
        <f t="shared" si="25"/>
        <v>7.2700000000000001E-2</v>
      </c>
      <c r="AE262" s="208">
        <f t="shared" si="25"/>
        <v>7.2700000000000001E-2</v>
      </c>
      <c r="AF262" s="208">
        <f t="shared" si="25"/>
        <v>7.2700000000000001E-2</v>
      </c>
      <c r="AG262" s="208">
        <f t="shared" si="25"/>
        <v>7.2700000000000001E-2</v>
      </c>
      <c r="AH262" s="208">
        <f t="shared" si="25"/>
        <v>7.2700000000000001E-2</v>
      </c>
      <c r="AI262" s="208">
        <f t="shared" si="25"/>
        <v>7.2700000000000001E-2</v>
      </c>
      <c r="AJ262" s="208">
        <f t="shared" si="25"/>
        <v>7.2700000000000001E-2</v>
      </c>
      <c r="AK262" s="208">
        <f t="shared" si="25"/>
        <v>7.2700000000000001E-2</v>
      </c>
      <c r="AL262" s="208">
        <f t="shared" si="25"/>
        <v>7.2700000000000001E-2</v>
      </c>
      <c r="AM262" s="208">
        <f t="shared" si="25"/>
        <v>7.2700000000000001E-2</v>
      </c>
      <c r="AN262" s="208">
        <f t="shared" si="25"/>
        <v>7.2700000000000001E-2</v>
      </c>
      <c r="AO262" s="208">
        <f t="shared" si="25"/>
        <v>7.2700000000000001E-2</v>
      </c>
      <c r="AP262" s="208">
        <f t="shared" si="25"/>
        <v>7.2700000000000001E-2</v>
      </c>
      <c r="AQ262" s="208">
        <f t="shared" si="25"/>
        <v>7.2700000000000001E-2</v>
      </c>
      <c r="AR262" s="208">
        <f t="shared" si="25"/>
        <v>7.2700000000000001E-2</v>
      </c>
    </row>
    <row r="263" spans="7:44" ht="14.25" customHeight="1" thickTop="1" x14ac:dyDescent="0.25">
      <c r="G263" s="62"/>
      <c r="H263" s="433"/>
      <c r="J263" s="442"/>
      <c r="K263" s="164" t="s">
        <v>128</v>
      </c>
      <c r="L263" s="207">
        <f t="shared" ref="L263:AR265" si="26">L237</f>
        <v>7.2700000000000001E-2</v>
      </c>
      <c r="M263" s="207">
        <f t="shared" si="26"/>
        <v>7.2700000000000001E-2</v>
      </c>
      <c r="N263" s="207">
        <f t="shared" si="26"/>
        <v>7.2700000000000001E-2</v>
      </c>
      <c r="O263" s="207">
        <f t="shared" si="26"/>
        <v>7.2700000000000001E-2</v>
      </c>
      <c r="P263" s="207">
        <f t="shared" si="26"/>
        <v>7.2700000000000001E-2</v>
      </c>
      <c r="Q263" s="207">
        <f t="shared" si="26"/>
        <v>7.2700000000000001E-2</v>
      </c>
      <c r="R263" s="207">
        <f t="shared" si="26"/>
        <v>7.2700000000000001E-2</v>
      </c>
      <c r="S263" s="207">
        <f t="shared" si="26"/>
        <v>7.2700000000000001E-2</v>
      </c>
      <c r="T263" s="207">
        <f t="shared" si="26"/>
        <v>7.2700000000000001E-2</v>
      </c>
      <c r="U263" s="207">
        <f t="shared" si="26"/>
        <v>7.2700000000000001E-2</v>
      </c>
      <c r="V263" s="207">
        <f t="shared" si="26"/>
        <v>7.2700000000000001E-2</v>
      </c>
      <c r="W263" s="207">
        <f t="shared" si="26"/>
        <v>7.2700000000000001E-2</v>
      </c>
      <c r="X263" s="207">
        <f t="shared" si="26"/>
        <v>7.2700000000000001E-2</v>
      </c>
      <c r="Y263" s="207">
        <f t="shared" si="26"/>
        <v>7.2700000000000001E-2</v>
      </c>
      <c r="Z263" s="207">
        <f t="shared" si="26"/>
        <v>7.2700000000000001E-2</v>
      </c>
      <c r="AA263" s="207">
        <f t="shared" si="26"/>
        <v>7.2700000000000001E-2</v>
      </c>
      <c r="AB263" s="207">
        <f t="shared" si="26"/>
        <v>7.2700000000000001E-2</v>
      </c>
      <c r="AC263" s="207">
        <f t="shared" si="26"/>
        <v>7.2700000000000001E-2</v>
      </c>
      <c r="AD263" s="207">
        <f t="shared" si="26"/>
        <v>7.2700000000000001E-2</v>
      </c>
      <c r="AE263" s="207">
        <f t="shared" si="26"/>
        <v>7.2700000000000001E-2</v>
      </c>
      <c r="AF263" s="207">
        <f t="shared" si="26"/>
        <v>7.2700000000000001E-2</v>
      </c>
      <c r="AG263" s="207">
        <f t="shared" si="26"/>
        <v>7.2700000000000001E-2</v>
      </c>
      <c r="AH263" s="207">
        <f t="shared" si="26"/>
        <v>7.2700000000000001E-2</v>
      </c>
      <c r="AI263" s="207">
        <f t="shared" si="26"/>
        <v>7.2700000000000001E-2</v>
      </c>
      <c r="AJ263" s="207">
        <f t="shared" si="26"/>
        <v>7.2700000000000001E-2</v>
      </c>
      <c r="AK263" s="207">
        <f t="shared" si="26"/>
        <v>7.2700000000000001E-2</v>
      </c>
      <c r="AL263" s="207">
        <f t="shared" si="26"/>
        <v>7.2700000000000001E-2</v>
      </c>
      <c r="AM263" s="207">
        <f t="shared" si="26"/>
        <v>7.2700000000000001E-2</v>
      </c>
      <c r="AN263" s="207">
        <f t="shared" si="26"/>
        <v>7.2700000000000001E-2</v>
      </c>
      <c r="AO263" s="207">
        <f t="shared" si="26"/>
        <v>7.2700000000000001E-2</v>
      </c>
      <c r="AP263" s="207">
        <f t="shared" si="26"/>
        <v>7.2700000000000001E-2</v>
      </c>
      <c r="AQ263" s="207">
        <f t="shared" si="26"/>
        <v>7.2700000000000001E-2</v>
      </c>
      <c r="AR263" s="207">
        <f t="shared" si="26"/>
        <v>7.2700000000000001E-2</v>
      </c>
    </row>
    <row r="264" spans="7:44" ht="14.25" customHeight="1" x14ac:dyDescent="0.25">
      <c r="G264" s="62"/>
      <c r="H264" s="433"/>
      <c r="J264" s="442"/>
      <c r="K264" s="52" t="s">
        <v>129</v>
      </c>
      <c r="L264" s="205">
        <f t="shared" si="26"/>
        <v>7.2700000000000001E-2</v>
      </c>
      <c r="M264" s="205">
        <f t="shared" si="26"/>
        <v>7.2700000000000001E-2</v>
      </c>
      <c r="N264" s="205">
        <f t="shared" si="26"/>
        <v>7.2700000000000001E-2</v>
      </c>
      <c r="O264" s="205">
        <f t="shared" si="26"/>
        <v>7.2700000000000001E-2</v>
      </c>
      <c r="P264" s="205">
        <f t="shared" si="26"/>
        <v>7.2700000000000001E-2</v>
      </c>
      <c r="Q264" s="205">
        <f t="shared" si="26"/>
        <v>7.2700000000000001E-2</v>
      </c>
      <c r="R264" s="205">
        <f t="shared" si="26"/>
        <v>7.2700000000000001E-2</v>
      </c>
      <c r="S264" s="205">
        <f t="shared" si="26"/>
        <v>7.2700000000000001E-2</v>
      </c>
      <c r="T264" s="205">
        <f t="shared" si="26"/>
        <v>7.2700000000000001E-2</v>
      </c>
      <c r="U264" s="205">
        <f t="shared" si="26"/>
        <v>7.2700000000000001E-2</v>
      </c>
      <c r="V264" s="205">
        <f t="shared" si="26"/>
        <v>7.2700000000000001E-2</v>
      </c>
      <c r="W264" s="205">
        <f t="shared" si="26"/>
        <v>7.2700000000000001E-2</v>
      </c>
      <c r="X264" s="205">
        <f t="shared" si="26"/>
        <v>7.2700000000000001E-2</v>
      </c>
      <c r="Y264" s="205">
        <f t="shared" si="26"/>
        <v>7.2700000000000001E-2</v>
      </c>
      <c r="Z264" s="205">
        <f t="shared" si="26"/>
        <v>7.2700000000000001E-2</v>
      </c>
      <c r="AA264" s="205">
        <f t="shared" si="26"/>
        <v>7.2700000000000001E-2</v>
      </c>
      <c r="AB264" s="205">
        <f t="shared" si="26"/>
        <v>7.2700000000000001E-2</v>
      </c>
      <c r="AC264" s="205">
        <f t="shared" si="26"/>
        <v>7.2700000000000001E-2</v>
      </c>
      <c r="AD264" s="205">
        <f t="shared" si="26"/>
        <v>7.2700000000000001E-2</v>
      </c>
      <c r="AE264" s="205">
        <f t="shared" si="26"/>
        <v>7.2700000000000001E-2</v>
      </c>
      <c r="AF264" s="205">
        <f t="shared" si="26"/>
        <v>7.2700000000000001E-2</v>
      </c>
      <c r="AG264" s="205">
        <f t="shared" si="26"/>
        <v>7.2700000000000001E-2</v>
      </c>
      <c r="AH264" s="205">
        <f t="shared" si="26"/>
        <v>7.2700000000000001E-2</v>
      </c>
      <c r="AI264" s="205">
        <f t="shared" si="26"/>
        <v>7.2700000000000001E-2</v>
      </c>
      <c r="AJ264" s="205">
        <f t="shared" si="26"/>
        <v>7.2700000000000001E-2</v>
      </c>
      <c r="AK264" s="205">
        <f t="shared" si="26"/>
        <v>7.2700000000000001E-2</v>
      </c>
      <c r="AL264" s="205">
        <f t="shared" si="26"/>
        <v>7.2700000000000001E-2</v>
      </c>
      <c r="AM264" s="205">
        <f t="shared" si="26"/>
        <v>7.2700000000000001E-2</v>
      </c>
      <c r="AN264" s="205">
        <f t="shared" si="26"/>
        <v>7.2700000000000001E-2</v>
      </c>
      <c r="AO264" s="205">
        <f t="shared" si="26"/>
        <v>7.2700000000000001E-2</v>
      </c>
      <c r="AP264" s="205">
        <f t="shared" si="26"/>
        <v>7.2700000000000001E-2</v>
      </c>
      <c r="AQ264" s="205">
        <f t="shared" si="26"/>
        <v>7.2700000000000001E-2</v>
      </c>
      <c r="AR264" s="205">
        <f t="shared" si="26"/>
        <v>7.2700000000000001E-2</v>
      </c>
    </row>
    <row r="265" spans="7:44" ht="14.25" customHeight="1" x14ac:dyDescent="0.25">
      <c r="G265" s="62"/>
      <c r="H265" s="433"/>
      <c r="J265" s="449"/>
      <c r="K265" s="167" t="s">
        <v>130</v>
      </c>
      <c r="L265" s="208">
        <f t="shared" si="26"/>
        <v>7.2700000000000001E-2</v>
      </c>
      <c r="M265" s="208">
        <f t="shared" si="26"/>
        <v>7.2700000000000001E-2</v>
      </c>
      <c r="N265" s="208">
        <f t="shared" si="26"/>
        <v>7.2700000000000001E-2</v>
      </c>
      <c r="O265" s="208">
        <f t="shared" si="26"/>
        <v>7.2700000000000001E-2</v>
      </c>
      <c r="P265" s="208">
        <f t="shared" si="26"/>
        <v>7.2700000000000001E-2</v>
      </c>
      <c r="Q265" s="208">
        <f t="shared" si="26"/>
        <v>7.2700000000000001E-2</v>
      </c>
      <c r="R265" s="208">
        <f t="shared" si="26"/>
        <v>7.2700000000000001E-2</v>
      </c>
      <c r="S265" s="208">
        <f t="shared" si="26"/>
        <v>7.2700000000000001E-2</v>
      </c>
      <c r="T265" s="208">
        <f t="shared" si="26"/>
        <v>7.2700000000000001E-2</v>
      </c>
      <c r="U265" s="208">
        <f t="shared" si="26"/>
        <v>7.2700000000000001E-2</v>
      </c>
      <c r="V265" s="208">
        <f t="shared" si="26"/>
        <v>7.2700000000000001E-2</v>
      </c>
      <c r="W265" s="208">
        <f t="shared" si="26"/>
        <v>7.2700000000000001E-2</v>
      </c>
      <c r="X265" s="208">
        <f t="shared" si="26"/>
        <v>7.2700000000000001E-2</v>
      </c>
      <c r="Y265" s="208">
        <f t="shared" si="26"/>
        <v>7.2700000000000001E-2</v>
      </c>
      <c r="Z265" s="208">
        <f t="shared" si="26"/>
        <v>7.2700000000000001E-2</v>
      </c>
      <c r="AA265" s="208">
        <f t="shared" si="26"/>
        <v>7.2700000000000001E-2</v>
      </c>
      <c r="AB265" s="208">
        <f t="shared" si="26"/>
        <v>7.2700000000000001E-2</v>
      </c>
      <c r="AC265" s="208">
        <f t="shared" si="26"/>
        <v>7.2700000000000001E-2</v>
      </c>
      <c r="AD265" s="208">
        <f t="shared" si="26"/>
        <v>7.2700000000000001E-2</v>
      </c>
      <c r="AE265" s="208">
        <f t="shared" si="26"/>
        <v>7.2700000000000001E-2</v>
      </c>
      <c r="AF265" s="208">
        <f t="shared" si="26"/>
        <v>7.2700000000000001E-2</v>
      </c>
      <c r="AG265" s="208">
        <f t="shared" si="26"/>
        <v>7.2700000000000001E-2</v>
      </c>
      <c r="AH265" s="208">
        <f t="shared" si="26"/>
        <v>7.2700000000000001E-2</v>
      </c>
      <c r="AI265" s="208">
        <f t="shared" si="26"/>
        <v>7.2700000000000001E-2</v>
      </c>
      <c r="AJ265" s="208">
        <f t="shared" si="26"/>
        <v>7.2700000000000001E-2</v>
      </c>
      <c r="AK265" s="208">
        <f t="shared" si="26"/>
        <v>7.2700000000000001E-2</v>
      </c>
      <c r="AL265" s="208">
        <f t="shared" si="26"/>
        <v>7.2700000000000001E-2</v>
      </c>
      <c r="AM265" s="208">
        <f t="shared" si="26"/>
        <v>7.2700000000000001E-2</v>
      </c>
      <c r="AN265" s="208">
        <f t="shared" si="26"/>
        <v>7.2700000000000001E-2</v>
      </c>
      <c r="AO265" s="208">
        <f t="shared" si="26"/>
        <v>7.2700000000000001E-2</v>
      </c>
      <c r="AP265" s="208">
        <f t="shared" si="26"/>
        <v>7.2700000000000001E-2</v>
      </c>
      <c r="AQ265" s="208">
        <f t="shared" si="26"/>
        <v>7.2700000000000001E-2</v>
      </c>
      <c r="AR265" s="208">
        <f t="shared" si="26"/>
        <v>7.2700000000000001E-2</v>
      </c>
    </row>
    <row r="266" spans="7:44" ht="14.25" customHeight="1" thickBot="1" x14ac:dyDescent="0.3">
      <c r="G266" s="62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  <c r="AA266" s="111"/>
      <c r="AB266" s="111"/>
      <c r="AC266" s="111"/>
      <c r="AD266" s="111"/>
      <c r="AE266" s="111"/>
      <c r="AF266" s="111"/>
      <c r="AG266" s="111"/>
      <c r="AH266" s="111"/>
      <c r="AI266" s="111"/>
      <c r="AJ266" s="111"/>
      <c r="AK266" s="111"/>
      <c r="AL266" s="111"/>
      <c r="AM266" s="111"/>
      <c r="AN266" s="111"/>
      <c r="AO266" s="111"/>
      <c r="AP266" s="111"/>
      <c r="AQ266" s="111"/>
      <c r="AR266" s="111"/>
    </row>
    <row r="267" spans="7:44" ht="14.25" customHeight="1" x14ac:dyDescent="0.25">
      <c r="G267" s="62"/>
      <c r="H267" s="116"/>
      <c r="I267" s="116"/>
      <c r="J267" s="116"/>
      <c r="K267" s="116"/>
      <c r="L267" s="116"/>
      <c r="M267" s="116"/>
      <c r="N267" s="116"/>
      <c r="O267" s="116"/>
      <c r="P267" s="116"/>
      <c r="Q267" s="116"/>
      <c r="R267" s="116"/>
      <c r="S267" s="116"/>
      <c r="T267" s="116"/>
      <c r="U267" s="116"/>
      <c r="V267" s="116"/>
      <c r="W267" s="116"/>
      <c r="X267" s="116"/>
      <c r="Y267" s="116"/>
      <c r="Z267" s="116"/>
      <c r="AA267" s="116"/>
      <c r="AB267" s="116"/>
      <c r="AC267" s="116"/>
      <c r="AD267" s="116"/>
      <c r="AE267" s="116"/>
      <c r="AF267" s="116"/>
      <c r="AG267" s="116"/>
      <c r="AH267" s="116"/>
      <c r="AI267" s="116"/>
      <c r="AJ267" s="116"/>
      <c r="AK267" s="116"/>
      <c r="AL267" s="116"/>
      <c r="AM267" s="116"/>
      <c r="AN267" s="116"/>
      <c r="AO267" s="116"/>
      <c r="AP267" s="116"/>
      <c r="AQ267" s="116"/>
      <c r="AR267" s="116"/>
    </row>
    <row r="268" spans="7:44" ht="14.25" customHeight="1" x14ac:dyDescent="0.25">
      <c r="G268" s="62"/>
      <c r="L268" s="162">
        <v>2018</v>
      </c>
      <c r="M268" s="162">
        <v>2019</v>
      </c>
      <c r="N268" s="162">
        <v>2020</v>
      </c>
      <c r="O268" s="162">
        <v>2021</v>
      </c>
      <c r="P268" s="162">
        <v>2022</v>
      </c>
      <c r="Q268" s="162">
        <v>2023</v>
      </c>
      <c r="R268" s="162">
        <v>2024</v>
      </c>
      <c r="S268" s="162">
        <v>2025</v>
      </c>
      <c r="T268" s="162">
        <v>2026</v>
      </c>
      <c r="U268" s="162">
        <v>2027</v>
      </c>
      <c r="V268" s="162">
        <v>2028</v>
      </c>
      <c r="W268" s="162">
        <v>2029</v>
      </c>
      <c r="X268" s="162">
        <v>2030</v>
      </c>
      <c r="Y268" s="162">
        <v>2031</v>
      </c>
      <c r="Z268" s="162">
        <v>2032</v>
      </c>
      <c r="AA268" s="162">
        <v>2033</v>
      </c>
      <c r="AB268" s="162">
        <v>2034</v>
      </c>
      <c r="AC268" s="162">
        <v>2035</v>
      </c>
      <c r="AD268" s="162">
        <v>2036</v>
      </c>
      <c r="AE268" s="162">
        <v>2037</v>
      </c>
      <c r="AF268" s="162">
        <v>2038</v>
      </c>
      <c r="AG268" s="162">
        <v>2039</v>
      </c>
      <c r="AH268" s="162">
        <v>2040</v>
      </c>
      <c r="AI268" s="162">
        <v>2041</v>
      </c>
      <c r="AJ268" s="162">
        <v>2042</v>
      </c>
      <c r="AK268" s="162">
        <v>2043</v>
      </c>
      <c r="AL268" s="162">
        <v>2044</v>
      </c>
      <c r="AM268" s="162">
        <v>2045</v>
      </c>
      <c r="AN268" s="162">
        <v>2046</v>
      </c>
      <c r="AO268" s="162">
        <v>2047</v>
      </c>
      <c r="AP268" s="162">
        <v>2048</v>
      </c>
      <c r="AQ268" s="162">
        <v>2049</v>
      </c>
      <c r="AR268" s="162">
        <v>2050</v>
      </c>
    </row>
    <row r="269" spans="7:44" ht="14.25" customHeight="1" x14ac:dyDescent="0.25">
      <c r="G269" s="62"/>
      <c r="H269" s="434" t="s">
        <v>93</v>
      </c>
      <c r="J269" s="441" t="s">
        <v>94</v>
      </c>
      <c r="K269" s="164" t="s">
        <v>116</v>
      </c>
      <c r="L269" s="195">
        <v>0</v>
      </c>
      <c r="M269" s="195">
        <v>0</v>
      </c>
      <c r="N269" s="195">
        <v>0</v>
      </c>
      <c r="O269" s="195">
        <v>0</v>
      </c>
      <c r="P269" s="195">
        <v>0</v>
      </c>
      <c r="Q269" s="195">
        <v>0</v>
      </c>
      <c r="R269" s="195">
        <v>0</v>
      </c>
      <c r="S269" s="195">
        <v>0</v>
      </c>
      <c r="T269" s="195">
        <v>0</v>
      </c>
      <c r="U269" s="195">
        <v>0</v>
      </c>
      <c r="V269" s="195">
        <v>0</v>
      </c>
      <c r="W269" s="195">
        <v>0</v>
      </c>
      <c r="X269" s="195">
        <v>0</v>
      </c>
      <c r="Y269" s="195">
        <v>0</v>
      </c>
      <c r="Z269" s="195">
        <v>0</v>
      </c>
      <c r="AA269" s="195">
        <v>0</v>
      </c>
      <c r="AB269" s="195">
        <v>0</v>
      </c>
      <c r="AC269" s="195">
        <v>0</v>
      </c>
      <c r="AD269" s="195">
        <v>0</v>
      </c>
      <c r="AE269" s="195">
        <v>0</v>
      </c>
      <c r="AF269" s="195">
        <v>0</v>
      </c>
      <c r="AG269" s="195">
        <v>0</v>
      </c>
      <c r="AH269" s="195">
        <v>0</v>
      </c>
      <c r="AI269" s="195">
        <v>0</v>
      </c>
      <c r="AJ269" s="195">
        <v>0</v>
      </c>
      <c r="AK269" s="195">
        <v>0</v>
      </c>
      <c r="AL269" s="195">
        <v>0</v>
      </c>
      <c r="AM269" s="195">
        <v>0</v>
      </c>
      <c r="AN269" s="195">
        <v>0</v>
      </c>
      <c r="AO269" s="195">
        <v>0</v>
      </c>
      <c r="AP269" s="195">
        <v>0</v>
      </c>
      <c r="AQ269" s="195">
        <v>0</v>
      </c>
      <c r="AR269" s="195">
        <v>0</v>
      </c>
    </row>
    <row r="270" spans="7:44" ht="14.25" customHeight="1" x14ac:dyDescent="0.25">
      <c r="G270" s="62"/>
      <c r="H270" s="434"/>
      <c r="J270" s="442"/>
      <c r="K270" s="52" t="s">
        <v>117</v>
      </c>
      <c r="L270" s="196">
        <v>0</v>
      </c>
      <c r="M270" s="196">
        <v>0</v>
      </c>
      <c r="N270" s="196">
        <v>0</v>
      </c>
      <c r="O270" s="196">
        <v>0</v>
      </c>
      <c r="P270" s="196">
        <v>0</v>
      </c>
      <c r="Q270" s="196">
        <v>0</v>
      </c>
      <c r="R270" s="196">
        <v>0</v>
      </c>
      <c r="S270" s="196">
        <v>0</v>
      </c>
      <c r="T270" s="196">
        <v>0</v>
      </c>
      <c r="U270" s="196">
        <v>0</v>
      </c>
      <c r="V270" s="196">
        <v>0</v>
      </c>
      <c r="W270" s="196">
        <v>0</v>
      </c>
      <c r="X270" s="196">
        <v>0</v>
      </c>
      <c r="Y270" s="196">
        <v>0</v>
      </c>
      <c r="Z270" s="196">
        <v>0</v>
      </c>
      <c r="AA270" s="196">
        <v>0</v>
      </c>
      <c r="AB270" s="196">
        <v>0</v>
      </c>
      <c r="AC270" s="196">
        <v>0</v>
      </c>
      <c r="AD270" s="196">
        <v>0</v>
      </c>
      <c r="AE270" s="196">
        <v>0</v>
      </c>
      <c r="AF270" s="196">
        <v>0</v>
      </c>
      <c r="AG270" s="196">
        <v>0</v>
      </c>
      <c r="AH270" s="196">
        <v>0</v>
      </c>
      <c r="AI270" s="196">
        <v>0</v>
      </c>
      <c r="AJ270" s="196">
        <v>0</v>
      </c>
      <c r="AK270" s="196">
        <v>0</v>
      </c>
      <c r="AL270" s="196">
        <v>0</v>
      </c>
      <c r="AM270" s="196">
        <v>0</v>
      </c>
      <c r="AN270" s="196">
        <v>0</v>
      </c>
      <c r="AO270" s="196">
        <v>0</v>
      </c>
      <c r="AP270" s="196">
        <v>0</v>
      </c>
      <c r="AQ270" s="196">
        <v>0</v>
      </c>
      <c r="AR270" s="196">
        <v>0</v>
      </c>
    </row>
    <row r="271" spans="7:44" ht="14.25" customHeight="1" thickBot="1" x14ac:dyDescent="0.3">
      <c r="G271" s="62"/>
      <c r="H271" s="434"/>
      <c r="J271" s="442"/>
      <c r="K271" s="167" t="s">
        <v>118</v>
      </c>
      <c r="L271" s="197">
        <v>0</v>
      </c>
      <c r="M271" s="197">
        <v>0</v>
      </c>
      <c r="N271" s="197">
        <v>0</v>
      </c>
      <c r="O271" s="197">
        <v>0</v>
      </c>
      <c r="P271" s="197">
        <v>0</v>
      </c>
      <c r="Q271" s="197">
        <v>0</v>
      </c>
      <c r="R271" s="197">
        <v>0</v>
      </c>
      <c r="S271" s="197">
        <v>0</v>
      </c>
      <c r="T271" s="197">
        <v>0</v>
      </c>
      <c r="U271" s="197">
        <v>0</v>
      </c>
      <c r="V271" s="197">
        <v>0</v>
      </c>
      <c r="W271" s="197">
        <v>0</v>
      </c>
      <c r="X271" s="197">
        <v>0</v>
      </c>
      <c r="Y271" s="197">
        <v>0</v>
      </c>
      <c r="Z271" s="197">
        <v>0</v>
      </c>
      <c r="AA271" s="197">
        <v>0</v>
      </c>
      <c r="AB271" s="197">
        <v>0</v>
      </c>
      <c r="AC271" s="197">
        <v>0</v>
      </c>
      <c r="AD271" s="197">
        <v>0</v>
      </c>
      <c r="AE271" s="197">
        <v>0</v>
      </c>
      <c r="AF271" s="197">
        <v>0</v>
      </c>
      <c r="AG271" s="197">
        <v>0</v>
      </c>
      <c r="AH271" s="197">
        <v>0</v>
      </c>
      <c r="AI271" s="197">
        <v>0</v>
      </c>
      <c r="AJ271" s="197">
        <v>0</v>
      </c>
      <c r="AK271" s="197">
        <v>0</v>
      </c>
      <c r="AL271" s="197">
        <v>0</v>
      </c>
      <c r="AM271" s="197">
        <v>0</v>
      </c>
      <c r="AN271" s="197">
        <v>0</v>
      </c>
      <c r="AO271" s="197">
        <v>0</v>
      </c>
      <c r="AP271" s="197">
        <v>0</v>
      </c>
      <c r="AQ271" s="197">
        <v>0</v>
      </c>
      <c r="AR271" s="197">
        <v>0</v>
      </c>
    </row>
    <row r="272" spans="7:44" ht="14.25" customHeight="1" thickTop="1" x14ac:dyDescent="0.25">
      <c r="G272" s="62"/>
      <c r="H272" s="434"/>
      <c r="J272" s="442"/>
      <c r="K272" s="164" t="s">
        <v>119</v>
      </c>
      <c r="L272" s="198">
        <v>0</v>
      </c>
      <c r="M272" s="198">
        <v>0</v>
      </c>
      <c r="N272" s="198">
        <v>0</v>
      </c>
      <c r="O272" s="198">
        <v>0</v>
      </c>
      <c r="P272" s="198">
        <v>0</v>
      </c>
      <c r="Q272" s="198">
        <v>0</v>
      </c>
      <c r="R272" s="198">
        <v>0</v>
      </c>
      <c r="S272" s="198">
        <v>0</v>
      </c>
      <c r="T272" s="198">
        <v>0</v>
      </c>
      <c r="U272" s="198">
        <v>0</v>
      </c>
      <c r="V272" s="198">
        <v>0</v>
      </c>
      <c r="W272" s="198">
        <v>0</v>
      </c>
      <c r="X272" s="198">
        <v>0</v>
      </c>
      <c r="Y272" s="198">
        <v>0</v>
      </c>
      <c r="Z272" s="198">
        <v>0</v>
      </c>
      <c r="AA272" s="198">
        <v>0</v>
      </c>
      <c r="AB272" s="198">
        <v>0</v>
      </c>
      <c r="AC272" s="198">
        <v>0</v>
      </c>
      <c r="AD272" s="198">
        <v>0</v>
      </c>
      <c r="AE272" s="198">
        <v>0</v>
      </c>
      <c r="AF272" s="198">
        <v>0</v>
      </c>
      <c r="AG272" s="198">
        <v>0</v>
      </c>
      <c r="AH272" s="198">
        <v>0</v>
      </c>
      <c r="AI272" s="198">
        <v>0</v>
      </c>
      <c r="AJ272" s="198">
        <v>0</v>
      </c>
      <c r="AK272" s="198">
        <v>0</v>
      </c>
      <c r="AL272" s="198">
        <v>0</v>
      </c>
      <c r="AM272" s="198">
        <v>0</v>
      </c>
      <c r="AN272" s="198">
        <v>0</v>
      </c>
      <c r="AO272" s="198">
        <v>0</v>
      </c>
      <c r="AP272" s="198">
        <v>0</v>
      </c>
      <c r="AQ272" s="198">
        <v>0</v>
      </c>
      <c r="AR272" s="198">
        <v>0</v>
      </c>
    </row>
    <row r="273" spans="7:44" ht="14.25" customHeight="1" x14ac:dyDescent="0.25">
      <c r="G273" s="62"/>
      <c r="H273" s="434"/>
      <c r="J273" s="442"/>
      <c r="K273" s="52" t="s">
        <v>120</v>
      </c>
      <c r="L273" s="196">
        <v>0</v>
      </c>
      <c r="M273" s="196">
        <v>0</v>
      </c>
      <c r="N273" s="196">
        <v>0</v>
      </c>
      <c r="O273" s="196">
        <v>0</v>
      </c>
      <c r="P273" s="196">
        <v>0</v>
      </c>
      <c r="Q273" s="196">
        <v>0</v>
      </c>
      <c r="R273" s="196">
        <v>0</v>
      </c>
      <c r="S273" s="196">
        <v>0</v>
      </c>
      <c r="T273" s="196">
        <v>0</v>
      </c>
      <c r="U273" s="196">
        <v>0</v>
      </c>
      <c r="V273" s="196">
        <v>0</v>
      </c>
      <c r="W273" s="196">
        <v>0</v>
      </c>
      <c r="X273" s="196">
        <v>0</v>
      </c>
      <c r="Y273" s="196">
        <v>0</v>
      </c>
      <c r="Z273" s="196">
        <v>0</v>
      </c>
      <c r="AA273" s="196">
        <v>0</v>
      </c>
      <c r="AB273" s="196">
        <v>0</v>
      </c>
      <c r="AC273" s="196">
        <v>0</v>
      </c>
      <c r="AD273" s="196">
        <v>0</v>
      </c>
      <c r="AE273" s="196">
        <v>0</v>
      </c>
      <c r="AF273" s="196">
        <v>0</v>
      </c>
      <c r="AG273" s="196">
        <v>0</v>
      </c>
      <c r="AH273" s="196">
        <v>0</v>
      </c>
      <c r="AI273" s="196">
        <v>0</v>
      </c>
      <c r="AJ273" s="196">
        <v>0</v>
      </c>
      <c r="AK273" s="196">
        <v>0</v>
      </c>
      <c r="AL273" s="196">
        <v>0</v>
      </c>
      <c r="AM273" s="196">
        <v>0</v>
      </c>
      <c r="AN273" s="196">
        <v>0</v>
      </c>
      <c r="AO273" s="196">
        <v>0</v>
      </c>
      <c r="AP273" s="196">
        <v>0</v>
      </c>
      <c r="AQ273" s="196">
        <v>0</v>
      </c>
      <c r="AR273" s="196">
        <v>0</v>
      </c>
    </row>
    <row r="274" spans="7:44" ht="14.25" customHeight="1" thickBot="1" x14ac:dyDescent="0.3">
      <c r="G274" s="62"/>
      <c r="H274" s="434"/>
      <c r="J274" s="442"/>
      <c r="K274" s="167" t="s">
        <v>121</v>
      </c>
      <c r="L274" s="197">
        <v>0</v>
      </c>
      <c r="M274" s="197">
        <v>0</v>
      </c>
      <c r="N274" s="197">
        <v>0</v>
      </c>
      <c r="O274" s="197">
        <v>0</v>
      </c>
      <c r="P274" s="197">
        <v>0</v>
      </c>
      <c r="Q274" s="197">
        <v>0</v>
      </c>
      <c r="R274" s="197">
        <v>0</v>
      </c>
      <c r="S274" s="197">
        <v>0</v>
      </c>
      <c r="T274" s="197">
        <v>0</v>
      </c>
      <c r="U274" s="197">
        <v>0</v>
      </c>
      <c r="V274" s="197">
        <v>0</v>
      </c>
      <c r="W274" s="197">
        <v>0</v>
      </c>
      <c r="X274" s="197">
        <v>0</v>
      </c>
      <c r="Y274" s="197">
        <v>0</v>
      </c>
      <c r="Z274" s="197">
        <v>0</v>
      </c>
      <c r="AA274" s="197">
        <v>0</v>
      </c>
      <c r="AB274" s="197">
        <v>0</v>
      </c>
      <c r="AC274" s="197">
        <v>0</v>
      </c>
      <c r="AD274" s="197">
        <v>0</v>
      </c>
      <c r="AE274" s="197">
        <v>0</v>
      </c>
      <c r="AF274" s="197">
        <v>0</v>
      </c>
      <c r="AG274" s="197">
        <v>0</v>
      </c>
      <c r="AH274" s="197">
        <v>0</v>
      </c>
      <c r="AI274" s="197">
        <v>0</v>
      </c>
      <c r="AJ274" s="197">
        <v>0</v>
      </c>
      <c r="AK274" s="197">
        <v>0</v>
      </c>
      <c r="AL274" s="197">
        <v>0</v>
      </c>
      <c r="AM274" s="197">
        <v>0</v>
      </c>
      <c r="AN274" s="197">
        <v>0</v>
      </c>
      <c r="AO274" s="197">
        <v>0</v>
      </c>
      <c r="AP274" s="197">
        <v>0</v>
      </c>
      <c r="AQ274" s="197">
        <v>0</v>
      </c>
      <c r="AR274" s="197">
        <v>0</v>
      </c>
    </row>
    <row r="275" spans="7:44" ht="14.25" customHeight="1" thickTop="1" x14ac:dyDescent="0.25">
      <c r="G275" s="62"/>
      <c r="H275" s="434"/>
      <c r="J275" s="442"/>
      <c r="K275" s="164" t="s">
        <v>122</v>
      </c>
      <c r="L275" s="198">
        <v>0</v>
      </c>
      <c r="M275" s="198">
        <v>0</v>
      </c>
      <c r="N275" s="198">
        <v>0</v>
      </c>
      <c r="O275" s="198">
        <v>0</v>
      </c>
      <c r="P275" s="198">
        <v>0</v>
      </c>
      <c r="Q275" s="198">
        <v>0</v>
      </c>
      <c r="R275" s="198">
        <v>0</v>
      </c>
      <c r="S275" s="198">
        <v>0</v>
      </c>
      <c r="T275" s="198">
        <v>0</v>
      </c>
      <c r="U275" s="198">
        <v>0</v>
      </c>
      <c r="V275" s="198">
        <v>0</v>
      </c>
      <c r="W275" s="198">
        <v>0</v>
      </c>
      <c r="X275" s="198">
        <v>0</v>
      </c>
      <c r="Y275" s="198">
        <v>0</v>
      </c>
      <c r="Z275" s="198">
        <v>0</v>
      </c>
      <c r="AA275" s="198">
        <v>0</v>
      </c>
      <c r="AB275" s="198">
        <v>0</v>
      </c>
      <c r="AC275" s="198">
        <v>0</v>
      </c>
      <c r="AD275" s="198">
        <v>0</v>
      </c>
      <c r="AE275" s="198">
        <v>0</v>
      </c>
      <c r="AF275" s="198">
        <v>0</v>
      </c>
      <c r="AG275" s="198">
        <v>0</v>
      </c>
      <c r="AH275" s="198">
        <v>0</v>
      </c>
      <c r="AI275" s="198">
        <v>0</v>
      </c>
      <c r="AJ275" s="198">
        <v>0</v>
      </c>
      <c r="AK275" s="198">
        <v>0</v>
      </c>
      <c r="AL275" s="198">
        <v>0</v>
      </c>
      <c r="AM275" s="198">
        <v>0</v>
      </c>
      <c r="AN275" s="198">
        <v>0</v>
      </c>
      <c r="AO275" s="198">
        <v>0</v>
      </c>
      <c r="AP275" s="198">
        <v>0</v>
      </c>
      <c r="AQ275" s="198">
        <v>0</v>
      </c>
      <c r="AR275" s="198">
        <v>0</v>
      </c>
    </row>
    <row r="276" spans="7:44" ht="14.25" customHeight="1" x14ac:dyDescent="0.25">
      <c r="G276" s="62"/>
      <c r="H276" s="434"/>
      <c r="J276" s="442"/>
      <c r="K276" s="52" t="s">
        <v>123</v>
      </c>
      <c r="L276" s="196">
        <v>0</v>
      </c>
      <c r="M276" s="196">
        <v>0</v>
      </c>
      <c r="N276" s="196">
        <v>0</v>
      </c>
      <c r="O276" s="196">
        <v>0</v>
      </c>
      <c r="P276" s="196">
        <v>0</v>
      </c>
      <c r="Q276" s="196">
        <v>0</v>
      </c>
      <c r="R276" s="196">
        <v>0</v>
      </c>
      <c r="S276" s="196">
        <v>0</v>
      </c>
      <c r="T276" s="196">
        <v>0</v>
      </c>
      <c r="U276" s="196">
        <v>0</v>
      </c>
      <c r="V276" s="196">
        <v>0</v>
      </c>
      <c r="W276" s="196">
        <v>0</v>
      </c>
      <c r="X276" s="196">
        <v>0</v>
      </c>
      <c r="Y276" s="196">
        <v>0</v>
      </c>
      <c r="Z276" s="196">
        <v>0</v>
      </c>
      <c r="AA276" s="196">
        <v>0</v>
      </c>
      <c r="AB276" s="196">
        <v>0</v>
      </c>
      <c r="AC276" s="196">
        <v>0</v>
      </c>
      <c r="AD276" s="196">
        <v>0</v>
      </c>
      <c r="AE276" s="196">
        <v>0</v>
      </c>
      <c r="AF276" s="196">
        <v>0</v>
      </c>
      <c r="AG276" s="196">
        <v>0</v>
      </c>
      <c r="AH276" s="196">
        <v>0</v>
      </c>
      <c r="AI276" s="196">
        <v>0</v>
      </c>
      <c r="AJ276" s="196">
        <v>0</v>
      </c>
      <c r="AK276" s="196">
        <v>0</v>
      </c>
      <c r="AL276" s="196">
        <v>0</v>
      </c>
      <c r="AM276" s="196">
        <v>0</v>
      </c>
      <c r="AN276" s="196">
        <v>0</v>
      </c>
      <c r="AO276" s="196">
        <v>0</v>
      </c>
      <c r="AP276" s="196">
        <v>0</v>
      </c>
      <c r="AQ276" s="196">
        <v>0</v>
      </c>
      <c r="AR276" s="196">
        <v>0</v>
      </c>
    </row>
    <row r="277" spans="7:44" ht="14.25" customHeight="1" thickBot="1" x14ac:dyDescent="0.3">
      <c r="G277" s="62"/>
      <c r="H277" s="434"/>
      <c r="J277" s="442"/>
      <c r="K277" s="167" t="s">
        <v>124</v>
      </c>
      <c r="L277" s="199">
        <v>0</v>
      </c>
      <c r="M277" s="199">
        <v>0</v>
      </c>
      <c r="N277" s="199">
        <v>0</v>
      </c>
      <c r="O277" s="199">
        <v>0</v>
      </c>
      <c r="P277" s="199">
        <v>0</v>
      </c>
      <c r="Q277" s="199">
        <v>0</v>
      </c>
      <c r="R277" s="199">
        <v>0</v>
      </c>
      <c r="S277" s="199">
        <v>0</v>
      </c>
      <c r="T277" s="199">
        <v>0</v>
      </c>
      <c r="U277" s="199">
        <v>0</v>
      </c>
      <c r="V277" s="199">
        <v>0</v>
      </c>
      <c r="W277" s="199">
        <v>0</v>
      </c>
      <c r="X277" s="199">
        <v>0</v>
      </c>
      <c r="Y277" s="199">
        <v>0</v>
      </c>
      <c r="Z277" s="199">
        <v>0</v>
      </c>
      <c r="AA277" s="199">
        <v>0</v>
      </c>
      <c r="AB277" s="199">
        <v>0</v>
      </c>
      <c r="AC277" s="199">
        <v>0</v>
      </c>
      <c r="AD277" s="199">
        <v>0</v>
      </c>
      <c r="AE277" s="199">
        <v>0</v>
      </c>
      <c r="AF277" s="199">
        <v>0</v>
      </c>
      <c r="AG277" s="199">
        <v>0</v>
      </c>
      <c r="AH277" s="199">
        <v>0</v>
      </c>
      <c r="AI277" s="199">
        <v>0</v>
      </c>
      <c r="AJ277" s="199">
        <v>0</v>
      </c>
      <c r="AK277" s="199">
        <v>0</v>
      </c>
      <c r="AL277" s="199">
        <v>0</v>
      </c>
      <c r="AM277" s="199">
        <v>0</v>
      </c>
      <c r="AN277" s="199">
        <v>0</v>
      </c>
      <c r="AO277" s="199">
        <v>0</v>
      </c>
      <c r="AP277" s="199">
        <v>0</v>
      </c>
      <c r="AQ277" s="199">
        <v>0</v>
      </c>
      <c r="AR277" s="199">
        <v>0</v>
      </c>
    </row>
    <row r="278" spans="7:44" ht="14.25" customHeight="1" thickTop="1" x14ac:dyDescent="0.25">
      <c r="G278" s="62"/>
      <c r="H278" s="434"/>
      <c r="J278" s="442"/>
      <c r="K278" s="164" t="s">
        <v>125</v>
      </c>
      <c r="L278" s="198">
        <v>0</v>
      </c>
      <c r="M278" s="198">
        <v>0</v>
      </c>
      <c r="N278" s="198">
        <v>0</v>
      </c>
      <c r="O278" s="198">
        <v>0</v>
      </c>
      <c r="P278" s="198">
        <v>0</v>
      </c>
      <c r="Q278" s="198">
        <v>0</v>
      </c>
      <c r="R278" s="198">
        <v>0</v>
      </c>
      <c r="S278" s="198">
        <v>0</v>
      </c>
      <c r="T278" s="198">
        <v>0</v>
      </c>
      <c r="U278" s="198">
        <v>0</v>
      </c>
      <c r="V278" s="198">
        <v>0</v>
      </c>
      <c r="W278" s="198">
        <v>0</v>
      </c>
      <c r="X278" s="198">
        <v>0</v>
      </c>
      <c r="Y278" s="198">
        <v>0</v>
      </c>
      <c r="Z278" s="198">
        <v>0</v>
      </c>
      <c r="AA278" s="198">
        <v>0</v>
      </c>
      <c r="AB278" s="198">
        <v>0</v>
      </c>
      <c r="AC278" s="198">
        <v>0</v>
      </c>
      <c r="AD278" s="198">
        <v>0</v>
      </c>
      <c r="AE278" s="198">
        <v>0</v>
      </c>
      <c r="AF278" s="198">
        <v>0</v>
      </c>
      <c r="AG278" s="198">
        <v>0</v>
      </c>
      <c r="AH278" s="198">
        <v>0</v>
      </c>
      <c r="AI278" s="198">
        <v>0</v>
      </c>
      <c r="AJ278" s="198">
        <v>0</v>
      </c>
      <c r="AK278" s="198">
        <v>0</v>
      </c>
      <c r="AL278" s="198">
        <v>0</v>
      </c>
      <c r="AM278" s="198">
        <v>0</v>
      </c>
      <c r="AN278" s="198">
        <v>0</v>
      </c>
      <c r="AO278" s="198">
        <v>0</v>
      </c>
      <c r="AP278" s="198">
        <v>0</v>
      </c>
      <c r="AQ278" s="198">
        <v>0</v>
      </c>
      <c r="AR278" s="198">
        <v>0</v>
      </c>
    </row>
    <row r="279" spans="7:44" ht="14.25" customHeight="1" x14ac:dyDescent="0.25">
      <c r="G279" s="62"/>
      <c r="H279" s="434"/>
      <c r="J279" s="442"/>
      <c r="K279" s="52" t="s">
        <v>126</v>
      </c>
      <c r="L279" s="196">
        <v>0</v>
      </c>
      <c r="M279" s="196">
        <v>0</v>
      </c>
      <c r="N279" s="196">
        <v>0</v>
      </c>
      <c r="O279" s="196">
        <v>0</v>
      </c>
      <c r="P279" s="196">
        <v>0</v>
      </c>
      <c r="Q279" s="196">
        <v>0</v>
      </c>
      <c r="R279" s="196">
        <v>0</v>
      </c>
      <c r="S279" s="196">
        <v>0</v>
      </c>
      <c r="T279" s="196">
        <v>0</v>
      </c>
      <c r="U279" s="196">
        <v>0</v>
      </c>
      <c r="V279" s="196">
        <v>0</v>
      </c>
      <c r="W279" s="196">
        <v>0</v>
      </c>
      <c r="X279" s="196">
        <v>0</v>
      </c>
      <c r="Y279" s="196">
        <v>0</v>
      </c>
      <c r="Z279" s="196">
        <v>0</v>
      </c>
      <c r="AA279" s="196">
        <v>0</v>
      </c>
      <c r="AB279" s="196">
        <v>0</v>
      </c>
      <c r="AC279" s="196">
        <v>0</v>
      </c>
      <c r="AD279" s="196">
        <v>0</v>
      </c>
      <c r="AE279" s="196">
        <v>0</v>
      </c>
      <c r="AF279" s="196">
        <v>0</v>
      </c>
      <c r="AG279" s="196">
        <v>0</v>
      </c>
      <c r="AH279" s="196">
        <v>0</v>
      </c>
      <c r="AI279" s="196">
        <v>0</v>
      </c>
      <c r="AJ279" s="196">
        <v>0</v>
      </c>
      <c r="AK279" s="196">
        <v>0</v>
      </c>
      <c r="AL279" s="196">
        <v>0</v>
      </c>
      <c r="AM279" s="196">
        <v>0</v>
      </c>
      <c r="AN279" s="196">
        <v>0</v>
      </c>
      <c r="AO279" s="196">
        <v>0</v>
      </c>
      <c r="AP279" s="196">
        <v>0</v>
      </c>
      <c r="AQ279" s="196">
        <v>0</v>
      </c>
      <c r="AR279" s="196">
        <v>0</v>
      </c>
    </row>
    <row r="280" spans="7:44" ht="14.25" customHeight="1" thickBot="1" x14ac:dyDescent="0.3">
      <c r="G280" s="62"/>
      <c r="H280" s="434"/>
      <c r="J280" s="442"/>
      <c r="K280" s="167" t="s">
        <v>127</v>
      </c>
      <c r="L280" s="199">
        <v>0</v>
      </c>
      <c r="M280" s="199">
        <v>0</v>
      </c>
      <c r="N280" s="199">
        <v>0</v>
      </c>
      <c r="O280" s="199">
        <v>0</v>
      </c>
      <c r="P280" s="199">
        <v>0</v>
      </c>
      <c r="Q280" s="199">
        <v>0</v>
      </c>
      <c r="R280" s="199">
        <v>0</v>
      </c>
      <c r="S280" s="199">
        <v>0</v>
      </c>
      <c r="T280" s="199">
        <v>0</v>
      </c>
      <c r="U280" s="199">
        <v>0</v>
      </c>
      <c r="V280" s="199">
        <v>0</v>
      </c>
      <c r="W280" s="199">
        <v>0</v>
      </c>
      <c r="X280" s="199">
        <v>0</v>
      </c>
      <c r="Y280" s="199">
        <v>0</v>
      </c>
      <c r="Z280" s="199">
        <v>0</v>
      </c>
      <c r="AA280" s="199">
        <v>0</v>
      </c>
      <c r="AB280" s="199">
        <v>0</v>
      </c>
      <c r="AC280" s="199">
        <v>0</v>
      </c>
      <c r="AD280" s="199">
        <v>0</v>
      </c>
      <c r="AE280" s="199">
        <v>0</v>
      </c>
      <c r="AF280" s="199">
        <v>0</v>
      </c>
      <c r="AG280" s="199">
        <v>0</v>
      </c>
      <c r="AH280" s="199">
        <v>0</v>
      </c>
      <c r="AI280" s="199">
        <v>0</v>
      </c>
      <c r="AJ280" s="199">
        <v>0</v>
      </c>
      <c r="AK280" s="199">
        <v>0</v>
      </c>
      <c r="AL280" s="199">
        <v>0</v>
      </c>
      <c r="AM280" s="199">
        <v>0</v>
      </c>
      <c r="AN280" s="199">
        <v>0</v>
      </c>
      <c r="AO280" s="199">
        <v>0</v>
      </c>
      <c r="AP280" s="199">
        <v>0</v>
      </c>
      <c r="AQ280" s="199">
        <v>0</v>
      </c>
      <c r="AR280" s="199">
        <v>0</v>
      </c>
    </row>
    <row r="281" spans="7:44" ht="14.25" customHeight="1" thickTop="1" x14ac:dyDescent="0.25">
      <c r="G281" s="62"/>
      <c r="H281" s="434"/>
      <c r="J281" s="442"/>
      <c r="K281" s="164" t="s">
        <v>128</v>
      </c>
      <c r="L281" s="198">
        <v>0</v>
      </c>
      <c r="M281" s="198">
        <v>0</v>
      </c>
      <c r="N281" s="198">
        <v>0</v>
      </c>
      <c r="O281" s="198">
        <v>0</v>
      </c>
      <c r="P281" s="198">
        <v>0</v>
      </c>
      <c r="Q281" s="198">
        <v>0</v>
      </c>
      <c r="R281" s="198">
        <v>0</v>
      </c>
      <c r="S281" s="198">
        <v>0</v>
      </c>
      <c r="T281" s="198">
        <v>0</v>
      </c>
      <c r="U281" s="198">
        <v>0</v>
      </c>
      <c r="V281" s="198">
        <v>0</v>
      </c>
      <c r="W281" s="198">
        <v>0</v>
      </c>
      <c r="X281" s="198">
        <v>0</v>
      </c>
      <c r="Y281" s="198">
        <v>0</v>
      </c>
      <c r="Z281" s="198">
        <v>0</v>
      </c>
      <c r="AA281" s="198">
        <v>0</v>
      </c>
      <c r="AB281" s="198">
        <v>0</v>
      </c>
      <c r="AC281" s="198">
        <v>0</v>
      </c>
      <c r="AD281" s="198">
        <v>0</v>
      </c>
      <c r="AE281" s="198">
        <v>0</v>
      </c>
      <c r="AF281" s="198">
        <v>0</v>
      </c>
      <c r="AG281" s="198">
        <v>0</v>
      </c>
      <c r="AH281" s="198">
        <v>0</v>
      </c>
      <c r="AI281" s="198">
        <v>0</v>
      </c>
      <c r="AJ281" s="198">
        <v>0</v>
      </c>
      <c r="AK281" s="198">
        <v>0</v>
      </c>
      <c r="AL281" s="198">
        <v>0</v>
      </c>
      <c r="AM281" s="198">
        <v>0</v>
      </c>
      <c r="AN281" s="198">
        <v>0</v>
      </c>
      <c r="AO281" s="198">
        <v>0</v>
      </c>
      <c r="AP281" s="198">
        <v>0</v>
      </c>
      <c r="AQ281" s="198">
        <v>0</v>
      </c>
      <c r="AR281" s="198">
        <v>0</v>
      </c>
    </row>
    <row r="282" spans="7:44" ht="14.25" customHeight="1" x14ac:dyDescent="0.25">
      <c r="G282" s="62"/>
      <c r="H282" s="434"/>
      <c r="J282" s="442"/>
      <c r="K282" s="52" t="s">
        <v>129</v>
      </c>
      <c r="L282" s="196">
        <v>0</v>
      </c>
      <c r="M282" s="196">
        <v>0</v>
      </c>
      <c r="N282" s="196">
        <v>0</v>
      </c>
      <c r="O282" s="196">
        <v>0</v>
      </c>
      <c r="P282" s="196">
        <v>0</v>
      </c>
      <c r="Q282" s="196">
        <v>0</v>
      </c>
      <c r="R282" s="196">
        <v>0</v>
      </c>
      <c r="S282" s="196">
        <v>0</v>
      </c>
      <c r="T282" s="196">
        <v>0</v>
      </c>
      <c r="U282" s="196">
        <v>0</v>
      </c>
      <c r="V282" s="196">
        <v>0</v>
      </c>
      <c r="W282" s="196">
        <v>0</v>
      </c>
      <c r="X282" s="196">
        <v>0</v>
      </c>
      <c r="Y282" s="196">
        <v>0</v>
      </c>
      <c r="Z282" s="196">
        <v>0</v>
      </c>
      <c r="AA282" s="196">
        <v>0</v>
      </c>
      <c r="AB282" s="196">
        <v>0</v>
      </c>
      <c r="AC282" s="196">
        <v>0</v>
      </c>
      <c r="AD282" s="196">
        <v>0</v>
      </c>
      <c r="AE282" s="196">
        <v>0</v>
      </c>
      <c r="AF282" s="196">
        <v>0</v>
      </c>
      <c r="AG282" s="196">
        <v>0</v>
      </c>
      <c r="AH282" s="196">
        <v>0</v>
      </c>
      <c r="AI282" s="196">
        <v>0</v>
      </c>
      <c r="AJ282" s="196">
        <v>0</v>
      </c>
      <c r="AK282" s="196">
        <v>0</v>
      </c>
      <c r="AL282" s="196">
        <v>0</v>
      </c>
      <c r="AM282" s="196">
        <v>0</v>
      </c>
      <c r="AN282" s="196">
        <v>0</v>
      </c>
      <c r="AO282" s="196">
        <v>0</v>
      </c>
      <c r="AP282" s="196">
        <v>0</v>
      </c>
      <c r="AQ282" s="196">
        <v>0</v>
      </c>
      <c r="AR282" s="196">
        <v>0</v>
      </c>
    </row>
    <row r="283" spans="7:44" ht="14.25" customHeight="1" x14ac:dyDescent="0.25">
      <c r="G283" s="62"/>
      <c r="H283" s="434"/>
      <c r="J283" s="449"/>
      <c r="K283" s="167" t="s">
        <v>130</v>
      </c>
      <c r="L283" s="199">
        <v>0</v>
      </c>
      <c r="M283" s="199">
        <v>0</v>
      </c>
      <c r="N283" s="199">
        <v>0</v>
      </c>
      <c r="O283" s="199">
        <v>0</v>
      </c>
      <c r="P283" s="199">
        <v>0</v>
      </c>
      <c r="Q283" s="199">
        <v>0</v>
      </c>
      <c r="R283" s="199">
        <v>0</v>
      </c>
      <c r="S283" s="199">
        <v>0</v>
      </c>
      <c r="T283" s="199">
        <v>0</v>
      </c>
      <c r="U283" s="199">
        <v>0</v>
      </c>
      <c r="V283" s="199">
        <v>0</v>
      </c>
      <c r="W283" s="199">
        <v>0</v>
      </c>
      <c r="X283" s="199">
        <v>0</v>
      </c>
      <c r="Y283" s="199">
        <v>0</v>
      </c>
      <c r="Z283" s="199">
        <v>0</v>
      </c>
      <c r="AA283" s="199">
        <v>0</v>
      </c>
      <c r="AB283" s="199">
        <v>0</v>
      </c>
      <c r="AC283" s="199">
        <v>0</v>
      </c>
      <c r="AD283" s="199">
        <v>0</v>
      </c>
      <c r="AE283" s="199">
        <v>0</v>
      </c>
      <c r="AF283" s="199">
        <v>0</v>
      </c>
      <c r="AG283" s="199">
        <v>0</v>
      </c>
      <c r="AH283" s="199">
        <v>0</v>
      </c>
      <c r="AI283" s="199">
        <v>0</v>
      </c>
      <c r="AJ283" s="199">
        <v>0</v>
      </c>
      <c r="AK283" s="199">
        <v>0</v>
      </c>
      <c r="AL283" s="199">
        <v>0</v>
      </c>
      <c r="AM283" s="199">
        <v>0</v>
      </c>
      <c r="AN283" s="199">
        <v>0</v>
      </c>
      <c r="AO283" s="199">
        <v>0</v>
      </c>
      <c r="AP283" s="199">
        <v>0</v>
      </c>
      <c r="AQ283" s="199">
        <v>0</v>
      </c>
      <c r="AR283" s="199">
        <v>0</v>
      </c>
    </row>
    <row r="284" spans="7:44" ht="14.25" customHeight="1" thickBot="1" x14ac:dyDescent="0.3">
      <c r="G284" s="62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  <c r="AA284" s="111"/>
      <c r="AB284" s="111"/>
      <c r="AC284" s="111"/>
      <c r="AD284" s="111"/>
      <c r="AE284" s="111"/>
      <c r="AF284" s="111"/>
      <c r="AG284" s="111"/>
      <c r="AH284" s="111"/>
      <c r="AI284" s="111"/>
      <c r="AJ284" s="111"/>
      <c r="AK284" s="111"/>
      <c r="AL284" s="111"/>
      <c r="AM284" s="111"/>
      <c r="AN284" s="111"/>
      <c r="AO284" s="111"/>
      <c r="AP284" s="111"/>
      <c r="AQ284" s="111"/>
      <c r="AR284" s="111"/>
    </row>
    <row r="285" spans="7:44" ht="14.25" customHeight="1" x14ac:dyDescent="0.25">
      <c r="G285" s="62"/>
      <c r="H285" s="116"/>
      <c r="I285" s="116"/>
      <c r="J285" s="116"/>
      <c r="K285" s="116"/>
      <c r="L285" s="116"/>
      <c r="M285" s="116"/>
      <c r="N285" s="116"/>
      <c r="O285" s="116"/>
      <c r="P285" s="116"/>
      <c r="Q285" s="116"/>
      <c r="R285" s="116"/>
      <c r="S285" s="116"/>
      <c r="T285" s="116"/>
      <c r="U285" s="116"/>
      <c r="V285" s="116"/>
      <c r="W285" s="116"/>
      <c r="X285" s="116"/>
      <c r="Y285" s="116"/>
      <c r="Z285" s="116"/>
      <c r="AA285" s="116"/>
      <c r="AB285" s="116"/>
      <c r="AC285" s="116"/>
      <c r="AD285" s="116"/>
      <c r="AE285" s="116"/>
      <c r="AF285" s="116"/>
      <c r="AG285" s="116"/>
      <c r="AH285" s="116"/>
      <c r="AI285" s="116"/>
      <c r="AJ285" s="116"/>
      <c r="AK285" s="116"/>
      <c r="AL285" s="116"/>
      <c r="AM285" s="116"/>
      <c r="AN285" s="116"/>
      <c r="AO285" s="116"/>
      <c r="AP285" s="116"/>
      <c r="AQ285" s="116"/>
      <c r="AR285" s="116"/>
    </row>
    <row r="286" spans="7:44" ht="14.25" customHeight="1" thickBot="1" x14ac:dyDescent="0.3">
      <c r="G286" s="62"/>
      <c r="L286" s="162">
        <v>2018</v>
      </c>
      <c r="M286" s="162">
        <v>2019</v>
      </c>
      <c r="N286" s="162">
        <v>2020</v>
      </c>
      <c r="O286" s="162">
        <v>2021</v>
      </c>
      <c r="P286" s="162">
        <v>2022</v>
      </c>
      <c r="Q286" s="162">
        <v>2023</v>
      </c>
      <c r="R286" s="162">
        <v>2024</v>
      </c>
      <c r="S286" s="162">
        <v>2025</v>
      </c>
      <c r="T286" s="162">
        <v>2026</v>
      </c>
      <c r="U286" s="162">
        <v>2027</v>
      </c>
      <c r="V286" s="162">
        <v>2028</v>
      </c>
      <c r="W286" s="162">
        <v>2029</v>
      </c>
      <c r="X286" s="162">
        <v>2030</v>
      </c>
      <c r="Y286" s="162">
        <v>2031</v>
      </c>
      <c r="Z286" s="162">
        <v>2032</v>
      </c>
      <c r="AA286" s="162">
        <v>2033</v>
      </c>
      <c r="AB286" s="162">
        <v>2034</v>
      </c>
      <c r="AC286" s="162">
        <v>2035</v>
      </c>
      <c r="AD286" s="162">
        <v>2036</v>
      </c>
      <c r="AE286" s="162">
        <v>2037</v>
      </c>
      <c r="AF286" s="162">
        <v>2038</v>
      </c>
      <c r="AG286" s="162">
        <v>2039</v>
      </c>
      <c r="AH286" s="162">
        <v>2040</v>
      </c>
      <c r="AI286" s="162">
        <v>2041</v>
      </c>
      <c r="AJ286" s="162">
        <v>2042</v>
      </c>
      <c r="AK286" s="162">
        <v>2043</v>
      </c>
      <c r="AL286" s="162">
        <v>2044</v>
      </c>
      <c r="AM286" s="162">
        <v>2045</v>
      </c>
      <c r="AN286" s="162">
        <v>2046</v>
      </c>
      <c r="AO286" s="162">
        <v>2047</v>
      </c>
      <c r="AP286" s="162">
        <v>2048</v>
      </c>
      <c r="AQ286" s="162">
        <v>2049</v>
      </c>
      <c r="AR286" s="162">
        <v>2050</v>
      </c>
    </row>
    <row r="287" spans="7:44" ht="14.25" customHeight="1" thickTop="1" x14ac:dyDescent="0.25">
      <c r="G287" s="62"/>
      <c r="H287" s="435" t="s">
        <v>109</v>
      </c>
      <c r="J287" s="441" t="s">
        <v>110</v>
      </c>
      <c r="K287" s="164" t="s">
        <v>116</v>
      </c>
      <c r="L287" s="209">
        <f t="shared" ref="L287:AR289" si="27" xml:space="preserve"> ((L246 *L311* $S$48 * (L167 * 1 + L269) +L184) * 1000 / (L99 * 8760)) + L201 + 0</f>
        <v>50.069005720657643</v>
      </c>
      <c r="M287" s="209">
        <f t="shared" si="27"/>
        <v>43.099389442702751</v>
      </c>
      <c r="N287" s="209">
        <f t="shared" si="27"/>
        <v>40.662081208680725</v>
      </c>
      <c r="O287" s="209">
        <f t="shared" si="27"/>
        <v>38.10832944580693</v>
      </c>
      <c r="P287" s="209">
        <f t="shared" si="27"/>
        <v>35.629332254036314</v>
      </c>
      <c r="Q287" s="209">
        <f t="shared" si="27"/>
        <v>33.221854607750863</v>
      </c>
      <c r="R287" s="209">
        <f t="shared" si="27"/>
        <v>30.882845489222859</v>
      </c>
      <c r="S287" s="209">
        <f t="shared" si="27"/>
        <v>28.609424989110583</v>
      </c>
      <c r="T287" s="209">
        <f t="shared" si="27"/>
        <v>26.398872477102479</v>
      </c>
      <c r="U287" s="209">
        <f t="shared" si="27"/>
        <v>24.248615740545905</v>
      </c>
      <c r="V287" s="209">
        <f t="shared" si="27"/>
        <v>22.156220999892913</v>
      </c>
      <c r="W287" s="209">
        <f t="shared" si="27"/>
        <v>20.119383719478499</v>
      </c>
      <c r="X287" s="209">
        <f t="shared" si="27"/>
        <v>18.135920140687567</v>
      </c>
      <c r="Y287" s="209">
        <f t="shared" si="27"/>
        <v>17.807786599282185</v>
      </c>
      <c r="Z287" s="209">
        <f t="shared" si="27"/>
        <v>17.483431314731135</v>
      </c>
      <c r="AA287" s="209">
        <f t="shared" si="27"/>
        <v>17.162789404105936</v>
      </c>
      <c r="AB287" s="209">
        <f t="shared" si="27"/>
        <v>16.845797461643844</v>
      </c>
      <c r="AC287" s="209">
        <f t="shared" si="27"/>
        <v>16.532393516948162</v>
      </c>
      <c r="AD287" s="209">
        <f t="shared" si="27"/>
        <v>16.222516994599918</v>
      </c>
      <c r="AE287" s="209">
        <f t="shared" si="27"/>
        <v>15.916108675125674</v>
      </c>
      <c r="AF287" s="209">
        <f t="shared" si="27"/>
        <v>15.613110657268589</v>
      </c>
      <c r="AG287" s="209">
        <f t="shared" si="27"/>
        <v>15.313466321512264</v>
      </c>
      <c r="AH287" s="209">
        <f t="shared" si="27"/>
        <v>15.017120294809169</v>
      </c>
      <c r="AI287" s="209">
        <f t="shared" si="27"/>
        <v>14.724018416467336</v>
      </c>
      <c r="AJ287" s="209">
        <f t="shared" si="27"/>
        <v>14.434107705151384</v>
      </c>
      <c r="AK287" s="209">
        <f t="shared" si="27"/>
        <v>14.147336326955505</v>
      </c>
      <c r="AL287" s="209">
        <f t="shared" si="27"/>
        <v>13.863653564508034</v>
      </c>
      <c r="AM287" s="209">
        <f t="shared" si="27"/>
        <v>13.583009787068937</v>
      </c>
      <c r="AN287" s="209">
        <f t="shared" si="27"/>
        <v>13.305356421583205</v>
      </c>
      <c r="AO287" s="209">
        <f t="shared" si="27"/>
        <v>13.030645924654605</v>
      </c>
      <c r="AP287" s="209">
        <f t="shared" si="27"/>
        <v>12.758831755405998</v>
      </c>
      <c r="AQ287" s="209">
        <f t="shared" si="27"/>
        <v>12.489868349193447</v>
      </c>
      <c r="AR287" s="209">
        <f t="shared" si="27"/>
        <v>12.223711092143198</v>
      </c>
    </row>
    <row r="288" spans="7:44" ht="14.25" customHeight="1" x14ac:dyDescent="0.25">
      <c r="G288" s="62"/>
      <c r="H288" s="435"/>
      <c r="J288" s="442"/>
      <c r="K288" s="52" t="s">
        <v>117</v>
      </c>
      <c r="L288" s="210">
        <f t="shared" si="27"/>
        <v>50.069005720657643</v>
      </c>
      <c r="M288" s="210">
        <f t="shared" si="27"/>
        <v>43.461802276446619</v>
      </c>
      <c r="N288" s="210">
        <f t="shared" si="27"/>
        <v>41.757891367571467</v>
      </c>
      <c r="O288" s="210">
        <f t="shared" si="27"/>
        <v>39.884052627213634</v>
      </c>
      <c r="P288" s="210">
        <f t="shared" si="27"/>
        <v>38.036009970381492</v>
      </c>
      <c r="Q288" s="210">
        <f t="shared" si="27"/>
        <v>36.213234358314942</v>
      </c>
      <c r="R288" s="210">
        <f t="shared" si="27"/>
        <v>34.415211120413296</v>
      </c>
      <c r="S288" s="210">
        <f t="shared" si="27"/>
        <v>32.641439469744064</v>
      </c>
      <c r="T288" s="210">
        <f t="shared" si="27"/>
        <v>30.891432038024526</v>
      </c>
      <c r="U288" s="210">
        <f t="shared" si="27"/>
        <v>29.164714429169429</v>
      </c>
      <c r="V288" s="210">
        <f t="shared" si="27"/>
        <v>27.460824790545509</v>
      </c>
      <c r="W288" s="210">
        <f t="shared" si="27"/>
        <v>25.779313401118969</v>
      </c>
      <c r="X288" s="210">
        <f t="shared" si="27"/>
        <v>24.119742275724459</v>
      </c>
      <c r="Y288" s="210">
        <f t="shared" si="27"/>
        <v>23.794053028400043</v>
      </c>
      <c r="Z288" s="210">
        <f t="shared" si="27"/>
        <v>23.471386006349615</v>
      </c>
      <c r="AA288" s="210">
        <f t="shared" si="27"/>
        <v>23.151699336855156</v>
      </c>
      <c r="AB288" s="210">
        <f t="shared" si="27"/>
        <v>22.83495191716743</v>
      </c>
      <c r="AC288" s="210">
        <f t="shared" si="27"/>
        <v>22.521103396888925</v>
      </c>
      <c r="AD288" s="210">
        <f t="shared" si="27"/>
        <v>22.210114160838327</v>
      </c>
      <c r="AE288" s="210">
        <f t="shared" si="27"/>
        <v>21.901945312381145</v>
      </c>
      <c r="AF288" s="210">
        <f t="shared" si="27"/>
        <v>21.596558657211872</v>
      </c>
      <c r="AG288" s="210">
        <f t="shared" si="27"/>
        <v>21.293916687573375</v>
      </c>
      <c r="AH288" s="210">
        <f t="shared" si="27"/>
        <v>20.99398256689992</v>
      </c>
      <c r="AI288" s="210">
        <f t="shared" si="27"/>
        <v>20.696720114870516</v>
      </c>
      <c r="AJ288" s="210">
        <f t="shared" si="27"/>
        <v>20.402093792859961</v>
      </c>
      <c r="AK288" s="210">
        <f t="shared" si="27"/>
        <v>20.110068689775215</v>
      </c>
      <c r="AL288" s="210">
        <f t="shared" si="27"/>
        <v>19.820610508265226</v>
      </c>
      <c r="AM288" s="210">
        <f t="shared" si="27"/>
        <v>19.533685551292905</v>
      </c>
      <c r="AN288" s="210">
        <f t="shared" si="27"/>
        <v>19.249260709058046</v>
      </c>
      <c r="AO288" s="210">
        <f t="shared" si="27"/>
        <v>18.96730344626063</v>
      </c>
      <c r="AP288" s="210">
        <f t="shared" si="27"/>
        <v>18.687781789694178</v>
      </c>
      <c r="AQ288" s="210">
        <f t="shared" si="27"/>
        <v>18.410664316159266</v>
      </c>
      <c r="AR288" s="210">
        <f t="shared" si="27"/>
        <v>18.135920140687567</v>
      </c>
    </row>
    <row r="289" spans="7:44" ht="14.25" customHeight="1" thickBot="1" x14ac:dyDescent="0.3">
      <c r="G289" s="62"/>
      <c r="H289" s="435"/>
      <c r="J289" s="442"/>
      <c r="K289" s="167" t="s">
        <v>118</v>
      </c>
      <c r="L289" s="211">
        <f t="shared" si="27"/>
        <v>50.069005720657643</v>
      </c>
      <c r="M289" s="211">
        <f t="shared" si="27"/>
        <v>43.769429218410487</v>
      </c>
      <c r="N289" s="211">
        <f t="shared" si="27"/>
        <v>43.44973175525471</v>
      </c>
      <c r="O289" s="211">
        <f t="shared" si="27"/>
        <v>42.932377262127247</v>
      </c>
      <c r="P289" s="211">
        <f t="shared" si="27"/>
        <v>42.415022768999776</v>
      </c>
      <c r="Q289" s="211">
        <f t="shared" si="27"/>
        <v>41.897668275872313</v>
      </c>
      <c r="R289" s="211">
        <f t="shared" si="27"/>
        <v>41.380313782744842</v>
      </c>
      <c r="S289" s="211">
        <f t="shared" si="27"/>
        <v>40.862959289617379</v>
      </c>
      <c r="T289" s="211">
        <f t="shared" si="27"/>
        <v>40.345604796489916</v>
      </c>
      <c r="U289" s="211">
        <f t="shared" si="27"/>
        <v>39.828250303362452</v>
      </c>
      <c r="V289" s="211">
        <f t="shared" si="27"/>
        <v>39.310895810234982</v>
      </c>
      <c r="W289" s="211">
        <f t="shared" si="27"/>
        <v>38.793541317107511</v>
      </c>
      <c r="X289" s="211">
        <f t="shared" si="27"/>
        <v>38.276186823980012</v>
      </c>
      <c r="Y289" s="211">
        <f t="shared" si="27"/>
        <v>37.511491719056146</v>
      </c>
      <c r="Z289" s="211">
        <f t="shared" si="27"/>
        <v>36.753237016412534</v>
      </c>
      <c r="AA289" s="211">
        <f t="shared" si="27"/>
        <v>36.001341693868966</v>
      </c>
      <c r="AB289" s="211">
        <f t="shared" si="27"/>
        <v>35.25572608261426</v>
      </c>
      <c r="AC289" s="211">
        <f t="shared" si="27"/>
        <v>34.516311839065828</v>
      </c>
      <c r="AD289" s="211">
        <f t="shared" si="27"/>
        <v>33.783021917428755</v>
      </c>
      <c r="AE289" s="211">
        <f t="shared" si="27"/>
        <v>33.055780542933675</v>
      </c>
      <c r="AF289" s="211">
        <f t="shared" si="27"/>
        <v>32.334513185734274</v>
      </c>
      <c r="AG289" s="211">
        <f t="shared" si="27"/>
        <v>31.619146535445477</v>
      </c>
      <c r="AH289" s="211">
        <f t="shared" si="27"/>
        <v>30.909608476303891</v>
      </c>
      <c r="AI289" s="211">
        <f t="shared" si="27"/>
        <v>30.205828062933005</v>
      </c>
      <c r="AJ289" s="211">
        <f t="shared" si="27"/>
        <v>29.507735496695972</v>
      </c>
      <c r="AK289" s="211">
        <f t="shared" si="27"/>
        <v>28.815262102619414</v>
      </c>
      <c r="AL289" s="211">
        <f t="shared" si="27"/>
        <v>28.128340306872236</v>
      </c>
      <c r="AM289" s="211">
        <f t="shared" si="27"/>
        <v>27.446903614783945</v>
      </c>
      <c r="AN289" s="211">
        <f t="shared" si="27"/>
        <v>26.770886589387448</v>
      </c>
      <c r="AO289" s="211">
        <f t="shared" si="27"/>
        <v>26.100224830471756</v>
      </c>
      <c r="AP289" s="211">
        <f t="shared" si="27"/>
        <v>25.434854954130632</v>
      </c>
      <c r="AQ289" s="211">
        <f t="shared" si="27"/>
        <v>24.774714572793307</v>
      </c>
      <c r="AR289" s="211">
        <f t="shared" si="27"/>
        <v>24.119742275724459</v>
      </c>
    </row>
    <row r="290" spans="7:44" ht="14.25" customHeight="1" thickTop="1" x14ac:dyDescent="0.25">
      <c r="G290" s="62"/>
      <c r="H290" s="435"/>
      <c r="J290" s="442"/>
      <c r="K290" s="164" t="s">
        <v>119</v>
      </c>
      <c r="L290" s="209">
        <f t="shared" ref="L290:AR292" si="28" xml:space="preserve"> ((L246 * L311 * $S$48 * (L170 * 1 + L272) +L187) * 1000 / (L102 * 8760)) + L204 + 0</f>
        <v>43.378618545856689</v>
      </c>
      <c r="M290" s="209">
        <f t="shared" si="28"/>
        <v>37.36116282263044</v>
      </c>
      <c r="N290" s="209">
        <f t="shared" si="28"/>
        <v>35.267461693787617</v>
      </c>
      <c r="O290" s="209">
        <f t="shared" si="28"/>
        <v>33.069907102431529</v>
      </c>
      <c r="P290" s="209">
        <f t="shared" si="28"/>
        <v>30.934467054523392</v>
      </c>
      <c r="Q290" s="209">
        <f t="shared" si="28"/>
        <v>28.858544720683671</v>
      </c>
      <c r="R290" s="209">
        <f t="shared" si="28"/>
        <v>26.839686036567603</v>
      </c>
      <c r="S290" s="209">
        <f t="shared" si="28"/>
        <v>24.875570024947233</v>
      </c>
      <c r="T290" s="209">
        <f t="shared" si="28"/>
        <v>22.963999894531632</v>
      </c>
      <c r="U290" s="209">
        <f t="shared" si="28"/>
        <v>21.102894843755475</v>
      </c>
      <c r="V290" s="209">
        <f t="shared" si="28"/>
        <v>19.290282505245859</v>
      </c>
      <c r="W290" s="209">
        <f t="shared" si="28"/>
        <v>17.524291973291785</v>
      </c>
      <c r="X290" s="209">
        <f t="shared" si="28"/>
        <v>15.803147362499139</v>
      </c>
      <c r="Y290" s="209">
        <f t="shared" si="28"/>
        <v>15.525321624350871</v>
      </c>
      <c r="Z290" s="209">
        <f t="shared" si="28"/>
        <v>15.250409640509462</v>
      </c>
      <c r="AA290" s="209">
        <f t="shared" si="28"/>
        <v>14.978365812195948</v>
      </c>
      <c r="AB290" s="209">
        <f t="shared" si="28"/>
        <v>14.70914548715756</v>
      </c>
      <c r="AC290" s="209">
        <f t="shared" si="28"/>
        <v>14.442704935234826</v>
      </c>
      <c r="AD290" s="209">
        <f t="shared" si="28"/>
        <v>14.179001324681693</v>
      </c>
      <c r="AE290" s="209">
        <f t="shared" si="28"/>
        <v>13.917992699211631</v>
      </c>
      <c r="AF290" s="209">
        <f t="shared" si="28"/>
        <v>13.659637955743866</v>
      </c>
      <c r="AG290" s="209">
        <f t="shared" si="28"/>
        <v>13.403896822825065</v>
      </c>
      <c r="AH290" s="209">
        <f t="shared" si="28"/>
        <v>13.150729839702562</v>
      </c>
      <c r="AI290" s="209">
        <f t="shared" si="28"/>
        <v>12.900098336026341</v>
      </c>
      <c r="AJ290" s="209">
        <f t="shared" si="28"/>
        <v>12.651964412157838</v>
      </c>
      <c r="AK290" s="209">
        <f t="shared" si="28"/>
        <v>12.4062909200645</v>
      </c>
      <c r="AL290" s="209">
        <f t="shared" si="28"/>
        <v>12.163041444779896</v>
      </c>
      <c r="AM290" s="209">
        <f t="shared" si="28"/>
        <v>11.922180286409871</v>
      </c>
      <c r="AN290" s="209">
        <f t="shared" si="28"/>
        <v>11.683672442666202</v>
      </c>
      <c r="AO290" s="209">
        <f t="shared" si="28"/>
        <v>11.447483591909615</v>
      </c>
      <c r="AP290" s="209">
        <f t="shared" si="28"/>
        <v>11.213580076685155</v>
      </c>
      <c r="AQ290" s="209">
        <f t="shared" si="28"/>
        <v>10.981928887733069</v>
      </c>
      <c r="AR290" s="209">
        <f t="shared" si="28"/>
        <v>10.752497648459451</v>
      </c>
    </row>
    <row r="291" spans="7:44" ht="14.25" customHeight="1" x14ac:dyDescent="0.25">
      <c r="G291" s="62"/>
      <c r="H291" s="435"/>
      <c r="J291" s="442"/>
      <c r="K291" s="52" t="s">
        <v>120</v>
      </c>
      <c r="L291" s="210">
        <f t="shared" si="28"/>
        <v>43.378618545856689</v>
      </c>
      <c r="M291" s="210">
        <f t="shared" si="28"/>
        <v>37.663572708239101</v>
      </c>
      <c r="N291" s="210">
        <f t="shared" si="28"/>
        <v>36.195777245753462</v>
      </c>
      <c r="O291" s="210">
        <f t="shared" si="28"/>
        <v>34.57982200005786</v>
      </c>
      <c r="P291" s="210">
        <f t="shared" si="28"/>
        <v>32.985353477839276</v>
      </c>
      <c r="Q291" s="210">
        <f t="shared" si="28"/>
        <v>31.411945958607443</v>
      </c>
      <c r="R291" s="210">
        <f t="shared" si="28"/>
        <v>29.859184894589816</v>
      </c>
      <c r="S291" s="210">
        <f t="shared" si="28"/>
        <v>28.326666546596101</v>
      </c>
      <c r="T291" s="210">
        <f t="shared" si="28"/>
        <v>26.813997634031832</v>
      </c>
      <c r="U291" s="210">
        <f t="shared" si="28"/>
        <v>25.320794998423633</v>
      </c>
      <c r="V291" s="210">
        <f t="shared" si="28"/>
        <v>23.846685279851645</v>
      </c>
      <c r="W291" s="210">
        <f t="shared" si="28"/>
        <v>22.391304605714922</v>
      </c>
      <c r="X291" s="210">
        <f t="shared" si="28"/>
        <v>20.954298291285081</v>
      </c>
      <c r="Y291" s="210">
        <f t="shared" si="28"/>
        <v>20.674724579791235</v>
      </c>
      <c r="Z291" s="210">
        <f t="shared" si="28"/>
        <v>20.397655192905685</v>
      </c>
      <c r="AA291" s="210">
        <f t="shared" si="28"/>
        <v>20.123056631355418</v>
      </c>
      <c r="AB291" s="210">
        <f t="shared" si="28"/>
        <v>19.850895990689008</v>
      </c>
      <c r="AC291" s="210">
        <f t="shared" si="28"/>
        <v>19.581140948132735</v>
      </c>
      <c r="AD291" s="210">
        <f t="shared" si="28"/>
        <v>19.31375974979364</v>
      </c>
      <c r="AE291" s="210">
        <f t="shared" si="28"/>
        <v>19.048721198199015</v>
      </c>
      <c r="AF291" s="210">
        <f t="shared" si="28"/>
        <v>18.785994640161906</v>
      </c>
      <c r="AG291" s="210">
        <f t="shared" si="28"/>
        <v>18.525549954962841</v>
      </c>
      <c r="AH291" s="210">
        <f t="shared" si="28"/>
        <v>18.267357542838166</v>
      </c>
      <c r="AI291" s="210">
        <f t="shared" si="28"/>
        <v>18.011388313765714</v>
      </c>
      <c r="AJ291" s="210">
        <f t="shared" si="28"/>
        <v>17.757613676538934</v>
      </c>
      <c r="AK291" s="210">
        <f t="shared" si="28"/>
        <v>17.50600552812088</v>
      </c>
      <c r="AL291" s="210">
        <f t="shared" si="28"/>
        <v>17.256536243269608</v>
      </c>
      <c r="AM291" s="210">
        <f t="shared" si="28"/>
        <v>17.009178664427147</v>
      </c>
      <c r="AN291" s="210">
        <f t="shared" si="28"/>
        <v>16.763906091864033</v>
      </c>
      <c r="AO291" s="210">
        <f t="shared" si="28"/>
        <v>16.520692274072118</v>
      </c>
      <c r="AP291" s="210">
        <f t="shared" si="28"/>
        <v>16.27951139839822</v>
      </c>
      <c r="AQ291" s="210">
        <f t="shared" si="28"/>
        <v>16.040338081911695</v>
      </c>
      <c r="AR291" s="210">
        <f t="shared" si="28"/>
        <v>15.803147362499139</v>
      </c>
    </row>
    <row r="292" spans="7:44" ht="14.25" customHeight="1" thickBot="1" x14ac:dyDescent="0.3">
      <c r="G292" s="62"/>
      <c r="H292" s="435"/>
      <c r="J292" s="442"/>
      <c r="K292" s="167" t="s">
        <v>121</v>
      </c>
      <c r="L292" s="211">
        <f t="shared" si="28"/>
        <v>43.378618545856689</v>
      </c>
      <c r="M292" s="211">
        <f t="shared" si="28"/>
        <v>37.920812420925472</v>
      </c>
      <c r="N292" s="211">
        <f t="shared" si="28"/>
        <v>37.643833996754552</v>
      </c>
      <c r="O292" s="211">
        <f t="shared" si="28"/>
        <v>37.19561013276234</v>
      </c>
      <c r="P292" s="211">
        <f t="shared" si="28"/>
        <v>36.747386268770121</v>
      </c>
      <c r="Q292" s="211">
        <f t="shared" si="28"/>
        <v>36.299162404777917</v>
      </c>
      <c r="R292" s="211">
        <f t="shared" si="28"/>
        <v>35.850938540785698</v>
      </c>
      <c r="S292" s="211">
        <f t="shared" si="28"/>
        <v>35.402714676793487</v>
      </c>
      <c r="T292" s="211">
        <f t="shared" si="28"/>
        <v>34.954490812801275</v>
      </c>
      <c r="U292" s="211">
        <f t="shared" si="28"/>
        <v>34.506266948809063</v>
      </c>
      <c r="V292" s="211">
        <f t="shared" si="28"/>
        <v>34.058043084816852</v>
      </c>
      <c r="W292" s="211">
        <f t="shared" si="28"/>
        <v>33.609819220824633</v>
      </c>
      <c r="X292" s="211">
        <f t="shared" si="28"/>
        <v>33.161595356832393</v>
      </c>
      <c r="Y292" s="211">
        <f t="shared" si="28"/>
        <v>32.503900690858977</v>
      </c>
      <c r="Z292" s="211">
        <f t="shared" si="28"/>
        <v>31.851552617960326</v>
      </c>
      <c r="AA292" s="211">
        <f t="shared" si="28"/>
        <v>31.2044862060248</v>
      </c>
      <c r="AB292" s="211">
        <f t="shared" si="28"/>
        <v>30.562637570132271</v>
      </c>
      <c r="AC292" s="211">
        <f t="shared" si="28"/>
        <v>29.925943851528093</v>
      </c>
      <c r="AD292" s="211">
        <f t="shared" si="28"/>
        <v>29.294343197101892</v>
      </c>
      <c r="AE292" s="211">
        <f t="shared" si="28"/>
        <v>28.667774739356592</v>
      </c>
      <c r="AF292" s="211">
        <f t="shared" si="28"/>
        <v>28.046178576854508</v>
      </c>
      <c r="AG292" s="211">
        <f t="shared" si="28"/>
        <v>27.429495755127036</v>
      </c>
      <c r="AH292" s="211">
        <f t="shared" si="28"/>
        <v>26.817668248035307</v>
      </c>
      <c r="AI292" s="211">
        <f t="shared" si="28"/>
        <v>26.2106389395693</v>
      </c>
      <c r="AJ292" s="211">
        <f t="shared" si="28"/>
        <v>25.608351606073583</v>
      </c>
      <c r="AK292" s="211">
        <f t="shared" si="28"/>
        <v>25.01075089888792</v>
      </c>
      <c r="AL292" s="211">
        <f t="shared" si="28"/>
        <v>24.417782327391571</v>
      </c>
      <c r="AM292" s="211">
        <f t="shared" si="28"/>
        <v>23.829392242440338</v>
      </c>
      <c r="AN292" s="211">
        <f t="shared" si="28"/>
        <v>23.245527820185838</v>
      </c>
      <c r="AO292" s="211">
        <f t="shared" si="28"/>
        <v>22.666137046266627</v>
      </c>
      <c r="AP292" s="211">
        <f t="shared" si="28"/>
        <v>22.091168700361436</v>
      </c>
      <c r="AQ292" s="211">
        <f t="shared" si="28"/>
        <v>21.520572341094681</v>
      </c>
      <c r="AR292" s="211">
        <f t="shared" si="28"/>
        <v>20.954298291285081</v>
      </c>
    </row>
    <row r="293" spans="7:44" ht="14.25" customHeight="1" thickTop="1" x14ac:dyDescent="0.25">
      <c r="G293" s="62"/>
      <c r="H293" s="435"/>
      <c r="J293" s="442"/>
      <c r="K293" s="164" t="s">
        <v>122</v>
      </c>
      <c r="L293" s="209">
        <f t="shared" ref="L293:AR295" si="29" xml:space="preserve"> ((L246 * L311* $S$48 * (L173 * 1 + L275) +L190) * 1000 / (L105 * 8760)) + L207 + 0</f>
        <v>40.098907209339202</v>
      </c>
      <c r="M293" s="209">
        <f t="shared" si="29"/>
        <v>34.579391474651011</v>
      </c>
      <c r="N293" s="209">
        <f t="shared" si="29"/>
        <v>32.681067859307554</v>
      </c>
      <c r="O293" s="209">
        <f t="shared" si="29"/>
        <v>30.680726452078982</v>
      </c>
      <c r="P293" s="209">
        <f t="shared" si="29"/>
        <v>28.732411180373564</v>
      </c>
      <c r="Q293" s="209">
        <f t="shared" si="29"/>
        <v>26.834118407504661</v>
      </c>
      <c r="R293" s="209">
        <f t="shared" si="29"/>
        <v>24.983946078467895</v>
      </c>
      <c r="S293" s="209">
        <f t="shared" si="29"/>
        <v>23.180087362945777</v>
      </c>
      <c r="T293" s="209">
        <f t="shared" si="29"/>
        <v>21.420824769797157</v>
      </c>
      <c r="U293" s="209">
        <f t="shared" si="29"/>
        <v>19.704524692732488</v>
      </c>
      <c r="V293" s="209">
        <f t="shared" si="29"/>
        <v>18.02963235076486</v>
      </c>
      <c r="W293" s="209">
        <f t="shared" si="29"/>
        <v>16.394667090498654</v>
      </c>
      <c r="X293" s="209">
        <f t="shared" si="29"/>
        <v>14.798218020421473</v>
      </c>
      <c r="Y293" s="209">
        <f t="shared" si="29"/>
        <v>14.534286032224788</v>
      </c>
      <c r="Z293" s="209">
        <f t="shared" si="29"/>
        <v>14.273256908100013</v>
      </c>
      <c r="AA293" s="209">
        <f t="shared" si="29"/>
        <v>14.015083019111932</v>
      </c>
      <c r="AB293" s="209">
        <f t="shared" si="29"/>
        <v>13.759717772624176</v>
      </c>
      <c r="AC293" s="209">
        <f t="shared" si="29"/>
        <v>13.507115584267277</v>
      </c>
      <c r="AD293" s="209">
        <f t="shared" si="29"/>
        <v>13.25723185081173</v>
      </c>
      <c r="AE293" s="209">
        <f t="shared" si="29"/>
        <v>13.010022923912222</v>
      </c>
      <c r="AF293" s="209">
        <f t="shared" si="29"/>
        <v>12.765446084690442</v>
      </c>
      <c r="AG293" s="209">
        <f t="shared" si="29"/>
        <v>12.523459519125508</v>
      </c>
      <c r="AH293" s="209">
        <f t="shared" si="29"/>
        <v>12.284022294222188</v>
      </c>
      <c r="AI293" s="209">
        <f t="shared" si="29"/>
        <v>12.04709433492833</v>
      </c>
      <c r="AJ293" s="209">
        <f t="shared" si="29"/>
        <v>11.812636401774276</v>
      </c>
      <c r="AK293" s="209">
        <f t="shared" si="29"/>
        <v>11.580610069207944</v>
      </c>
      <c r="AL293" s="209">
        <f t="shared" si="29"/>
        <v>11.350977704600549</v>
      </c>
      <c r="AM293" s="209">
        <f t="shared" si="29"/>
        <v>11.123702447898763</v>
      </c>
      <c r="AN293" s="209">
        <f t="shared" si="29"/>
        <v>10.898748191900353</v>
      </c>
      <c r="AO293" s="209">
        <f t="shared" si="29"/>
        <v>10.676079563130928</v>
      </c>
      <c r="AP293" s="209">
        <f t="shared" si="29"/>
        <v>10.455661903300777</v>
      </c>
      <c r="AQ293" s="209">
        <f t="shared" si="29"/>
        <v>10.237461251321111</v>
      </c>
      <c r="AR293" s="209">
        <f t="shared" si="29"/>
        <v>10.02144432586036</v>
      </c>
    </row>
    <row r="294" spans="7:44" ht="14.25" customHeight="1" x14ac:dyDescent="0.25">
      <c r="G294" s="62"/>
      <c r="H294" s="435"/>
      <c r="J294" s="442"/>
      <c r="K294" s="52" t="s">
        <v>123</v>
      </c>
      <c r="L294" s="210">
        <f t="shared" si="29"/>
        <v>40.098907209339202</v>
      </c>
      <c r="M294" s="210">
        <f t="shared" si="29"/>
        <v>34.834653204275362</v>
      </c>
      <c r="N294" s="212">
        <f xml:space="preserve"> ((N247 * N312* $S$48 * (N174 * 1 + N276) +N191) * 1000 / (N106 * 8760)) + N208 + 0</f>
        <v>33.494848811097441</v>
      </c>
      <c r="O294" s="212">
        <f xml:space="preserve"> ((O247 * O312* $S$48 * (O174 * 1 + O276) +O191) * 1000 / (O106 * 8760)) + O208 + 0</f>
        <v>32.01621924093795</v>
      </c>
      <c r="P294" s="212">
        <f t="shared" si="29"/>
        <v>30.555733040292459</v>
      </c>
      <c r="Q294" s="212">
        <f t="shared" si="29"/>
        <v>29.113058305975215</v>
      </c>
      <c r="R294" s="212">
        <f t="shared" si="29"/>
        <v>27.687871181234158</v>
      </c>
      <c r="S294" s="212">
        <f t="shared" si="29"/>
        <v>26.279855613379691</v>
      </c>
      <c r="T294" s="212">
        <f t="shared" si="29"/>
        <v>24.888703120121576</v>
      </c>
      <c r="U294" s="212">
        <f t="shared" si="29"/>
        <v>23.514112564251281</v>
      </c>
      <c r="V294" s="212">
        <f t="shared" si="29"/>
        <v>22.155789936324116</v>
      </c>
      <c r="W294" s="212">
        <f t="shared" si="29"/>
        <v>20.813448145011563</v>
      </c>
      <c r="X294" s="212">
        <f t="shared" si="29"/>
        <v>19.48680681481008</v>
      </c>
      <c r="Y294" s="212">
        <f t="shared" si="29"/>
        <v>19.233994557245101</v>
      </c>
      <c r="Z294" s="212">
        <f t="shared" si="29"/>
        <v>18.983260492126682</v>
      </c>
      <c r="AA294" s="212">
        <f t="shared" si="29"/>
        <v>18.734579099300344</v>
      </c>
      <c r="AB294" s="212">
        <f t="shared" si="29"/>
        <v>18.487925274757362</v>
      </c>
      <c r="AC294" s="212">
        <f t="shared" si="29"/>
        <v>18.243274322186853</v>
      </c>
      <c r="AD294" s="212">
        <f t="shared" si="29"/>
        <v>18.000601944732804</v>
      </c>
      <c r="AE294" s="212">
        <f t="shared" si="29"/>
        <v>17.759884236950263</v>
      </c>
      <c r="AF294" s="212">
        <f t="shared" si="29"/>
        <v>17.521097676955169</v>
      </c>
      <c r="AG294" s="212">
        <f t="shared" si="29"/>
        <v>17.284219118762291</v>
      </c>
      <c r="AH294" s="212">
        <f t="shared" si="29"/>
        <v>17.049225784806183</v>
      </c>
      <c r="AI294" s="212">
        <f t="shared" si="29"/>
        <v>16.816095258639955</v>
      </c>
      <c r="AJ294" s="212">
        <f t="shared" si="29"/>
        <v>16.584805477806992</v>
      </c>
      <c r="AK294" s="212">
        <f t="shared" si="29"/>
        <v>16.355334726880873</v>
      </c>
      <c r="AL294" s="212">
        <f t="shared" si="29"/>
        <v>16.127661630668847</v>
      </c>
      <c r="AM294" s="212">
        <f t="shared" si="29"/>
        <v>15.901765147574441</v>
      </c>
      <c r="AN294" s="212">
        <f t="shared" si="29"/>
        <v>15.67762456311482</v>
      </c>
      <c r="AO294" s="212">
        <f t="shared" si="29"/>
        <v>15.455219483588746</v>
      </c>
      <c r="AP294" s="212">
        <f t="shared" si="29"/>
        <v>15.234529829891038</v>
      </c>
      <c r="AQ294" s="212">
        <f t="shared" si="29"/>
        <v>15.015535831469656</v>
      </c>
      <c r="AR294" s="212">
        <f t="shared" si="29"/>
        <v>14.798218020421473</v>
      </c>
    </row>
    <row r="295" spans="7:44" ht="14.25" customHeight="1" thickBot="1" x14ac:dyDescent="0.3">
      <c r="G295" s="62"/>
      <c r="H295" s="435"/>
      <c r="J295" s="442"/>
      <c r="K295" s="167" t="s">
        <v>124</v>
      </c>
      <c r="L295" s="211">
        <f t="shared" si="29"/>
        <v>40.098907209339202</v>
      </c>
      <c r="M295" s="211">
        <f t="shared" si="29"/>
        <v>35.053747434626104</v>
      </c>
      <c r="N295" s="211">
        <f t="shared" si="29"/>
        <v>34.797710416801806</v>
      </c>
      <c r="O295" s="211">
        <f t="shared" si="29"/>
        <v>34.383375250451707</v>
      </c>
      <c r="P295" s="211">
        <f t="shared" si="29"/>
        <v>33.9690400841016</v>
      </c>
      <c r="Q295" s="211">
        <f t="shared" si="29"/>
        <v>33.554704917751501</v>
      </c>
      <c r="R295" s="211">
        <f t="shared" si="29"/>
        <v>33.140369751401394</v>
      </c>
      <c r="S295" s="211">
        <f t="shared" si="29"/>
        <v>32.726034585051288</v>
      </c>
      <c r="T295" s="211">
        <f t="shared" si="29"/>
        <v>32.311699418701188</v>
      </c>
      <c r="U295" s="211">
        <f t="shared" si="29"/>
        <v>31.897364252351089</v>
      </c>
      <c r="V295" s="211">
        <f t="shared" si="29"/>
        <v>31.483029086000982</v>
      </c>
      <c r="W295" s="211">
        <f t="shared" si="29"/>
        <v>31.068693919650872</v>
      </c>
      <c r="X295" s="211">
        <f t="shared" si="29"/>
        <v>30.654358753300741</v>
      </c>
      <c r="Y295" s="211">
        <f t="shared" si="29"/>
        <v>30.056095525904741</v>
      </c>
      <c r="Z295" s="211">
        <f t="shared" si="29"/>
        <v>29.462313840743505</v>
      </c>
      <c r="AA295" s="211">
        <f t="shared" si="29"/>
        <v>28.872963529406352</v>
      </c>
      <c r="AB295" s="211">
        <f t="shared" si="29"/>
        <v>28.287995169509362</v>
      </c>
      <c r="AC295" s="211">
        <f t="shared" si="29"/>
        <v>27.707360070879449</v>
      </c>
      <c r="AD295" s="211">
        <f t="shared" si="29"/>
        <v>27.131010262044551</v>
      </c>
      <c r="AE295" s="211">
        <f t="shared" si="29"/>
        <v>26.558898477021607</v>
      </c>
      <c r="AF295" s="211">
        <f t="shared" si="29"/>
        <v>25.990978142395122</v>
      </c>
      <c r="AG295" s="211">
        <f t="shared" si="29"/>
        <v>25.427203364678551</v>
      </c>
      <c r="AH295" s="211">
        <f t="shared" si="29"/>
        <v>24.867528917951546</v>
      </c>
      <c r="AI295" s="211">
        <f t="shared" si="29"/>
        <v>24.311910231765868</v>
      </c>
      <c r="AJ295" s="211">
        <f t="shared" si="29"/>
        <v>23.760303379313378</v>
      </c>
      <c r="AK295" s="211">
        <f t="shared" si="29"/>
        <v>23.212665065849322</v>
      </c>
      <c r="AL295" s="211">
        <f t="shared" si="29"/>
        <v>22.668952617364646</v>
      </c>
      <c r="AM295" s="211">
        <f t="shared" si="29"/>
        <v>22.129123969501002</v>
      </c>
      <c r="AN295" s="211">
        <f t="shared" si="29"/>
        <v>21.59313765670251</v>
      </c>
      <c r="AO295" s="211">
        <f t="shared" si="29"/>
        <v>21.060952801598276</v>
      </c>
      <c r="AP295" s="211">
        <f t="shared" si="29"/>
        <v>20.532529104610109</v>
      </c>
      <c r="AQ295" s="211">
        <f t="shared" si="29"/>
        <v>20.007826833779685</v>
      </c>
      <c r="AR295" s="211">
        <f t="shared" si="29"/>
        <v>19.48680681481008</v>
      </c>
    </row>
    <row r="296" spans="7:44" ht="14.25" customHeight="1" thickTop="1" x14ac:dyDescent="0.25">
      <c r="G296" s="62"/>
      <c r="H296" s="435"/>
      <c r="J296" s="442"/>
      <c r="K296" s="164" t="s">
        <v>125</v>
      </c>
      <c r="L296" s="209">
        <f t="shared" ref="L296:AR298" si="30" xml:space="preserve"> ((L246 * L311 * $S$48 * (L176 * 1 + L278) +L193) * 1000 / (L108 * 8760)) + L210 + 0</f>
        <v>34.234941384801637</v>
      </c>
      <c r="M296" s="209">
        <f t="shared" si="30"/>
        <v>29.598499031936864</v>
      </c>
      <c r="N296" s="209">
        <f t="shared" si="30"/>
        <v>28.043799055373626</v>
      </c>
      <c r="O296" s="209">
        <f t="shared" si="30"/>
        <v>26.391766598911552</v>
      </c>
      <c r="P296" s="209">
        <f t="shared" si="30"/>
        <v>24.774904455510509</v>
      </c>
      <c r="Q296" s="209">
        <f t="shared" si="30"/>
        <v>23.192101336952899</v>
      </c>
      <c r="R296" s="209">
        <f t="shared" si="30"/>
        <v>21.642292285379522</v>
      </c>
      <c r="S296" s="209">
        <f t="shared" si="30"/>
        <v>20.124456283764815</v>
      </c>
      <c r="T296" s="209">
        <f t="shared" si="30"/>
        <v>18.637614012772051</v>
      </c>
      <c r="U296" s="209">
        <f t="shared" si="30"/>
        <v>17.180825743632678</v>
      </c>
      <c r="V296" s="209">
        <f t="shared" si="30"/>
        <v>15.753189357522885</v>
      </c>
      <c r="W296" s="209">
        <f t="shared" si="30"/>
        <v>14.353838482665372</v>
      </c>
      <c r="X296" s="209">
        <f t="shared" si="30"/>
        <v>12.981940741072773</v>
      </c>
      <c r="Y296" s="209">
        <f t="shared" si="30"/>
        <v>12.759342857933115</v>
      </c>
      <c r="Z296" s="209">
        <f t="shared" si="30"/>
        <v>12.538885988230179</v>
      </c>
      <c r="AA296" s="209">
        <f t="shared" si="30"/>
        <v>12.320539390437148</v>
      </c>
      <c r="AB296" s="209">
        <f t="shared" si="30"/>
        <v>12.104272908756009</v>
      </c>
      <c r="AC296" s="209">
        <f t="shared" si="30"/>
        <v>11.890056959233563</v>
      </c>
      <c r="AD296" s="209">
        <f t="shared" si="30"/>
        <v>11.677862516270514</v>
      </c>
      <c r="AE296" s="209">
        <f t="shared" si="30"/>
        <v>11.467661099510691</v>
      </c>
      <c r="AF296" s="209">
        <f t="shared" si="30"/>
        <v>11.25942476109795</v>
      </c>
      <c r="AG296" s="209">
        <f t="shared" si="30"/>
        <v>11.053126073288833</v>
      </c>
      <c r="AH296" s="209">
        <f t="shared" si="30"/>
        <v>10.848738116409416</v>
      </c>
      <c r="AI296" s="209">
        <f t="shared" si="30"/>
        <v>10.646234467145202</v>
      </c>
      <c r="AJ296" s="209">
        <f t="shared" si="30"/>
        <v>10.44558918715347</v>
      </c>
      <c r="AK296" s="209">
        <f t="shared" si="30"/>
        <v>10.246776811987644</v>
      </c>
      <c r="AL296" s="209">
        <f t="shared" si="30"/>
        <v>10.049772340323862</v>
      </c>
      <c r="AM296" s="209">
        <f t="shared" si="30"/>
        <v>9.8545512234800707</v>
      </c>
      <c r="AN296" s="209">
        <f t="shared" si="30"/>
        <v>9.6610893552185217</v>
      </c>
      <c r="AO296" s="209">
        <f t="shared" si="30"/>
        <v>9.4693630618226514</v>
      </c>
      <c r="AP296" s="209">
        <f t="shared" si="30"/>
        <v>9.2793490924399169</v>
      </c>
      <c r="AQ296" s="209">
        <f t="shared" si="30"/>
        <v>9.0910246096821403</v>
      </c>
      <c r="AR296" s="209">
        <f t="shared" si="30"/>
        <v>8.904367180475564</v>
      </c>
    </row>
    <row r="297" spans="7:44" ht="14.25" customHeight="1" x14ac:dyDescent="0.25">
      <c r="G297" s="62"/>
      <c r="H297" s="435"/>
      <c r="J297" s="442"/>
      <c r="K297" s="52" t="s">
        <v>126</v>
      </c>
      <c r="L297" s="210">
        <f t="shared" si="30"/>
        <v>34.234941384801637</v>
      </c>
      <c r="M297" s="210">
        <f t="shared" si="30"/>
        <v>29.773653110800655</v>
      </c>
      <c r="N297" s="210">
        <f t="shared" si="30"/>
        <v>28.660037727054171</v>
      </c>
      <c r="O297" s="210">
        <f t="shared" si="30"/>
        <v>27.424675576114478</v>
      </c>
      <c r="P297" s="210">
        <f t="shared" si="30"/>
        <v>26.201827506404918</v>
      </c>
      <c r="Q297" s="210">
        <f t="shared" si="30"/>
        <v>24.991304326790935</v>
      </c>
      <c r="R297" s="210">
        <f t="shared" si="30"/>
        <v>23.792920640670069</v>
      </c>
      <c r="S297" s="210">
        <f t="shared" si="30"/>
        <v>22.606494751314841</v>
      </c>
      <c r="T297" s="210">
        <f t="shared" si="30"/>
        <v>21.431848570035026</v>
      </c>
      <c r="U297" s="210">
        <f t="shared" si="30"/>
        <v>20.268807527061945</v>
      </c>
      <c r="V297" s="210">
        <f t="shared" si="30"/>
        <v>19.117200485061087</v>
      </c>
      <c r="W297" s="210">
        <f t="shared" si="30"/>
        <v>17.976859655183048</v>
      </c>
      <c r="X297" s="210">
        <f t="shared" si="30"/>
        <v>16.847620515566309</v>
      </c>
      <c r="Y297" s="210">
        <f t="shared" si="30"/>
        <v>16.642036830867376</v>
      </c>
      <c r="Z297" s="210">
        <f t="shared" si="30"/>
        <v>16.43782564320739</v>
      </c>
      <c r="AA297" s="210">
        <f t="shared" si="30"/>
        <v>16.234973253923936</v>
      </c>
      <c r="AB297" s="210">
        <f t="shared" si="30"/>
        <v>16.033466146048838</v>
      </c>
      <c r="AC297" s="210">
        <f t="shared" si="30"/>
        <v>15.833290981305701</v>
      </c>
      <c r="AD297" s="210">
        <f t="shared" si="30"/>
        <v>15.634434597166825</v>
      </c>
      <c r="AE297" s="210">
        <f t="shared" si="30"/>
        <v>15.436884003968036</v>
      </c>
      <c r="AF297" s="210">
        <f t="shared" si="30"/>
        <v>15.240626382080229</v>
      </c>
      <c r="AG297" s="210">
        <f t="shared" si="30"/>
        <v>15.045649079136217</v>
      </c>
      <c r="AH297" s="210">
        <f t="shared" si="30"/>
        <v>14.85193960731171</v>
      </c>
      <c r="AI297" s="210">
        <f t="shared" si="30"/>
        <v>14.659485640659144</v>
      </c>
      <c r="AJ297" s="210">
        <f t="shared" si="30"/>
        <v>14.468275012493207</v>
      </c>
      <c r="AK297" s="210">
        <f t="shared" si="30"/>
        <v>14.278295712826838</v>
      </c>
      <c r="AL297" s="210">
        <f t="shared" si="30"/>
        <v>14.089535885856629</v>
      </c>
      <c r="AM297" s="210">
        <f t="shared" si="30"/>
        <v>13.901983827496496</v>
      </c>
      <c r="AN297" s="210">
        <f t="shared" si="30"/>
        <v>13.715627982958512</v>
      </c>
      <c r="AO297" s="210">
        <f t="shared" si="30"/>
        <v>13.530456944379937</v>
      </c>
      <c r="AP297" s="210">
        <f t="shared" si="30"/>
        <v>13.346459448495283</v>
      </c>
      <c r="AQ297" s="210">
        <f t="shared" si="30"/>
        <v>13.163624374352588</v>
      </c>
      <c r="AR297" s="210">
        <f t="shared" si="30"/>
        <v>12.981940741072773</v>
      </c>
    </row>
    <row r="298" spans="7:44" ht="14.25" customHeight="1" thickBot="1" x14ac:dyDescent="0.3">
      <c r="G298" s="62"/>
      <c r="H298" s="435"/>
      <c r="J298" s="442"/>
      <c r="K298" s="167" t="s">
        <v>127</v>
      </c>
      <c r="L298" s="211">
        <f t="shared" si="30"/>
        <v>34.234941384801637</v>
      </c>
      <c r="M298" s="211">
        <f t="shared" si="30"/>
        <v>29.927573399370981</v>
      </c>
      <c r="N298" s="211">
        <f t="shared" si="30"/>
        <v>29.708978606954478</v>
      </c>
      <c r="O298" s="211">
        <f t="shared" si="30"/>
        <v>29.355234798934841</v>
      </c>
      <c r="P298" s="211">
        <f t="shared" si="30"/>
        <v>29.001490990915197</v>
      </c>
      <c r="Q298" s="211">
        <f t="shared" si="30"/>
        <v>28.647747182895561</v>
      </c>
      <c r="R298" s="211">
        <f t="shared" si="30"/>
        <v>28.294003374875917</v>
      </c>
      <c r="S298" s="211">
        <f t="shared" si="30"/>
        <v>27.94025956685628</v>
      </c>
      <c r="T298" s="211">
        <f t="shared" si="30"/>
        <v>27.586515758836644</v>
      </c>
      <c r="U298" s="211">
        <f t="shared" si="30"/>
        <v>27.232771950817003</v>
      </c>
      <c r="V298" s="211">
        <f t="shared" si="30"/>
        <v>26.879028142797363</v>
      </c>
      <c r="W298" s="211">
        <f t="shared" si="30"/>
        <v>26.525284334777719</v>
      </c>
      <c r="X298" s="211">
        <f t="shared" si="30"/>
        <v>26.171540526758054</v>
      </c>
      <c r="Y298" s="211">
        <f t="shared" si="30"/>
        <v>25.677954520280419</v>
      </c>
      <c r="Z298" s="211">
        <f t="shared" si="30"/>
        <v>25.187411653961323</v>
      </c>
      <c r="AA298" s="211">
        <f t="shared" si="30"/>
        <v>24.699883871164801</v>
      </c>
      <c r="AB298" s="211">
        <f t="shared" si="30"/>
        <v>24.215343459094075</v>
      </c>
      <c r="AC298" s="211">
        <f t="shared" si="30"/>
        <v>23.733763043540318</v>
      </c>
      <c r="AD298" s="211">
        <f t="shared" si="30"/>
        <v>23.255115583727495</v>
      </c>
      <c r="AE298" s="211">
        <f t="shared" si="30"/>
        <v>22.779374367250981</v>
      </c>
      <c r="AF298" s="211">
        <f t="shared" si="30"/>
        <v>22.306513005108176</v>
      </c>
      <c r="AG298" s="211">
        <f t="shared" si="30"/>
        <v>21.836505426819048</v>
      </c>
      <c r="AH298" s="211">
        <f t="shared" si="30"/>
        <v>21.369325875634789</v>
      </c>
      <c r="AI298" s="211">
        <f t="shared" si="30"/>
        <v>20.904948903832665</v>
      </c>
      <c r="AJ298" s="211">
        <f t="shared" si="30"/>
        <v>20.443349368095316</v>
      </c>
      <c r="AK298" s="211">
        <f t="shared" si="30"/>
        <v>19.984502424972717</v>
      </c>
      <c r="AL298" s="211">
        <f t="shared" si="30"/>
        <v>19.528383526425056</v>
      </c>
      <c r="AM298" s="211">
        <f t="shared" si="30"/>
        <v>19.074968415444914</v>
      </c>
      <c r="AN298" s="211">
        <f t="shared" si="30"/>
        <v>18.624233121757033</v>
      </c>
      <c r="AO298" s="211">
        <f t="shared" si="30"/>
        <v>18.176153957594114</v>
      </c>
      <c r="AP298" s="211">
        <f t="shared" si="30"/>
        <v>17.730707513547109</v>
      </c>
      <c r="AQ298" s="211">
        <f t="shared" si="30"/>
        <v>17.287870654488355</v>
      </c>
      <c r="AR298" s="211">
        <f t="shared" si="30"/>
        <v>16.847620515566309</v>
      </c>
    </row>
    <row r="299" spans="7:44" ht="14.25" customHeight="1" thickTop="1" x14ac:dyDescent="0.25">
      <c r="G299" s="62"/>
      <c r="H299" s="435"/>
      <c r="J299" s="442"/>
      <c r="K299" s="164" t="s">
        <v>128</v>
      </c>
      <c r="L299" s="209">
        <f xml:space="preserve"> ((L246 *L311 * $S$48 * (L179 * 1 + L281) +L196) * 1000 / (L111 * 8760)) + L213 + 0</f>
        <v>31.060151805378911</v>
      </c>
      <c r="M299" s="209">
        <f t="shared" ref="M299:AR299" si="31" xml:space="preserve"> ((M246 *M311 * $S$48 * (M179 * 1 + M281) +M196) * 1000 / (M111 * 8760)) + M213 + 0</f>
        <v>26.875405418455614</v>
      </c>
      <c r="N299" s="209">
        <f t="shared" si="31"/>
        <v>25.483916079452378</v>
      </c>
      <c r="O299" s="209">
        <f t="shared" si="31"/>
        <v>24.001292351196494</v>
      </c>
      <c r="P299" s="209">
        <f t="shared" si="31"/>
        <v>22.548002847908183</v>
      </c>
      <c r="Q299" s="209">
        <f t="shared" si="31"/>
        <v>21.123185515872471</v>
      </c>
      <c r="R299" s="209">
        <f t="shared" si="31"/>
        <v>19.726011751613566</v>
      </c>
      <c r="S299" s="209">
        <f t="shared" si="31"/>
        <v>18.355684795022253</v>
      </c>
      <c r="T299" s="209">
        <f t="shared" si="31"/>
        <v>17.011438214230264</v>
      </c>
      <c r="U299" s="209">
        <f t="shared" si="31"/>
        <v>15.692534476177906</v>
      </c>
      <c r="V299" s="209">
        <f t="shared" si="31"/>
        <v>14.398263597273209</v>
      </c>
      <c r="W299" s="209">
        <f t="shared" si="31"/>
        <v>13.127941868955551</v>
      </c>
      <c r="X299" s="209">
        <f t="shared" si="31"/>
        <v>11.88091065335713</v>
      </c>
      <c r="Y299" s="209">
        <f t="shared" si="31"/>
        <v>11.679209843239407</v>
      </c>
      <c r="Z299" s="209">
        <f t="shared" si="31"/>
        <v>11.479380328862389</v>
      </c>
      <c r="AA299" s="209">
        <f t="shared" si="31"/>
        <v>11.281396188821429</v>
      </c>
      <c r="AB299" s="209">
        <f t="shared" si="31"/>
        <v>11.085231978266505</v>
      </c>
      <c r="AC299" s="209">
        <f t="shared" si="31"/>
        <v>10.890862718000735</v>
      </c>
      <c r="AD299" s="209">
        <f t="shared" si="31"/>
        <v>10.698263883876802</v>
      </c>
      <c r="AE299" s="209">
        <f t="shared" si="31"/>
        <v>10.507411396481801</v>
      </c>
      <c r="AF299" s="209">
        <f t="shared" si="31"/>
        <v>10.31828161110141</v>
      </c>
      <c r="AG299" s="209">
        <f t="shared" si="31"/>
        <v>10.130851307954597</v>
      </c>
      <c r="AH299" s="209">
        <f t="shared" si="31"/>
        <v>9.945097682690438</v>
      </c>
      <c r="AI299" s="209">
        <f t="shared" si="31"/>
        <v>9.7609983371387514</v>
      </c>
      <c r="AJ299" s="209">
        <f t="shared" si="31"/>
        <v>9.5785312703068488</v>
      </c>
      <c r="AK299" s="209">
        <f t="shared" si="31"/>
        <v>9.3976748696146259</v>
      </c>
      <c r="AL299" s="209">
        <f t="shared" si="31"/>
        <v>9.2184079023608092</v>
      </c>
      <c r="AM299" s="209">
        <f t="shared" si="31"/>
        <v>9.0407095074131458</v>
      </c>
      <c r="AN299" s="209">
        <f t="shared" si="31"/>
        <v>8.8645591871158427</v>
      </c>
      <c r="AO299" s="209">
        <f t="shared" si="31"/>
        <v>8.6899367994075138</v>
      </c>
      <c r="AP299" s="209">
        <f t="shared" si="31"/>
        <v>8.5168225501434289</v>
      </c>
      <c r="AQ299" s="209">
        <f t="shared" si="31"/>
        <v>8.3451969856157753</v>
      </c>
      <c r="AR299" s="209">
        <f t="shared" si="31"/>
        <v>8.1750409852660919</v>
      </c>
    </row>
    <row r="300" spans="7:44" ht="14.25" customHeight="1" x14ac:dyDescent="0.25">
      <c r="G300" s="62"/>
      <c r="H300" s="435"/>
      <c r="J300" s="442"/>
      <c r="K300" s="52" t="s">
        <v>129</v>
      </c>
      <c r="L300" s="210">
        <f t="shared" ref="L300:AR301" si="32" xml:space="preserve"> ((L247 *L312 * $S$48 * (L180 * 1 + L282) +L197) * 1000 / (L112 * 8760)) + L214 + 0</f>
        <v>31.060151805378911</v>
      </c>
      <c r="M300" s="210">
        <f t="shared" si="32"/>
        <v>27.019098162047491</v>
      </c>
      <c r="N300" s="210">
        <f t="shared" si="32"/>
        <v>26.014721167368279</v>
      </c>
      <c r="O300" s="210">
        <f t="shared" si="32"/>
        <v>24.899267881953904</v>
      </c>
      <c r="P300" s="210">
        <f t="shared" si="32"/>
        <v>23.794594461507383</v>
      </c>
      <c r="Q300" s="210">
        <f t="shared" si="32"/>
        <v>22.700545390761018</v>
      </c>
      <c r="R300" s="210">
        <f t="shared" si="32"/>
        <v>21.616968131510198</v>
      </c>
      <c r="S300" s="210">
        <f t="shared" si="32"/>
        <v>20.543713051714558</v>
      </c>
      <c r="T300" s="210">
        <f t="shared" si="32"/>
        <v>19.480633356615545</v>
      </c>
      <c r="U300" s="210">
        <f t="shared" si="32"/>
        <v>18.427585021804035</v>
      </c>
      <c r="V300" s="210">
        <f t="shared" si="32"/>
        <v>17.384426728173782</v>
      </c>
      <c r="W300" s="210">
        <f t="shared" si="32"/>
        <v>16.351019798698974</v>
      </c>
      <c r="X300" s="210">
        <f t="shared" si="32"/>
        <v>15.327228136976602</v>
      </c>
      <c r="Y300" s="210">
        <f t="shared" si="32"/>
        <v>15.144977066627517</v>
      </c>
      <c r="Z300" s="210">
        <f t="shared" si="32"/>
        <v>14.963828758141981</v>
      </c>
      <c r="AA300" s="210">
        <f t="shared" si="32"/>
        <v>14.783773232848603</v>
      </c>
      <c r="AB300" s="210">
        <f t="shared" si="32"/>
        <v>14.604800632107271</v>
      </c>
      <c r="AC300" s="210">
        <f t="shared" si="32"/>
        <v>14.426901215509789</v>
      </c>
      <c r="AD300" s="210">
        <f t="shared" si="32"/>
        <v>14.250065359112764</v>
      </c>
      <c r="AE300" s="210">
        <f t="shared" si="32"/>
        <v>14.074283553702106</v>
      </c>
      <c r="AF300" s="210">
        <f t="shared" si="32"/>
        <v>13.899546403088465</v>
      </c>
      <c r="AG300" s="210">
        <f t="shared" si="32"/>
        <v>13.72584462243295</v>
      </c>
      <c r="AH300" s="210">
        <f t="shared" si="32"/>
        <v>13.553169036602569</v>
      </c>
      <c r="AI300" s="210">
        <f t="shared" si="32"/>
        <v>13.381510578554671</v>
      </c>
      <c r="AJ300" s="210">
        <f t="shared" si="32"/>
        <v>13.210860287749908</v>
      </c>
      <c r="AK300" s="210">
        <f t="shared" si="32"/>
        <v>13.041209308593038</v>
      </c>
      <c r="AL300" s="210">
        <f t="shared" si="32"/>
        <v>12.872548888901049</v>
      </c>
      <c r="AM300" s="210">
        <f t="shared" si="32"/>
        <v>12.704870378398059</v>
      </c>
      <c r="AN300" s="210">
        <f t="shared" si="32"/>
        <v>12.5381652272364</v>
      </c>
      <c r="AO300" s="210">
        <f t="shared" si="32"/>
        <v>12.372424984543393</v>
      </c>
      <c r="AP300" s="210">
        <f t="shared" si="32"/>
        <v>12.207641296993286</v>
      </c>
      <c r="AQ300" s="210">
        <f t="shared" si="32"/>
        <v>12.043805907403847</v>
      </c>
      <c r="AR300" s="210">
        <f t="shared" si="32"/>
        <v>11.88091065335713</v>
      </c>
    </row>
    <row r="301" spans="7:44" ht="14.25" customHeight="1" thickBot="1" x14ac:dyDescent="0.3">
      <c r="G301" s="62"/>
      <c r="H301" s="435"/>
      <c r="J301" s="449"/>
      <c r="K301" s="167" t="s">
        <v>130</v>
      </c>
      <c r="L301" s="211">
        <f t="shared" si="32"/>
        <v>31.060151805378911</v>
      </c>
      <c r="M301" s="211">
        <f t="shared" si="32"/>
        <v>27.152229136391977</v>
      </c>
      <c r="N301" s="211">
        <f t="shared" si="32"/>
        <v>26.953905810524212</v>
      </c>
      <c r="O301" s="211">
        <f t="shared" si="32"/>
        <v>26.632966561532815</v>
      </c>
      <c r="P301" s="211">
        <f t="shared" si="32"/>
        <v>26.312027312541414</v>
      </c>
      <c r="Q301" s="211">
        <f t="shared" si="32"/>
        <v>25.991088063550016</v>
      </c>
      <c r="R301" s="211">
        <f t="shared" si="32"/>
        <v>25.670148814558612</v>
      </c>
      <c r="S301" s="211">
        <f t="shared" si="32"/>
        <v>25.349209565567214</v>
      </c>
      <c r="T301" s="211">
        <f t="shared" si="32"/>
        <v>25.028270316575817</v>
      </c>
      <c r="U301" s="211">
        <f t="shared" si="32"/>
        <v>24.70733106758442</v>
      </c>
      <c r="V301" s="211">
        <f t="shared" si="32"/>
        <v>24.386391818593019</v>
      </c>
      <c r="W301" s="211">
        <f t="shared" si="32"/>
        <v>24.065452569601614</v>
      </c>
      <c r="X301" s="211">
        <f t="shared" si="32"/>
        <v>23.744513320610192</v>
      </c>
      <c r="Y301" s="211">
        <f t="shared" si="32"/>
        <v>23.300078326956282</v>
      </c>
      <c r="Z301" s="211">
        <f t="shared" si="32"/>
        <v>22.858255719866126</v>
      </c>
      <c r="AA301" s="211">
        <f t="shared" si="32"/>
        <v>22.419022533444618</v>
      </c>
      <c r="AB301" s="211">
        <f t="shared" si="32"/>
        <v>21.9823560702058</v>
      </c>
      <c r="AC301" s="211">
        <f t="shared" si="32"/>
        <v>21.548233897162994</v>
      </c>
      <c r="AD301" s="211">
        <f t="shared" si="32"/>
        <v>21.116633841987223</v>
      </c>
      <c r="AE301" s="211">
        <f t="shared" si="32"/>
        <v>20.687533989232264</v>
      </c>
      <c r="AF301" s="211">
        <f t="shared" si="32"/>
        <v>20.260912676625207</v>
      </c>
      <c r="AG301" s="211">
        <f t="shared" si="32"/>
        <v>19.836748491421059</v>
      </c>
      <c r="AH301" s="211">
        <f t="shared" si="32"/>
        <v>19.415020266820182</v>
      </c>
      <c r="AI301" s="211">
        <f t="shared" si="32"/>
        <v>18.995707078447232</v>
      </c>
      <c r="AJ301" s="211">
        <f t="shared" si="32"/>
        <v>18.578788240890482</v>
      </c>
      <c r="AK301" s="211">
        <f t="shared" si="32"/>
        <v>18.164243304300214</v>
      </c>
      <c r="AL301" s="211">
        <f t="shared" si="32"/>
        <v>17.752052051045045</v>
      </c>
      <c r="AM301" s="211">
        <f t="shared" si="32"/>
        <v>17.342194492425087</v>
      </c>
      <c r="AN301" s="211">
        <f t="shared" si="32"/>
        <v>16.934650865440748</v>
      </c>
      <c r="AO301" s="211">
        <f t="shared" si="32"/>
        <v>16.529401629616093</v>
      </c>
      <c r="AP301" s="211">
        <f t="shared" si="32"/>
        <v>16.12642746387575</v>
      </c>
      <c r="AQ301" s="211">
        <f t="shared" si="32"/>
        <v>15.725709263474197</v>
      </c>
      <c r="AR301" s="211">
        <f t="shared" si="32"/>
        <v>15.327228136976602</v>
      </c>
    </row>
    <row r="302" spans="7:44" ht="14.25" customHeight="1" thickTop="1" x14ac:dyDescent="0.25">
      <c r="G302" s="62"/>
      <c r="H302" s="116"/>
      <c r="I302" s="116"/>
      <c r="J302" s="116"/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  <c r="AA302" s="116"/>
      <c r="AB302" s="116"/>
      <c r="AC302" s="116"/>
      <c r="AD302" s="116"/>
      <c r="AE302" s="116"/>
      <c r="AF302" s="116"/>
      <c r="AG302" s="116"/>
      <c r="AH302" s="116"/>
      <c r="AI302" s="116"/>
      <c r="AJ302" s="116"/>
      <c r="AK302" s="116"/>
      <c r="AL302" s="116"/>
      <c r="AM302" s="116"/>
      <c r="AN302" s="116"/>
      <c r="AO302" s="116"/>
      <c r="AP302" s="116"/>
      <c r="AQ302" s="116"/>
      <c r="AR302" s="116"/>
    </row>
    <row r="303" spans="7:44" ht="14.25" customHeight="1" x14ac:dyDescent="0.25">
      <c r="G303" s="62"/>
      <c r="L303" s="162">
        <v>2018</v>
      </c>
      <c r="M303" s="162">
        <v>2019</v>
      </c>
      <c r="N303" s="162">
        <v>2020</v>
      </c>
      <c r="O303" s="162">
        <v>2021</v>
      </c>
      <c r="P303" s="162">
        <v>2022</v>
      </c>
      <c r="Q303" s="162">
        <v>2023</v>
      </c>
      <c r="R303" s="162">
        <v>2024</v>
      </c>
      <c r="S303" s="162">
        <v>2025</v>
      </c>
      <c r="T303" s="162">
        <v>2026</v>
      </c>
      <c r="U303" s="162">
        <v>2027</v>
      </c>
      <c r="V303" s="162">
        <v>2028</v>
      </c>
      <c r="W303" s="162">
        <v>2029</v>
      </c>
      <c r="X303" s="162">
        <v>2030</v>
      </c>
      <c r="Y303" s="162">
        <v>2031</v>
      </c>
      <c r="Z303" s="162">
        <v>2032</v>
      </c>
      <c r="AA303" s="162">
        <v>2033</v>
      </c>
      <c r="AB303" s="162">
        <v>2034</v>
      </c>
      <c r="AC303" s="162">
        <v>2035</v>
      </c>
      <c r="AD303" s="162">
        <v>2036</v>
      </c>
      <c r="AE303" s="162">
        <v>2037</v>
      </c>
      <c r="AF303" s="162">
        <v>2038</v>
      </c>
      <c r="AG303" s="162">
        <v>2039</v>
      </c>
      <c r="AH303" s="162">
        <v>2040</v>
      </c>
      <c r="AI303" s="162">
        <v>2041</v>
      </c>
      <c r="AJ303" s="162">
        <v>2042</v>
      </c>
      <c r="AK303" s="162">
        <v>2043</v>
      </c>
      <c r="AL303" s="162">
        <v>2044</v>
      </c>
      <c r="AM303" s="162">
        <v>2045</v>
      </c>
      <c r="AN303" s="162">
        <v>2046</v>
      </c>
      <c r="AO303" s="162">
        <v>2047</v>
      </c>
      <c r="AP303" s="162">
        <v>2048</v>
      </c>
      <c r="AQ303" s="162">
        <v>2049</v>
      </c>
      <c r="AR303" s="162">
        <v>2050</v>
      </c>
    </row>
    <row r="304" spans="7:44" ht="14.25" customHeight="1" x14ac:dyDescent="0.25">
      <c r="G304" s="62"/>
      <c r="H304" s="440" t="s">
        <v>161</v>
      </c>
      <c r="J304" s="441" t="s">
        <v>162</v>
      </c>
      <c r="K304" s="52" t="s">
        <v>163</v>
      </c>
      <c r="L304" s="213">
        <v>0.116085097876559</v>
      </c>
      <c r="M304" s="213">
        <v>0.116085097876559</v>
      </c>
      <c r="N304" s="213">
        <v>0.116085097876559</v>
      </c>
      <c r="O304" s="213">
        <v>0.116085097876559</v>
      </c>
      <c r="P304" s="213">
        <v>0.116085097876559</v>
      </c>
      <c r="Q304" s="213">
        <v>0.116085097876559</v>
      </c>
      <c r="R304" s="213">
        <v>0.116085097876559</v>
      </c>
      <c r="S304" s="213">
        <v>0.116085097876559</v>
      </c>
      <c r="T304" s="213">
        <v>0.116085097876559</v>
      </c>
      <c r="U304" s="213">
        <v>0.116085097876559</v>
      </c>
      <c r="V304" s="213">
        <v>0.116085097876559</v>
      </c>
      <c r="W304" s="213">
        <v>0.116085097876559</v>
      </c>
      <c r="X304" s="213">
        <v>0.116085097876559</v>
      </c>
      <c r="Y304" s="213">
        <v>0.116085097876559</v>
      </c>
      <c r="Z304" s="213">
        <v>0.116085097876559</v>
      </c>
      <c r="AA304" s="213">
        <v>0.116085097876559</v>
      </c>
      <c r="AB304" s="213">
        <v>0.116085097876559</v>
      </c>
      <c r="AC304" s="213">
        <v>0.116085097876559</v>
      </c>
      <c r="AD304" s="213">
        <v>0.116085097876559</v>
      </c>
      <c r="AE304" s="213">
        <v>0.116085097876559</v>
      </c>
      <c r="AF304" s="213">
        <v>0.116085097876559</v>
      </c>
      <c r="AG304" s="213">
        <v>0.116085097876559</v>
      </c>
      <c r="AH304" s="213">
        <v>0.116085097876559</v>
      </c>
      <c r="AI304" s="213">
        <v>0.116085097876559</v>
      </c>
      <c r="AJ304" s="213">
        <v>0.116085097876559</v>
      </c>
      <c r="AK304" s="213">
        <v>0.116085097876559</v>
      </c>
      <c r="AL304" s="213">
        <v>0.116085097876559</v>
      </c>
      <c r="AM304" s="213">
        <v>0.116085097876559</v>
      </c>
      <c r="AN304" s="213">
        <v>0.116085097876559</v>
      </c>
      <c r="AO304" s="213">
        <v>0.116085097876559</v>
      </c>
      <c r="AP304" s="213">
        <v>0.116085097876559</v>
      </c>
      <c r="AQ304" s="213">
        <v>0.116085097876559</v>
      </c>
      <c r="AR304" s="213">
        <v>0.116085097876559</v>
      </c>
    </row>
    <row r="305" spans="7:46" ht="14.25" customHeight="1" x14ac:dyDescent="0.25">
      <c r="G305" s="62"/>
      <c r="H305" s="440"/>
      <c r="J305" s="442"/>
      <c r="K305" s="52" t="s">
        <v>164</v>
      </c>
      <c r="L305" s="213">
        <v>0.116085097876559</v>
      </c>
      <c r="M305" s="213">
        <v>0.116085097876559</v>
      </c>
      <c r="N305" s="213">
        <v>0.116085097876559</v>
      </c>
      <c r="O305" s="213">
        <v>0.116085097876559</v>
      </c>
      <c r="P305" s="213">
        <v>0.116085097876559</v>
      </c>
      <c r="Q305" s="213">
        <v>0.116085097876559</v>
      </c>
      <c r="R305" s="213">
        <v>0.116085097876559</v>
      </c>
      <c r="S305" s="213">
        <v>0.116085097876559</v>
      </c>
      <c r="T305" s="213">
        <v>0.116085097876559</v>
      </c>
      <c r="U305" s="213">
        <v>0.116085097876559</v>
      </c>
      <c r="V305" s="213">
        <v>0.116085097876559</v>
      </c>
      <c r="W305" s="213">
        <v>0.116085097876559</v>
      </c>
      <c r="X305" s="213">
        <v>0.116085097876559</v>
      </c>
      <c r="Y305" s="213">
        <v>0.116085097876559</v>
      </c>
      <c r="Z305" s="213">
        <v>0.116085097876559</v>
      </c>
      <c r="AA305" s="213">
        <v>0.116085097876559</v>
      </c>
      <c r="AB305" s="213">
        <v>0.116085097876559</v>
      </c>
      <c r="AC305" s="213">
        <v>0.116085097876559</v>
      </c>
      <c r="AD305" s="213">
        <v>0.116085097876559</v>
      </c>
      <c r="AE305" s="213">
        <v>0.116085097876559</v>
      </c>
      <c r="AF305" s="213">
        <v>0.116085097876559</v>
      </c>
      <c r="AG305" s="213">
        <v>0.116085097876559</v>
      </c>
      <c r="AH305" s="213">
        <v>0.116085097876559</v>
      </c>
      <c r="AI305" s="213">
        <v>0.116085097876559</v>
      </c>
      <c r="AJ305" s="213">
        <v>0.116085097876559</v>
      </c>
      <c r="AK305" s="213">
        <v>0.116085097876559</v>
      </c>
      <c r="AL305" s="213">
        <v>0.116085097876559</v>
      </c>
      <c r="AM305" s="213">
        <v>0.116085097876559</v>
      </c>
      <c r="AN305" s="213">
        <v>0.116085097876559</v>
      </c>
      <c r="AO305" s="213">
        <v>0.116085097876559</v>
      </c>
      <c r="AP305" s="213">
        <v>0.116085097876559</v>
      </c>
      <c r="AQ305" s="213">
        <v>0.116085097876559</v>
      </c>
      <c r="AR305" s="213">
        <v>0.116085097876559</v>
      </c>
    </row>
    <row r="306" spans="7:46" ht="14.25" customHeight="1" x14ac:dyDescent="0.25">
      <c r="G306" s="62"/>
      <c r="H306" s="440"/>
      <c r="J306" s="442"/>
      <c r="K306" s="52" t="s">
        <v>165</v>
      </c>
      <c r="L306" s="213">
        <v>0.116085097876559</v>
      </c>
      <c r="M306" s="213">
        <v>0.116085097876559</v>
      </c>
      <c r="N306" s="213">
        <v>0.116085097876559</v>
      </c>
      <c r="O306" s="213">
        <v>0.116085097876559</v>
      </c>
      <c r="P306" s="213">
        <v>0.116085097876559</v>
      </c>
      <c r="Q306" s="213">
        <v>0.116085097876559</v>
      </c>
      <c r="R306" s="213">
        <v>0.116085097876559</v>
      </c>
      <c r="S306" s="213">
        <v>0.116085097876559</v>
      </c>
      <c r="T306" s="213">
        <v>0.116085097876559</v>
      </c>
      <c r="U306" s="213">
        <v>0.116085097876559</v>
      </c>
      <c r="V306" s="213">
        <v>0.116085097876559</v>
      </c>
      <c r="W306" s="213">
        <v>0.116085097876559</v>
      </c>
      <c r="X306" s="213">
        <v>0.116085097876559</v>
      </c>
      <c r="Y306" s="213">
        <v>0.116085097876559</v>
      </c>
      <c r="Z306" s="213">
        <v>0.116085097876559</v>
      </c>
      <c r="AA306" s="213">
        <v>0.116085097876559</v>
      </c>
      <c r="AB306" s="213">
        <v>0.116085097876559</v>
      </c>
      <c r="AC306" s="213">
        <v>0.116085097876559</v>
      </c>
      <c r="AD306" s="213">
        <v>0.116085097876559</v>
      </c>
      <c r="AE306" s="213">
        <v>0.116085097876559</v>
      </c>
      <c r="AF306" s="213">
        <v>0.116085097876559</v>
      </c>
      <c r="AG306" s="213">
        <v>0.116085097876559</v>
      </c>
      <c r="AH306" s="213">
        <v>0.116085097876559</v>
      </c>
      <c r="AI306" s="213">
        <v>0.116085097876559</v>
      </c>
      <c r="AJ306" s="213">
        <v>0.116085097876559</v>
      </c>
      <c r="AK306" s="213">
        <v>0.116085097876559</v>
      </c>
      <c r="AL306" s="213">
        <v>0.116085097876559</v>
      </c>
      <c r="AM306" s="213">
        <v>0.116085097876559</v>
      </c>
      <c r="AN306" s="213">
        <v>0.116085097876559</v>
      </c>
      <c r="AO306" s="213">
        <v>0.116085097876559</v>
      </c>
      <c r="AP306" s="213">
        <v>0.116085097876559</v>
      </c>
      <c r="AQ306" s="213">
        <v>0.116085097876559</v>
      </c>
      <c r="AR306" s="213">
        <v>0.116085097876559</v>
      </c>
    </row>
    <row r="307" spans="7:46" ht="14.25" customHeight="1" x14ac:dyDescent="0.25">
      <c r="G307" s="62"/>
      <c r="H307" s="440"/>
      <c r="J307" s="442"/>
      <c r="K307" s="52" t="s">
        <v>166</v>
      </c>
      <c r="L307" s="213">
        <v>0</v>
      </c>
      <c r="M307" s="213">
        <v>0</v>
      </c>
      <c r="N307" s="213">
        <v>0</v>
      </c>
      <c r="O307" s="213">
        <v>0</v>
      </c>
      <c r="P307" s="213">
        <v>0</v>
      </c>
      <c r="Q307" s="213">
        <v>0</v>
      </c>
      <c r="R307" s="213">
        <v>0</v>
      </c>
      <c r="S307" s="213">
        <v>0</v>
      </c>
      <c r="T307" s="213">
        <v>0</v>
      </c>
      <c r="U307" s="213">
        <v>0</v>
      </c>
      <c r="V307" s="213">
        <v>0</v>
      </c>
      <c r="W307" s="213">
        <v>0</v>
      </c>
      <c r="X307" s="213">
        <v>0</v>
      </c>
      <c r="Y307" s="213">
        <v>0</v>
      </c>
      <c r="Z307" s="213">
        <v>0</v>
      </c>
      <c r="AA307" s="213">
        <v>0</v>
      </c>
      <c r="AB307" s="213">
        <v>0</v>
      </c>
      <c r="AC307" s="213">
        <v>0</v>
      </c>
      <c r="AD307" s="213">
        <v>0</v>
      </c>
      <c r="AE307" s="213">
        <v>0</v>
      </c>
      <c r="AF307" s="213">
        <v>0</v>
      </c>
      <c r="AG307" s="213">
        <v>0</v>
      </c>
      <c r="AH307" s="213">
        <v>0</v>
      </c>
      <c r="AI307" s="213">
        <v>0</v>
      </c>
      <c r="AJ307" s="213">
        <v>0</v>
      </c>
      <c r="AK307" s="213">
        <v>0</v>
      </c>
      <c r="AL307" s="213">
        <v>0</v>
      </c>
      <c r="AM307" s="213">
        <v>0</v>
      </c>
      <c r="AN307" s="213">
        <v>0</v>
      </c>
      <c r="AO307" s="213">
        <v>0</v>
      </c>
      <c r="AP307" s="213">
        <v>0</v>
      </c>
      <c r="AQ307" s="213">
        <v>0</v>
      </c>
      <c r="AR307" s="213">
        <v>0</v>
      </c>
      <c r="AS307" s="49">
        <v>0</v>
      </c>
      <c r="AT307" s="49">
        <v>0</v>
      </c>
    </row>
    <row r="308" spans="7:46" ht="14.25" customHeight="1" x14ac:dyDescent="0.25">
      <c r="G308" s="62"/>
      <c r="H308" s="440"/>
      <c r="J308" s="442"/>
      <c r="K308" s="52" t="s">
        <v>167</v>
      </c>
      <c r="L308" s="214">
        <f t="shared" ref="L308:AR308" si="33">SUMPRODUCT($I$315:$I$320,L315:L320)</f>
        <v>0.82600611834396021</v>
      </c>
      <c r="M308" s="214">
        <f t="shared" si="33"/>
        <v>0.82600611834396021</v>
      </c>
      <c r="N308" s="214">
        <f t="shared" si="33"/>
        <v>0.82600611834396021</v>
      </c>
      <c r="O308" s="214">
        <f t="shared" si="33"/>
        <v>0.82600611834396021</v>
      </c>
      <c r="P308" s="214">
        <f t="shared" si="33"/>
        <v>0.82600611834396021</v>
      </c>
      <c r="Q308" s="214">
        <f t="shared" si="33"/>
        <v>0.82600611834396021</v>
      </c>
      <c r="R308" s="214">
        <f t="shared" si="33"/>
        <v>0.82600611834396021</v>
      </c>
      <c r="S308" s="214">
        <f t="shared" si="33"/>
        <v>0.82600611834396021</v>
      </c>
      <c r="T308" s="214">
        <f t="shared" si="33"/>
        <v>0.82600611834396021</v>
      </c>
      <c r="U308" s="214">
        <f t="shared" si="33"/>
        <v>0.82600611834396021</v>
      </c>
      <c r="V308" s="214">
        <f t="shared" si="33"/>
        <v>0.82600611834396021</v>
      </c>
      <c r="W308" s="214">
        <f t="shared" si="33"/>
        <v>0.82600611834396021</v>
      </c>
      <c r="X308" s="214">
        <f t="shared" si="33"/>
        <v>0.82600611834396021</v>
      </c>
      <c r="Y308" s="214">
        <f t="shared" si="33"/>
        <v>0.82600611834396021</v>
      </c>
      <c r="Z308" s="214">
        <f t="shared" si="33"/>
        <v>0.82600611834396021</v>
      </c>
      <c r="AA308" s="214">
        <f t="shared" si="33"/>
        <v>0.82600611834396021</v>
      </c>
      <c r="AB308" s="214">
        <f t="shared" si="33"/>
        <v>0.82600611834396021</v>
      </c>
      <c r="AC308" s="214">
        <f t="shared" si="33"/>
        <v>0.82600611834396021</v>
      </c>
      <c r="AD308" s="214">
        <f t="shared" si="33"/>
        <v>0.82600611834396021</v>
      </c>
      <c r="AE308" s="214">
        <f t="shared" si="33"/>
        <v>0.82600611834396021</v>
      </c>
      <c r="AF308" s="214">
        <f t="shared" si="33"/>
        <v>0.82600611834396021</v>
      </c>
      <c r="AG308" s="214">
        <f t="shared" si="33"/>
        <v>0.82600611834396021</v>
      </c>
      <c r="AH308" s="214">
        <f t="shared" si="33"/>
        <v>0.82600611834396021</v>
      </c>
      <c r="AI308" s="214">
        <f t="shared" si="33"/>
        <v>0.82600611834396021</v>
      </c>
      <c r="AJ308" s="214">
        <f t="shared" si="33"/>
        <v>0.82600611834396021</v>
      </c>
      <c r="AK308" s="214">
        <f t="shared" si="33"/>
        <v>0.82600611834396021</v>
      </c>
      <c r="AL308" s="214">
        <f t="shared" si="33"/>
        <v>0.82600611834396021</v>
      </c>
      <c r="AM308" s="214">
        <f t="shared" si="33"/>
        <v>0.82600611834396021</v>
      </c>
      <c r="AN308" s="214">
        <f t="shared" si="33"/>
        <v>0.82600611834396021</v>
      </c>
      <c r="AO308" s="214">
        <f t="shared" si="33"/>
        <v>0.82600611834396021</v>
      </c>
      <c r="AP308" s="214">
        <f t="shared" si="33"/>
        <v>0.82600611834396021</v>
      </c>
      <c r="AQ308" s="214">
        <f t="shared" si="33"/>
        <v>0.82600611834396021</v>
      </c>
      <c r="AR308" s="214">
        <f t="shared" si="33"/>
        <v>0.82600611834396021</v>
      </c>
    </row>
    <row r="309" spans="7:46" ht="14.25" customHeight="1" x14ac:dyDescent="0.25">
      <c r="G309" s="62"/>
      <c r="H309" s="440"/>
      <c r="J309" s="442"/>
      <c r="K309" s="52" t="s">
        <v>168</v>
      </c>
      <c r="L309" s="214">
        <f t="shared" ref="L309:AR309" si="34">SUMPRODUCT($I$315:$I$320,L322:L327)</f>
        <v>0.82600611834396021</v>
      </c>
      <c r="M309" s="214">
        <f t="shared" si="34"/>
        <v>0.82600611834396021</v>
      </c>
      <c r="N309" s="214">
        <f t="shared" si="34"/>
        <v>0.82600611834396021</v>
      </c>
      <c r="O309" s="214">
        <f t="shared" si="34"/>
        <v>0.82600611834396021</v>
      </c>
      <c r="P309" s="214">
        <f t="shared" si="34"/>
        <v>0.82600611834396021</v>
      </c>
      <c r="Q309" s="214">
        <f t="shared" si="34"/>
        <v>0.82600611834396021</v>
      </c>
      <c r="R309" s="214">
        <f t="shared" si="34"/>
        <v>0.82600611834396021</v>
      </c>
      <c r="S309" s="214">
        <f t="shared" si="34"/>
        <v>0.82600611834396021</v>
      </c>
      <c r="T309" s="214">
        <f t="shared" si="34"/>
        <v>0.82600611834396021</v>
      </c>
      <c r="U309" s="214">
        <f t="shared" si="34"/>
        <v>0.82600611834396021</v>
      </c>
      <c r="V309" s="214">
        <f t="shared" si="34"/>
        <v>0.82600611834396021</v>
      </c>
      <c r="W309" s="214">
        <f t="shared" si="34"/>
        <v>0.82600611834396021</v>
      </c>
      <c r="X309" s="214">
        <f t="shared" si="34"/>
        <v>0.82600611834396021</v>
      </c>
      <c r="Y309" s="214">
        <f t="shared" si="34"/>
        <v>0.82600611834396021</v>
      </c>
      <c r="Z309" s="214">
        <f t="shared" si="34"/>
        <v>0.82600611834396021</v>
      </c>
      <c r="AA309" s="214">
        <f t="shared" si="34"/>
        <v>0.82600611834396021</v>
      </c>
      <c r="AB309" s="214">
        <f t="shared" si="34"/>
        <v>0.82600611834396021</v>
      </c>
      <c r="AC309" s="214">
        <f t="shared" si="34"/>
        <v>0.82600611834396021</v>
      </c>
      <c r="AD309" s="214">
        <f t="shared" si="34"/>
        <v>0.82600611834396021</v>
      </c>
      <c r="AE309" s="214">
        <f t="shared" si="34"/>
        <v>0.82600611834396021</v>
      </c>
      <c r="AF309" s="214">
        <f t="shared" si="34"/>
        <v>0.82600611834396021</v>
      </c>
      <c r="AG309" s="214">
        <f t="shared" si="34"/>
        <v>0.82600611834396021</v>
      </c>
      <c r="AH309" s="214">
        <f t="shared" si="34"/>
        <v>0.82600611834396021</v>
      </c>
      <c r="AI309" s="214">
        <f t="shared" si="34"/>
        <v>0.82600611834396021</v>
      </c>
      <c r="AJ309" s="214">
        <f t="shared" si="34"/>
        <v>0.82600611834396021</v>
      </c>
      <c r="AK309" s="214">
        <f t="shared" si="34"/>
        <v>0.82600611834396021</v>
      </c>
      <c r="AL309" s="214">
        <f t="shared" si="34"/>
        <v>0.82600611834396021</v>
      </c>
      <c r="AM309" s="214">
        <f t="shared" si="34"/>
        <v>0.82600611834396021</v>
      </c>
      <c r="AN309" s="214">
        <f t="shared" si="34"/>
        <v>0.82600611834396021</v>
      </c>
      <c r="AO309" s="214">
        <f t="shared" si="34"/>
        <v>0.82600611834396021</v>
      </c>
      <c r="AP309" s="214">
        <f t="shared" si="34"/>
        <v>0.82600611834396021</v>
      </c>
      <c r="AQ309" s="214">
        <f t="shared" si="34"/>
        <v>0.82600611834396021</v>
      </c>
      <c r="AR309" s="214">
        <f t="shared" si="34"/>
        <v>0.82600611834396021</v>
      </c>
    </row>
    <row r="310" spans="7:46" ht="14.25" customHeight="1" x14ac:dyDescent="0.25">
      <c r="G310" s="62"/>
      <c r="H310" s="440"/>
      <c r="J310" s="442"/>
      <c r="K310" s="52" t="s">
        <v>169</v>
      </c>
      <c r="L310" s="214">
        <f t="shared" ref="L310:AR310" si="35">SUMPRODUCT($I$315:$I$320,L329:L334)</f>
        <v>0.82600611834396021</v>
      </c>
      <c r="M310" s="214">
        <f t="shared" si="35"/>
        <v>0.82600611834396021</v>
      </c>
      <c r="N310" s="214">
        <f t="shared" si="35"/>
        <v>0.82600611834396021</v>
      </c>
      <c r="O310" s="214">
        <f t="shared" si="35"/>
        <v>0.82600611834396021</v>
      </c>
      <c r="P310" s="214">
        <f t="shared" si="35"/>
        <v>0.82600611834396021</v>
      </c>
      <c r="Q310" s="214">
        <f t="shared" si="35"/>
        <v>0.82600611834396021</v>
      </c>
      <c r="R310" s="214">
        <f t="shared" si="35"/>
        <v>0.82600611834396021</v>
      </c>
      <c r="S310" s="214">
        <f t="shared" si="35"/>
        <v>0.82600611834396021</v>
      </c>
      <c r="T310" s="214">
        <f t="shared" si="35"/>
        <v>0.82600611834396021</v>
      </c>
      <c r="U310" s="214">
        <f t="shared" si="35"/>
        <v>0.82600611834396021</v>
      </c>
      <c r="V310" s="214">
        <f t="shared" si="35"/>
        <v>0.82600611834396021</v>
      </c>
      <c r="W310" s="214">
        <f t="shared" si="35"/>
        <v>0.82600611834396021</v>
      </c>
      <c r="X310" s="214">
        <f t="shared" si="35"/>
        <v>0.82600611834396021</v>
      </c>
      <c r="Y310" s="214">
        <f t="shared" si="35"/>
        <v>0.82600611834396021</v>
      </c>
      <c r="Z310" s="214">
        <f t="shared" si="35"/>
        <v>0.82600611834396021</v>
      </c>
      <c r="AA310" s="214">
        <f t="shared" si="35"/>
        <v>0.82600611834396021</v>
      </c>
      <c r="AB310" s="214">
        <f t="shared" si="35"/>
        <v>0.82600611834396021</v>
      </c>
      <c r="AC310" s="214">
        <f t="shared" si="35"/>
        <v>0.82600611834396021</v>
      </c>
      <c r="AD310" s="214">
        <f t="shared" si="35"/>
        <v>0.82600611834396021</v>
      </c>
      <c r="AE310" s="214">
        <f t="shared" si="35"/>
        <v>0.82600611834396021</v>
      </c>
      <c r="AF310" s="214">
        <f t="shared" si="35"/>
        <v>0.82600611834396021</v>
      </c>
      <c r="AG310" s="214">
        <f t="shared" si="35"/>
        <v>0.82600611834396021</v>
      </c>
      <c r="AH310" s="214">
        <f t="shared" si="35"/>
        <v>0.82600611834396021</v>
      </c>
      <c r="AI310" s="214">
        <f t="shared" si="35"/>
        <v>0.82600611834396021</v>
      </c>
      <c r="AJ310" s="214">
        <f t="shared" si="35"/>
        <v>0.82600611834396021</v>
      </c>
      <c r="AK310" s="214">
        <f t="shared" si="35"/>
        <v>0.82600611834396021</v>
      </c>
      <c r="AL310" s="214">
        <f t="shared" si="35"/>
        <v>0.82600611834396021</v>
      </c>
      <c r="AM310" s="214">
        <f t="shared" si="35"/>
        <v>0.82600611834396021</v>
      </c>
      <c r="AN310" s="214">
        <f t="shared" si="35"/>
        <v>0.82600611834396021</v>
      </c>
      <c r="AO310" s="214">
        <f t="shared" si="35"/>
        <v>0.82600611834396021</v>
      </c>
      <c r="AP310" s="214">
        <f t="shared" si="35"/>
        <v>0.82600611834396021</v>
      </c>
      <c r="AQ310" s="214">
        <f t="shared" si="35"/>
        <v>0.82600611834396021</v>
      </c>
      <c r="AR310" s="214">
        <f t="shared" si="35"/>
        <v>0.82600611834396021</v>
      </c>
    </row>
    <row r="311" spans="7:46" ht="14.25" customHeight="1" x14ac:dyDescent="0.25">
      <c r="G311" s="62"/>
      <c r="H311" s="440"/>
      <c r="J311" s="442"/>
      <c r="K311" s="52" t="s">
        <v>170</v>
      </c>
      <c r="L311" s="214">
        <f t="shared" ref="L311:AR313" si="36">(1-L$236*L308*(1-L$307/2)-L$307)/(1-L$236)</f>
        <v>1.0611329854467166</v>
      </c>
      <c r="M311" s="214">
        <f t="shared" si="36"/>
        <v>1.0611329854467166</v>
      </c>
      <c r="N311" s="214">
        <f t="shared" si="36"/>
        <v>1.0611329854467166</v>
      </c>
      <c r="O311" s="214">
        <f t="shared" si="36"/>
        <v>1.0611329854467166</v>
      </c>
      <c r="P311" s="214">
        <f t="shared" si="36"/>
        <v>1.0611329854467166</v>
      </c>
      <c r="Q311" s="214">
        <f t="shared" si="36"/>
        <v>1.0611329854467166</v>
      </c>
      <c r="R311" s="214">
        <f t="shared" si="36"/>
        <v>1.0611329854467166</v>
      </c>
      <c r="S311" s="214">
        <f t="shared" si="36"/>
        <v>1.0611329854467166</v>
      </c>
      <c r="T311" s="214">
        <f t="shared" si="36"/>
        <v>1.0611329854467166</v>
      </c>
      <c r="U311" s="214">
        <f t="shared" si="36"/>
        <v>1.0611329854467166</v>
      </c>
      <c r="V311" s="214">
        <f t="shared" si="36"/>
        <v>1.0611329854467166</v>
      </c>
      <c r="W311" s="214">
        <f t="shared" si="36"/>
        <v>1.0611329854467166</v>
      </c>
      <c r="X311" s="214">
        <f t="shared" si="36"/>
        <v>1.0611329854467166</v>
      </c>
      <c r="Y311" s="214">
        <f t="shared" si="36"/>
        <v>1.0611329854467166</v>
      </c>
      <c r="Z311" s="214">
        <f t="shared" si="36"/>
        <v>1.0611329854467166</v>
      </c>
      <c r="AA311" s="214">
        <f t="shared" si="36"/>
        <v>1.0611329854467166</v>
      </c>
      <c r="AB311" s="214">
        <f t="shared" si="36"/>
        <v>1.0611329854467166</v>
      </c>
      <c r="AC311" s="214">
        <f t="shared" si="36"/>
        <v>1.0611329854467166</v>
      </c>
      <c r="AD311" s="214">
        <f t="shared" si="36"/>
        <v>1.0611329854467166</v>
      </c>
      <c r="AE311" s="214">
        <f t="shared" si="36"/>
        <v>1.0611329854467166</v>
      </c>
      <c r="AF311" s="214">
        <f t="shared" si="36"/>
        <v>1.0611329854467166</v>
      </c>
      <c r="AG311" s="214">
        <f t="shared" si="36"/>
        <v>1.0611329854467166</v>
      </c>
      <c r="AH311" s="214">
        <f t="shared" si="36"/>
        <v>1.0611329854467166</v>
      </c>
      <c r="AI311" s="214">
        <f t="shared" si="36"/>
        <v>1.0611329854467166</v>
      </c>
      <c r="AJ311" s="214">
        <f t="shared" si="36"/>
        <v>1.0611329854467166</v>
      </c>
      <c r="AK311" s="214">
        <f t="shared" si="36"/>
        <v>1.0611329854467166</v>
      </c>
      <c r="AL311" s="214">
        <f t="shared" si="36"/>
        <v>1.0611329854467166</v>
      </c>
      <c r="AM311" s="214">
        <f t="shared" si="36"/>
        <v>1.0611329854467166</v>
      </c>
      <c r="AN311" s="214">
        <f t="shared" si="36"/>
        <v>1.0611329854467166</v>
      </c>
      <c r="AO311" s="214">
        <f t="shared" si="36"/>
        <v>1.0611329854467166</v>
      </c>
      <c r="AP311" s="214">
        <f t="shared" si="36"/>
        <v>1.0611329854467166</v>
      </c>
      <c r="AQ311" s="214">
        <f t="shared" si="36"/>
        <v>1.0611329854467166</v>
      </c>
      <c r="AR311" s="214">
        <f t="shared" si="36"/>
        <v>1.0611329854467166</v>
      </c>
    </row>
    <row r="312" spans="7:46" ht="14.25" customHeight="1" x14ac:dyDescent="0.25">
      <c r="G312" s="62"/>
      <c r="H312" s="440"/>
      <c r="J312" s="442"/>
      <c r="K312" s="52" t="s">
        <v>171</v>
      </c>
      <c r="L312" s="214">
        <f t="shared" si="36"/>
        <v>1.0611329854467166</v>
      </c>
      <c r="M312" s="214">
        <f t="shared" si="36"/>
        <v>1.0611329854467166</v>
      </c>
      <c r="N312" s="214">
        <f t="shared" si="36"/>
        <v>1.0611329854467166</v>
      </c>
      <c r="O312" s="214">
        <f t="shared" si="36"/>
        <v>1.0611329854467166</v>
      </c>
      <c r="P312" s="214">
        <f t="shared" si="36"/>
        <v>1.0611329854467166</v>
      </c>
      <c r="Q312" s="214">
        <f t="shared" si="36"/>
        <v>1.0611329854467166</v>
      </c>
      <c r="R312" s="214">
        <f t="shared" si="36"/>
        <v>1.0611329854467166</v>
      </c>
      <c r="S312" s="214">
        <f t="shared" si="36"/>
        <v>1.0611329854467166</v>
      </c>
      <c r="T312" s="214">
        <f t="shared" si="36"/>
        <v>1.0611329854467166</v>
      </c>
      <c r="U312" s="214">
        <f t="shared" si="36"/>
        <v>1.0611329854467166</v>
      </c>
      <c r="V312" s="214">
        <f t="shared" si="36"/>
        <v>1.0611329854467166</v>
      </c>
      <c r="W312" s="214">
        <f t="shared" si="36"/>
        <v>1.0611329854467166</v>
      </c>
      <c r="X312" s="214">
        <f t="shared" si="36"/>
        <v>1.0611329854467166</v>
      </c>
      <c r="Y312" s="214">
        <f t="shared" si="36"/>
        <v>1.0611329854467166</v>
      </c>
      <c r="Z312" s="214">
        <f t="shared" si="36"/>
        <v>1.0611329854467166</v>
      </c>
      <c r="AA312" s="214">
        <f t="shared" si="36"/>
        <v>1.0611329854467166</v>
      </c>
      <c r="AB312" s="214">
        <f t="shared" si="36"/>
        <v>1.0611329854467166</v>
      </c>
      <c r="AC312" s="214">
        <f t="shared" si="36"/>
        <v>1.0611329854467166</v>
      </c>
      <c r="AD312" s="214">
        <f t="shared" si="36"/>
        <v>1.0611329854467166</v>
      </c>
      <c r="AE312" s="214">
        <f t="shared" si="36"/>
        <v>1.0611329854467166</v>
      </c>
      <c r="AF312" s="214">
        <f t="shared" si="36"/>
        <v>1.0611329854467166</v>
      </c>
      <c r="AG312" s="214">
        <f t="shared" si="36"/>
        <v>1.0611329854467166</v>
      </c>
      <c r="AH312" s="214">
        <f t="shared" si="36"/>
        <v>1.0611329854467166</v>
      </c>
      <c r="AI312" s="214">
        <f t="shared" si="36"/>
        <v>1.0611329854467166</v>
      </c>
      <c r="AJ312" s="214">
        <f t="shared" si="36"/>
        <v>1.0611329854467166</v>
      </c>
      <c r="AK312" s="214">
        <f t="shared" si="36"/>
        <v>1.0611329854467166</v>
      </c>
      <c r="AL312" s="214">
        <f t="shared" si="36"/>
        <v>1.0611329854467166</v>
      </c>
      <c r="AM312" s="214">
        <f t="shared" si="36"/>
        <v>1.0611329854467166</v>
      </c>
      <c r="AN312" s="214">
        <f t="shared" si="36"/>
        <v>1.0611329854467166</v>
      </c>
      <c r="AO312" s="214">
        <f t="shared" si="36"/>
        <v>1.0611329854467166</v>
      </c>
      <c r="AP312" s="214">
        <f t="shared" si="36"/>
        <v>1.0611329854467166</v>
      </c>
      <c r="AQ312" s="214">
        <f t="shared" si="36"/>
        <v>1.0611329854467166</v>
      </c>
      <c r="AR312" s="214">
        <f t="shared" si="36"/>
        <v>1.0611329854467166</v>
      </c>
    </row>
    <row r="313" spans="7:46" ht="18.75" customHeight="1" x14ac:dyDescent="0.25">
      <c r="G313" s="62"/>
      <c r="H313" s="440"/>
      <c r="J313" s="442"/>
      <c r="K313" s="215" t="s">
        <v>172</v>
      </c>
      <c r="L313" s="214">
        <f t="shared" si="36"/>
        <v>1.0611329854467166</v>
      </c>
      <c r="M313" s="214">
        <f t="shared" si="36"/>
        <v>1.0611329854467166</v>
      </c>
      <c r="N313" s="214">
        <f t="shared" si="36"/>
        <v>1.0611329854467166</v>
      </c>
      <c r="O313" s="214">
        <f t="shared" si="36"/>
        <v>1.0611329854467166</v>
      </c>
      <c r="P313" s="214">
        <f t="shared" si="36"/>
        <v>1.0611329854467166</v>
      </c>
      <c r="Q313" s="214">
        <f t="shared" si="36"/>
        <v>1.0611329854467166</v>
      </c>
      <c r="R313" s="214">
        <f t="shared" si="36"/>
        <v>1.0611329854467166</v>
      </c>
      <c r="S313" s="214">
        <f t="shared" si="36"/>
        <v>1.0611329854467166</v>
      </c>
      <c r="T313" s="214">
        <f t="shared" si="36"/>
        <v>1.0611329854467166</v>
      </c>
      <c r="U313" s="214">
        <f t="shared" si="36"/>
        <v>1.0611329854467166</v>
      </c>
      <c r="V313" s="214">
        <f t="shared" si="36"/>
        <v>1.0611329854467166</v>
      </c>
      <c r="W313" s="214">
        <f t="shared" si="36"/>
        <v>1.0611329854467166</v>
      </c>
      <c r="X313" s="214">
        <f t="shared" si="36"/>
        <v>1.0611329854467166</v>
      </c>
      <c r="Y313" s="214">
        <f t="shared" si="36"/>
        <v>1.0611329854467166</v>
      </c>
      <c r="Z313" s="214">
        <f t="shared" si="36"/>
        <v>1.0611329854467166</v>
      </c>
      <c r="AA313" s="214">
        <f t="shared" si="36"/>
        <v>1.0611329854467166</v>
      </c>
      <c r="AB313" s="214">
        <f t="shared" si="36"/>
        <v>1.0611329854467166</v>
      </c>
      <c r="AC313" s="214">
        <f t="shared" si="36"/>
        <v>1.0611329854467166</v>
      </c>
      <c r="AD313" s="214">
        <f t="shared" si="36"/>
        <v>1.0611329854467166</v>
      </c>
      <c r="AE313" s="214">
        <f t="shared" si="36"/>
        <v>1.0611329854467166</v>
      </c>
      <c r="AF313" s="214">
        <f t="shared" si="36"/>
        <v>1.0611329854467166</v>
      </c>
      <c r="AG313" s="214">
        <f t="shared" si="36"/>
        <v>1.0611329854467166</v>
      </c>
      <c r="AH313" s="214">
        <f t="shared" si="36"/>
        <v>1.0611329854467166</v>
      </c>
      <c r="AI313" s="214">
        <f t="shared" si="36"/>
        <v>1.0611329854467166</v>
      </c>
      <c r="AJ313" s="214">
        <f t="shared" si="36"/>
        <v>1.0611329854467166</v>
      </c>
      <c r="AK313" s="214">
        <f t="shared" si="36"/>
        <v>1.0611329854467166</v>
      </c>
      <c r="AL313" s="214">
        <f t="shared" si="36"/>
        <v>1.0611329854467166</v>
      </c>
      <c r="AM313" s="214">
        <f t="shared" si="36"/>
        <v>1.0611329854467166</v>
      </c>
      <c r="AN313" s="214">
        <f t="shared" si="36"/>
        <v>1.0611329854467166</v>
      </c>
      <c r="AO313" s="214">
        <f t="shared" si="36"/>
        <v>1.0611329854467166</v>
      </c>
      <c r="AP313" s="214">
        <f t="shared" si="36"/>
        <v>1.0611329854467166</v>
      </c>
      <c r="AQ313" s="214">
        <f t="shared" si="36"/>
        <v>1.0611329854467166</v>
      </c>
      <c r="AR313" s="214">
        <f t="shared" si="36"/>
        <v>1.0611329854467166</v>
      </c>
    </row>
    <row r="314" spans="7:46" ht="14.25" customHeight="1" x14ac:dyDescent="0.25">
      <c r="G314" s="62"/>
      <c r="H314" s="216"/>
      <c r="J314" s="217"/>
      <c r="K314" s="218" t="s">
        <v>173</v>
      </c>
      <c r="L314" s="162">
        <v>2018</v>
      </c>
      <c r="M314" s="162">
        <v>2019</v>
      </c>
      <c r="N314" s="162">
        <v>2020</v>
      </c>
      <c r="O314" s="162">
        <v>2021</v>
      </c>
      <c r="P314" s="162">
        <v>2022</v>
      </c>
      <c r="Q314" s="162">
        <v>2023</v>
      </c>
      <c r="R314" s="162">
        <v>2024</v>
      </c>
      <c r="S314" s="162">
        <v>2025</v>
      </c>
      <c r="T314" s="162">
        <v>2026</v>
      </c>
      <c r="U314" s="162">
        <v>2027</v>
      </c>
      <c r="V314" s="162">
        <v>2028</v>
      </c>
      <c r="W314" s="162">
        <v>2029</v>
      </c>
      <c r="X314" s="162">
        <v>2030</v>
      </c>
      <c r="Y314" s="162">
        <v>2031</v>
      </c>
      <c r="Z314" s="162">
        <v>2032</v>
      </c>
      <c r="AA314" s="162">
        <v>2033</v>
      </c>
      <c r="AB314" s="162">
        <v>2034</v>
      </c>
      <c r="AC314" s="162">
        <v>2035</v>
      </c>
      <c r="AD314" s="162">
        <v>2036</v>
      </c>
      <c r="AE314" s="162">
        <v>2037</v>
      </c>
      <c r="AF314" s="162">
        <v>2038</v>
      </c>
      <c r="AG314" s="162">
        <v>2039</v>
      </c>
      <c r="AH314" s="162">
        <v>2040</v>
      </c>
      <c r="AI314" s="162">
        <v>2041</v>
      </c>
      <c r="AJ314" s="162">
        <v>2042</v>
      </c>
      <c r="AK314" s="162">
        <v>2043</v>
      </c>
      <c r="AL314" s="162">
        <v>2044</v>
      </c>
      <c r="AM314" s="162">
        <v>2045</v>
      </c>
      <c r="AN314" s="162">
        <v>2046</v>
      </c>
      <c r="AO314" s="162">
        <v>2047</v>
      </c>
      <c r="AP314" s="162">
        <v>2048</v>
      </c>
      <c r="AQ314" s="162">
        <v>2049</v>
      </c>
      <c r="AR314" s="162">
        <v>2050</v>
      </c>
    </row>
    <row r="315" spans="7:46" ht="14.25" customHeight="1" x14ac:dyDescent="0.25">
      <c r="G315" s="62"/>
      <c r="H315" s="216"/>
      <c r="I315" s="49">
        <v>0.2</v>
      </c>
      <c r="J315" s="219" t="s">
        <v>174</v>
      </c>
      <c r="K315" s="220">
        <v>1</v>
      </c>
      <c r="L315" s="221">
        <f t="shared" ref="L315:AR320" si="37">1/((1+L$240)*(1+L$219))^$K315</f>
        <v>0.93222709051925046</v>
      </c>
      <c r="M315" s="221">
        <f t="shared" si="37"/>
        <v>0.93222709051925046</v>
      </c>
      <c r="N315" s="221">
        <f t="shared" si="37"/>
        <v>0.93222709051925046</v>
      </c>
      <c r="O315" s="221">
        <f t="shared" si="37"/>
        <v>0.93222709051925046</v>
      </c>
      <c r="P315" s="221">
        <f t="shared" si="37"/>
        <v>0.93222709051925046</v>
      </c>
      <c r="Q315" s="221">
        <f t="shared" si="37"/>
        <v>0.93222709051925046</v>
      </c>
      <c r="R315" s="221">
        <f t="shared" si="37"/>
        <v>0.93222709051925046</v>
      </c>
      <c r="S315" s="221">
        <f t="shared" si="37"/>
        <v>0.93222709051925046</v>
      </c>
      <c r="T315" s="221">
        <f t="shared" si="37"/>
        <v>0.93222709051925046</v>
      </c>
      <c r="U315" s="221">
        <f t="shared" si="37"/>
        <v>0.93222709051925046</v>
      </c>
      <c r="V315" s="221">
        <f t="shared" si="37"/>
        <v>0.93222709051925046</v>
      </c>
      <c r="W315" s="221">
        <f t="shared" si="37"/>
        <v>0.93222709051925046</v>
      </c>
      <c r="X315" s="221">
        <f t="shared" si="37"/>
        <v>0.93222709051925046</v>
      </c>
      <c r="Y315" s="221">
        <f t="shared" si="37"/>
        <v>0.93222709051925046</v>
      </c>
      <c r="Z315" s="221">
        <f t="shared" si="37"/>
        <v>0.93222709051925046</v>
      </c>
      <c r="AA315" s="221">
        <f t="shared" si="37"/>
        <v>0.93222709051925046</v>
      </c>
      <c r="AB315" s="221">
        <f t="shared" si="37"/>
        <v>0.93222709051925046</v>
      </c>
      <c r="AC315" s="221">
        <f t="shared" si="37"/>
        <v>0.93222709051925046</v>
      </c>
      <c r="AD315" s="221">
        <f t="shared" si="37"/>
        <v>0.93222709051925046</v>
      </c>
      <c r="AE315" s="221">
        <f t="shared" si="37"/>
        <v>0.93222709051925046</v>
      </c>
      <c r="AF315" s="221">
        <f t="shared" si="37"/>
        <v>0.93222709051925046</v>
      </c>
      <c r="AG315" s="221">
        <f t="shared" si="37"/>
        <v>0.93222709051925046</v>
      </c>
      <c r="AH315" s="221">
        <f t="shared" si="37"/>
        <v>0.93222709051925046</v>
      </c>
      <c r="AI315" s="221">
        <f t="shared" si="37"/>
        <v>0.93222709051925046</v>
      </c>
      <c r="AJ315" s="221">
        <f t="shared" si="37"/>
        <v>0.93222709051925046</v>
      </c>
      <c r="AK315" s="221">
        <f t="shared" si="37"/>
        <v>0.93222709051925046</v>
      </c>
      <c r="AL315" s="221">
        <f t="shared" si="37"/>
        <v>0.93222709051925046</v>
      </c>
      <c r="AM315" s="221">
        <f t="shared" si="37"/>
        <v>0.93222709051925046</v>
      </c>
      <c r="AN315" s="221">
        <f t="shared" si="37"/>
        <v>0.93222709051925046</v>
      </c>
      <c r="AO315" s="221">
        <f t="shared" si="37"/>
        <v>0.93222709051925046</v>
      </c>
      <c r="AP315" s="221">
        <f t="shared" si="37"/>
        <v>0.93222709051925046</v>
      </c>
      <c r="AQ315" s="221">
        <f t="shared" si="37"/>
        <v>0.93222709051925046</v>
      </c>
      <c r="AR315" s="221">
        <f t="shared" si="37"/>
        <v>0.93222709051925046</v>
      </c>
    </row>
    <row r="316" spans="7:46" ht="14.25" customHeight="1" x14ac:dyDescent="0.25">
      <c r="G316" s="62"/>
      <c r="H316" s="216"/>
      <c r="I316" s="49">
        <v>0.32</v>
      </c>
      <c r="J316" s="219"/>
      <c r="K316" s="220">
        <v>2</v>
      </c>
      <c r="L316" s="221">
        <f t="shared" si="37"/>
        <v>0.86904734829798691</v>
      </c>
      <c r="M316" s="221">
        <f t="shared" si="37"/>
        <v>0.86904734829798691</v>
      </c>
      <c r="N316" s="221">
        <f t="shared" si="37"/>
        <v>0.86904734829798691</v>
      </c>
      <c r="O316" s="221">
        <f t="shared" si="37"/>
        <v>0.86904734829798691</v>
      </c>
      <c r="P316" s="221">
        <f t="shared" si="37"/>
        <v>0.86904734829798691</v>
      </c>
      <c r="Q316" s="221">
        <f t="shared" si="37"/>
        <v>0.86904734829798691</v>
      </c>
      <c r="R316" s="221">
        <f t="shared" si="37"/>
        <v>0.86904734829798691</v>
      </c>
      <c r="S316" s="221">
        <f t="shared" si="37"/>
        <v>0.86904734829798691</v>
      </c>
      <c r="T316" s="221">
        <f t="shared" si="37"/>
        <v>0.86904734829798691</v>
      </c>
      <c r="U316" s="221">
        <f t="shared" si="37"/>
        <v>0.86904734829798691</v>
      </c>
      <c r="V316" s="221">
        <f t="shared" si="37"/>
        <v>0.86904734829798691</v>
      </c>
      <c r="W316" s="221">
        <f t="shared" si="37"/>
        <v>0.86904734829798691</v>
      </c>
      <c r="X316" s="221">
        <f t="shared" si="37"/>
        <v>0.86904734829798691</v>
      </c>
      <c r="Y316" s="221">
        <f t="shared" si="37"/>
        <v>0.86904734829798691</v>
      </c>
      <c r="Z316" s="221">
        <f t="shared" si="37"/>
        <v>0.86904734829798691</v>
      </c>
      <c r="AA316" s="221">
        <f t="shared" si="37"/>
        <v>0.86904734829798691</v>
      </c>
      <c r="AB316" s="221">
        <f t="shared" si="37"/>
        <v>0.86904734829798691</v>
      </c>
      <c r="AC316" s="221">
        <f t="shared" si="37"/>
        <v>0.86904734829798691</v>
      </c>
      <c r="AD316" s="221">
        <f t="shared" si="37"/>
        <v>0.86904734829798691</v>
      </c>
      <c r="AE316" s="221">
        <f t="shared" si="37"/>
        <v>0.86904734829798691</v>
      </c>
      <c r="AF316" s="221">
        <f t="shared" si="37"/>
        <v>0.86904734829798691</v>
      </c>
      <c r="AG316" s="221">
        <f t="shared" si="37"/>
        <v>0.86904734829798691</v>
      </c>
      <c r="AH316" s="221">
        <f t="shared" si="37"/>
        <v>0.86904734829798691</v>
      </c>
      <c r="AI316" s="221">
        <f t="shared" si="37"/>
        <v>0.86904734829798691</v>
      </c>
      <c r="AJ316" s="221">
        <f t="shared" si="37"/>
        <v>0.86904734829798691</v>
      </c>
      <c r="AK316" s="221">
        <f t="shared" si="37"/>
        <v>0.86904734829798691</v>
      </c>
      <c r="AL316" s="221">
        <f t="shared" si="37"/>
        <v>0.86904734829798691</v>
      </c>
      <c r="AM316" s="221">
        <f t="shared" si="37"/>
        <v>0.86904734829798691</v>
      </c>
      <c r="AN316" s="221">
        <f t="shared" si="37"/>
        <v>0.86904734829798691</v>
      </c>
      <c r="AO316" s="221">
        <f t="shared" si="37"/>
        <v>0.86904734829798691</v>
      </c>
      <c r="AP316" s="221">
        <f t="shared" si="37"/>
        <v>0.86904734829798691</v>
      </c>
      <c r="AQ316" s="221">
        <f t="shared" si="37"/>
        <v>0.86904734829798691</v>
      </c>
      <c r="AR316" s="221">
        <f t="shared" si="37"/>
        <v>0.86904734829798691</v>
      </c>
    </row>
    <row r="317" spans="7:46" ht="14.25" customHeight="1" x14ac:dyDescent="0.25">
      <c r="G317" s="62"/>
      <c r="H317" s="216"/>
      <c r="I317" s="49">
        <v>0.192</v>
      </c>
      <c r="J317" s="219"/>
      <c r="K317" s="220">
        <v>3</v>
      </c>
      <c r="L317" s="221">
        <f t="shared" si="37"/>
        <v>0.81014948102730211</v>
      </c>
      <c r="M317" s="221">
        <f t="shared" si="37"/>
        <v>0.81014948102730211</v>
      </c>
      <c r="N317" s="221">
        <f t="shared" si="37"/>
        <v>0.81014948102730211</v>
      </c>
      <c r="O317" s="221">
        <f t="shared" si="37"/>
        <v>0.81014948102730211</v>
      </c>
      <c r="P317" s="221">
        <f t="shared" si="37"/>
        <v>0.81014948102730211</v>
      </c>
      <c r="Q317" s="221">
        <f t="shared" si="37"/>
        <v>0.81014948102730211</v>
      </c>
      <c r="R317" s="221">
        <f t="shared" si="37"/>
        <v>0.81014948102730211</v>
      </c>
      <c r="S317" s="221">
        <f t="shared" si="37"/>
        <v>0.81014948102730211</v>
      </c>
      <c r="T317" s="221">
        <f t="shared" si="37"/>
        <v>0.81014948102730211</v>
      </c>
      <c r="U317" s="221">
        <f t="shared" si="37"/>
        <v>0.81014948102730211</v>
      </c>
      <c r="V317" s="221">
        <f t="shared" si="37"/>
        <v>0.81014948102730211</v>
      </c>
      <c r="W317" s="221">
        <f t="shared" si="37"/>
        <v>0.81014948102730211</v>
      </c>
      <c r="X317" s="221">
        <f t="shared" si="37"/>
        <v>0.81014948102730211</v>
      </c>
      <c r="Y317" s="221">
        <f t="shared" si="37"/>
        <v>0.81014948102730211</v>
      </c>
      <c r="Z317" s="221">
        <f t="shared" si="37"/>
        <v>0.81014948102730211</v>
      </c>
      <c r="AA317" s="221">
        <f t="shared" si="37"/>
        <v>0.81014948102730211</v>
      </c>
      <c r="AB317" s="221">
        <f t="shared" si="37"/>
        <v>0.81014948102730211</v>
      </c>
      <c r="AC317" s="221">
        <f t="shared" si="37"/>
        <v>0.81014948102730211</v>
      </c>
      <c r="AD317" s="221">
        <f t="shared" si="37"/>
        <v>0.81014948102730211</v>
      </c>
      <c r="AE317" s="221">
        <f t="shared" si="37"/>
        <v>0.81014948102730211</v>
      </c>
      <c r="AF317" s="221">
        <f t="shared" si="37"/>
        <v>0.81014948102730211</v>
      </c>
      <c r="AG317" s="221">
        <f t="shared" si="37"/>
        <v>0.81014948102730211</v>
      </c>
      <c r="AH317" s="221">
        <f t="shared" si="37"/>
        <v>0.81014948102730211</v>
      </c>
      <c r="AI317" s="221">
        <f t="shared" si="37"/>
        <v>0.81014948102730211</v>
      </c>
      <c r="AJ317" s="221">
        <f t="shared" si="37"/>
        <v>0.81014948102730211</v>
      </c>
      <c r="AK317" s="221">
        <f t="shared" si="37"/>
        <v>0.81014948102730211</v>
      </c>
      <c r="AL317" s="221">
        <f t="shared" si="37"/>
        <v>0.81014948102730211</v>
      </c>
      <c r="AM317" s="221">
        <f t="shared" si="37"/>
        <v>0.81014948102730211</v>
      </c>
      <c r="AN317" s="221">
        <f t="shared" si="37"/>
        <v>0.81014948102730211</v>
      </c>
      <c r="AO317" s="221">
        <f t="shared" si="37"/>
        <v>0.81014948102730211</v>
      </c>
      <c r="AP317" s="221">
        <f t="shared" si="37"/>
        <v>0.81014948102730211</v>
      </c>
      <c r="AQ317" s="221">
        <f t="shared" si="37"/>
        <v>0.81014948102730211</v>
      </c>
      <c r="AR317" s="221">
        <f t="shared" si="37"/>
        <v>0.81014948102730211</v>
      </c>
    </row>
    <row r="318" spans="7:46" ht="14.25" customHeight="1" x14ac:dyDescent="0.25">
      <c r="G318" s="62"/>
      <c r="H318" s="216"/>
      <c r="I318" s="49">
        <v>0.1152</v>
      </c>
      <c r="J318" s="219"/>
      <c r="K318" s="220">
        <v>4</v>
      </c>
      <c r="L318" s="221">
        <f t="shared" si="37"/>
        <v>0.75524329358376252</v>
      </c>
      <c r="M318" s="221">
        <f t="shared" si="37"/>
        <v>0.75524329358376252</v>
      </c>
      <c r="N318" s="221">
        <f t="shared" si="37"/>
        <v>0.75524329358376252</v>
      </c>
      <c r="O318" s="221">
        <f t="shared" si="37"/>
        <v>0.75524329358376252</v>
      </c>
      <c r="P318" s="221">
        <f t="shared" si="37"/>
        <v>0.75524329358376252</v>
      </c>
      <c r="Q318" s="221">
        <f t="shared" si="37"/>
        <v>0.75524329358376252</v>
      </c>
      <c r="R318" s="221">
        <f t="shared" si="37"/>
        <v>0.75524329358376252</v>
      </c>
      <c r="S318" s="221">
        <f t="shared" si="37"/>
        <v>0.75524329358376252</v>
      </c>
      <c r="T318" s="221">
        <f t="shared" si="37"/>
        <v>0.75524329358376252</v>
      </c>
      <c r="U318" s="221">
        <f t="shared" si="37"/>
        <v>0.75524329358376252</v>
      </c>
      <c r="V318" s="221">
        <f t="shared" si="37"/>
        <v>0.75524329358376252</v>
      </c>
      <c r="W318" s="221">
        <f t="shared" si="37"/>
        <v>0.75524329358376252</v>
      </c>
      <c r="X318" s="221">
        <f t="shared" si="37"/>
        <v>0.75524329358376252</v>
      </c>
      <c r="Y318" s="221">
        <f t="shared" si="37"/>
        <v>0.75524329358376252</v>
      </c>
      <c r="Z318" s="221">
        <f t="shared" si="37"/>
        <v>0.75524329358376252</v>
      </c>
      <c r="AA318" s="221">
        <f t="shared" si="37"/>
        <v>0.75524329358376252</v>
      </c>
      <c r="AB318" s="221">
        <f t="shared" si="37"/>
        <v>0.75524329358376252</v>
      </c>
      <c r="AC318" s="221">
        <f t="shared" si="37"/>
        <v>0.75524329358376252</v>
      </c>
      <c r="AD318" s="221">
        <f t="shared" si="37"/>
        <v>0.75524329358376252</v>
      </c>
      <c r="AE318" s="221">
        <f t="shared" si="37"/>
        <v>0.75524329358376252</v>
      </c>
      <c r="AF318" s="221">
        <f t="shared" si="37"/>
        <v>0.75524329358376252</v>
      </c>
      <c r="AG318" s="221">
        <f t="shared" si="37"/>
        <v>0.75524329358376252</v>
      </c>
      <c r="AH318" s="221">
        <f t="shared" si="37"/>
        <v>0.75524329358376252</v>
      </c>
      <c r="AI318" s="221">
        <f t="shared" si="37"/>
        <v>0.75524329358376252</v>
      </c>
      <c r="AJ318" s="221">
        <f t="shared" si="37"/>
        <v>0.75524329358376252</v>
      </c>
      <c r="AK318" s="221">
        <f t="shared" si="37"/>
        <v>0.75524329358376252</v>
      </c>
      <c r="AL318" s="221">
        <f t="shared" si="37"/>
        <v>0.75524329358376252</v>
      </c>
      <c r="AM318" s="221">
        <f t="shared" si="37"/>
        <v>0.75524329358376252</v>
      </c>
      <c r="AN318" s="221">
        <f t="shared" si="37"/>
        <v>0.75524329358376252</v>
      </c>
      <c r="AO318" s="221">
        <f t="shared" si="37"/>
        <v>0.75524329358376252</v>
      </c>
      <c r="AP318" s="221">
        <f t="shared" si="37"/>
        <v>0.75524329358376252</v>
      </c>
      <c r="AQ318" s="221">
        <f t="shared" si="37"/>
        <v>0.75524329358376252</v>
      </c>
      <c r="AR318" s="221">
        <f t="shared" si="37"/>
        <v>0.75524329358376252</v>
      </c>
    </row>
    <row r="319" spans="7:46" ht="14.25" customHeight="1" x14ac:dyDescent="0.25">
      <c r="G319" s="62"/>
      <c r="H319" s="216"/>
      <c r="I319" s="49">
        <v>0.1152</v>
      </c>
      <c r="J319" s="219"/>
      <c r="K319" s="220">
        <v>5</v>
      </c>
      <c r="L319" s="221">
        <f t="shared" si="37"/>
        <v>0.70405825821176715</v>
      </c>
      <c r="M319" s="221">
        <f t="shared" si="37"/>
        <v>0.70405825821176715</v>
      </c>
      <c r="N319" s="221">
        <f t="shared" si="37"/>
        <v>0.70405825821176715</v>
      </c>
      <c r="O319" s="221">
        <f t="shared" si="37"/>
        <v>0.70405825821176715</v>
      </c>
      <c r="P319" s="221">
        <f t="shared" si="37"/>
        <v>0.70405825821176715</v>
      </c>
      <c r="Q319" s="221">
        <f t="shared" si="37"/>
        <v>0.70405825821176715</v>
      </c>
      <c r="R319" s="221">
        <f t="shared" si="37"/>
        <v>0.70405825821176715</v>
      </c>
      <c r="S319" s="221">
        <f t="shared" si="37"/>
        <v>0.70405825821176715</v>
      </c>
      <c r="T319" s="221">
        <f t="shared" si="37"/>
        <v>0.70405825821176715</v>
      </c>
      <c r="U319" s="221">
        <f t="shared" si="37"/>
        <v>0.70405825821176715</v>
      </c>
      <c r="V319" s="221">
        <f t="shared" si="37"/>
        <v>0.70405825821176715</v>
      </c>
      <c r="W319" s="221">
        <f t="shared" si="37"/>
        <v>0.70405825821176715</v>
      </c>
      <c r="X319" s="221">
        <f t="shared" si="37"/>
        <v>0.70405825821176715</v>
      </c>
      <c r="Y319" s="221">
        <f t="shared" si="37"/>
        <v>0.70405825821176715</v>
      </c>
      <c r="Z319" s="221">
        <f t="shared" si="37"/>
        <v>0.70405825821176715</v>
      </c>
      <c r="AA319" s="221">
        <f t="shared" si="37"/>
        <v>0.70405825821176715</v>
      </c>
      <c r="AB319" s="221">
        <f t="shared" si="37"/>
        <v>0.70405825821176715</v>
      </c>
      <c r="AC319" s="221">
        <f t="shared" si="37"/>
        <v>0.70405825821176715</v>
      </c>
      <c r="AD319" s="221">
        <f t="shared" si="37"/>
        <v>0.70405825821176715</v>
      </c>
      <c r="AE319" s="221">
        <f t="shared" si="37"/>
        <v>0.70405825821176715</v>
      </c>
      <c r="AF319" s="221">
        <f t="shared" si="37"/>
        <v>0.70405825821176715</v>
      </c>
      <c r="AG319" s="221">
        <f t="shared" si="37"/>
        <v>0.70405825821176715</v>
      </c>
      <c r="AH319" s="221">
        <f t="shared" si="37"/>
        <v>0.70405825821176715</v>
      </c>
      <c r="AI319" s="221">
        <f t="shared" si="37"/>
        <v>0.70405825821176715</v>
      </c>
      <c r="AJ319" s="221">
        <f t="shared" si="37"/>
        <v>0.70405825821176715</v>
      </c>
      <c r="AK319" s="221">
        <f t="shared" si="37"/>
        <v>0.70405825821176715</v>
      </c>
      <c r="AL319" s="221">
        <f t="shared" si="37"/>
        <v>0.70405825821176715</v>
      </c>
      <c r="AM319" s="221">
        <f t="shared" si="37"/>
        <v>0.70405825821176715</v>
      </c>
      <c r="AN319" s="221">
        <f t="shared" si="37"/>
        <v>0.70405825821176715</v>
      </c>
      <c r="AO319" s="221">
        <f t="shared" si="37"/>
        <v>0.70405825821176715</v>
      </c>
      <c r="AP319" s="221">
        <f t="shared" si="37"/>
        <v>0.70405825821176715</v>
      </c>
      <c r="AQ319" s="221">
        <f t="shared" si="37"/>
        <v>0.70405825821176715</v>
      </c>
      <c r="AR319" s="221">
        <f t="shared" si="37"/>
        <v>0.70405825821176715</v>
      </c>
    </row>
    <row r="320" spans="7:46" ht="14.25" customHeight="1" x14ac:dyDescent="0.25">
      <c r="G320" s="62"/>
      <c r="H320" s="216"/>
      <c r="I320" s="49">
        <v>5.7599999999999998E-2</v>
      </c>
      <c r="J320" s="219"/>
      <c r="K320" s="220">
        <v>6</v>
      </c>
      <c r="L320" s="221">
        <f t="shared" si="37"/>
        <v>0.65634218160880686</v>
      </c>
      <c r="M320" s="221">
        <f t="shared" si="37"/>
        <v>0.65634218160880686</v>
      </c>
      <c r="N320" s="221">
        <f t="shared" si="37"/>
        <v>0.65634218160880686</v>
      </c>
      <c r="O320" s="221">
        <f t="shared" si="37"/>
        <v>0.65634218160880686</v>
      </c>
      <c r="P320" s="221">
        <f t="shared" si="37"/>
        <v>0.65634218160880686</v>
      </c>
      <c r="Q320" s="221">
        <f t="shared" si="37"/>
        <v>0.65634218160880686</v>
      </c>
      <c r="R320" s="221">
        <f t="shared" si="37"/>
        <v>0.65634218160880686</v>
      </c>
      <c r="S320" s="221">
        <f t="shared" si="37"/>
        <v>0.65634218160880686</v>
      </c>
      <c r="T320" s="221">
        <f t="shared" si="37"/>
        <v>0.65634218160880686</v>
      </c>
      <c r="U320" s="221">
        <f t="shared" si="37"/>
        <v>0.65634218160880686</v>
      </c>
      <c r="V320" s="221">
        <f t="shared" si="37"/>
        <v>0.65634218160880686</v>
      </c>
      <c r="W320" s="221">
        <f t="shared" si="37"/>
        <v>0.65634218160880686</v>
      </c>
      <c r="X320" s="221">
        <f t="shared" si="37"/>
        <v>0.65634218160880686</v>
      </c>
      <c r="Y320" s="221">
        <f t="shared" si="37"/>
        <v>0.65634218160880686</v>
      </c>
      <c r="Z320" s="221">
        <f t="shared" si="37"/>
        <v>0.65634218160880686</v>
      </c>
      <c r="AA320" s="221">
        <f t="shared" si="37"/>
        <v>0.65634218160880686</v>
      </c>
      <c r="AB320" s="221">
        <f t="shared" si="37"/>
        <v>0.65634218160880686</v>
      </c>
      <c r="AC320" s="221">
        <f t="shared" si="37"/>
        <v>0.65634218160880686</v>
      </c>
      <c r="AD320" s="221">
        <f t="shared" si="37"/>
        <v>0.65634218160880686</v>
      </c>
      <c r="AE320" s="221">
        <f t="shared" si="37"/>
        <v>0.65634218160880686</v>
      </c>
      <c r="AF320" s="221">
        <f t="shared" si="37"/>
        <v>0.65634218160880686</v>
      </c>
      <c r="AG320" s="221">
        <f t="shared" si="37"/>
        <v>0.65634218160880686</v>
      </c>
      <c r="AH320" s="221">
        <f t="shared" si="37"/>
        <v>0.65634218160880686</v>
      </c>
      <c r="AI320" s="221">
        <f t="shared" si="37"/>
        <v>0.65634218160880686</v>
      </c>
      <c r="AJ320" s="221">
        <f t="shared" si="37"/>
        <v>0.65634218160880686</v>
      </c>
      <c r="AK320" s="221">
        <f t="shared" si="37"/>
        <v>0.65634218160880686</v>
      </c>
      <c r="AL320" s="221">
        <f t="shared" si="37"/>
        <v>0.65634218160880686</v>
      </c>
      <c r="AM320" s="221">
        <f t="shared" si="37"/>
        <v>0.65634218160880686</v>
      </c>
      <c r="AN320" s="221">
        <f t="shared" si="37"/>
        <v>0.65634218160880686</v>
      </c>
      <c r="AO320" s="221">
        <f t="shared" si="37"/>
        <v>0.65634218160880686</v>
      </c>
      <c r="AP320" s="221">
        <f t="shared" si="37"/>
        <v>0.65634218160880686</v>
      </c>
      <c r="AQ320" s="221">
        <f t="shared" si="37"/>
        <v>0.65634218160880686</v>
      </c>
      <c r="AR320" s="221">
        <f t="shared" si="37"/>
        <v>0.65634218160880686</v>
      </c>
    </row>
    <row r="321" spans="7:44" ht="14.25" customHeight="1" x14ac:dyDescent="0.25">
      <c r="G321" s="62"/>
      <c r="H321" s="216"/>
      <c r="J321" s="219"/>
      <c r="K321" s="218" t="s">
        <v>175</v>
      </c>
      <c r="L321" s="162">
        <v>2018</v>
      </c>
      <c r="M321" s="162">
        <v>2019</v>
      </c>
      <c r="N321" s="162">
        <v>2020</v>
      </c>
      <c r="O321" s="162">
        <v>2021</v>
      </c>
      <c r="P321" s="162">
        <v>2022</v>
      </c>
      <c r="Q321" s="162">
        <v>2023</v>
      </c>
      <c r="R321" s="162">
        <v>2024</v>
      </c>
      <c r="S321" s="162">
        <v>2025</v>
      </c>
      <c r="T321" s="162">
        <v>2026</v>
      </c>
      <c r="U321" s="162">
        <v>2027</v>
      </c>
      <c r="V321" s="162">
        <v>2028</v>
      </c>
      <c r="W321" s="162">
        <v>2029</v>
      </c>
      <c r="X321" s="162">
        <v>2030</v>
      </c>
      <c r="Y321" s="162">
        <v>2031</v>
      </c>
      <c r="Z321" s="162">
        <v>2032</v>
      </c>
      <c r="AA321" s="162">
        <v>2033</v>
      </c>
      <c r="AB321" s="162">
        <v>2034</v>
      </c>
      <c r="AC321" s="162">
        <v>2035</v>
      </c>
      <c r="AD321" s="162">
        <v>2036</v>
      </c>
      <c r="AE321" s="162">
        <v>2037</v>
      </c>
      <c r="AF321" s="162">
        <v>2038</v>
      </c>
      <c r="AG321" s="162">
        <v>2039</v>
      </c>
      <c r="AH321" s="162">
        <v>2040</v>
      </c>
      <c r="AI321" s="162">
        <v>2041</v>
      </c>
      <c r="AJ321" s="162">
        <v>2042</v>
      </c>
      <c r="AK321" s="162">
        <v>2043</v>
      </c>
      <c r="AL321" s="162">
        <v>2044</v>
      </c>
      <c r="AM321" s="162">
        <v>2045</v>
      </c>
      <c r="AN321" s="162">
        <v>2046</v>
      </c>
      <c r="AO321" s="162">
        <v>2047</v>
      </c>
      <c r="AP321" s="162">
        <v>2048</v>
      </c>
      <c r="AQ321" s="162">
        <v>2049</v>
      </c>
      <c r="AR321" s="162">
        <v>2050</v>
      </c>
    </row>
    <row r="322" spans="7:44" ht="14.25" customHeight="1" x14ac:dyDescent="0.25">
      <c r="G322" s="62"/>
      <c r="H322" s="216"/>
      <c r="J322" s="219"/>
      <c r="K322" s="220">
        <v>1</v>
      </c>
      <c r="L322" s="221">
        <f t="shared" ref="L322:AR327" si="38">1/((1+L$241)*(1+L$219))^$K322</f>
        <v>0.93222709051925046</v>
      </c>
      <c r="M322" s="221">
        <f t="shared" si="38"/>
        <v>0.93222709051925046</v>
      </c>
      <c r="N322" s="221">
        <f t="shared" si="38"/>
        <v>0.93222709051925046</v>
      </c>
      <c r="O322" s="221">
        <f t="shared" si="38"/>
        <v>0.93222709051925046</v>
      </c>
      <c r="P322" s="221">
        <f t="shared" si="38"/>
        <v>0.93222709051925046</v>
      </c>
      <c r="Q322" s="221">
        <f t="shared" si="38"/>
        <v>0.93222709051925046</v>
      </c>
      <c r="R322" s="221">
        <f t="shared" si="38"/>
        <v>0.93222709051925046</v>
      </c>
      <c r="S322" s="221">
        <f t="shared" si="38"/>
        <v>0.93222709051925046</v>
      </c>
      <c r="T322" s="221">
        <f t="shared" si="38"/>
        <v>0.93222709051925046</v>
      </c>
      <c r="U322" s="221">
        <f t="shared" si="38"/>
        <v>0.93222709051925046</v>
      </c>
      <c r="V322" s="221">
        <f t="shared" si="38"/>
        <v>0.93222709051925046</v>
      </c>
      <c r="W322" s="221">
        <f t="shared" si="38"/>
        <v>0.93222709051925046</v>
      </c>
      <c r="X322" s="221">
        <f t="shared" si="38"/>
        <v>0.93222709051925046</v>
      </c>
      <c r="Y322" s="221">
        <f t="shared" si="38"/>
        <v>0.93222709051925046</v>
      </c>
      <c r="Z322" s="221">
        <f t="shared" si="38"/>
        <v>0.93222709051925046</v>
      </c>
      <c r="AA322" s="221">
        <f t="shared" si="38"/>
        <v>0.93222709051925046</v>
      </c>
      <c r="AB322" s="221">
        <f t="shared" si="38"/>
        <v>0.93222709051925046</v>
      </c>
      <c r="AC322" s="221">
        <f t="shared" si="38"/>
        <v>0.93222709051925046</v>
      </c>
      <c r="AD322" s="221">
        <f t="shared" si="38"/>
        <v>0.93222709051925046</v>
      </c>
      <c r="AE322" s="221">
        <f t="shared" si="38"/>
        <v>0.93222709051925046</v>
      </c>
      <c r="AF322" s="221">
        <f t="shared" si="38"/>
        <v>0.93222709051925046</v>
      </c>
      <c r="AG322" s="221">
        <f t="shared" si="38"/>
        <v>0.93222709051925046</v>
      </c>
      <c r="AH322" s="221">
        <f t="shared" si="38"/>
        <v>0.93222709051925046</v>
      </c>
      <c r="AI322" s="221">
        <f t="shared" si="38"/>
        <v>0.93222709051925046</v>
      </c>
      <c r="AJ322" s="221">
        <f t="shared" si="38"/>
        <v>0.93222709051925046</v>
      </c>
      <c r="AK322" s="221">
        <f t="shared" si="38"/>
        <v>0.93222709051925046</v>
      </c>
      <c r="AL322" s="221">
        <f t="shared" si="38"/>
        <v>0.93222709051925046</v>
      </c>
      <c r="AM322" s="221">
        <f t="shared" si="38"/>
        <v>0.93222709051925046</v>
      </c>
      <c r="AN322" s="221">
        <f t="shared" si="38"/>
        <v>0.93222709051925046</v>
      </c>
      <c r="AO322" s="221">
        <f t="shared" si="38"/>
        <v>0.93222709051925046</v>
      </c>
      <c r="AP322" s="221">
        <f t="shared" si="38"/>
        <v>0.93222709051925046</v>
      </c>
      <c r="AQ322" s="221">
        <f t="shared" si="38"/>
        <v>0.93222709051925046</v>
      </c>
      <c r="AR322" s="221">
        <f t="shared" si="38"/>
        <v>0.93222709051925046</v>
      </c>
    </row>
    <row r="323" spans="7:44" ht="14.25" customHeight="1" x14ac:dyDescent="0.25">
      <c r="G323" s="62"/>
      <c r="H323" s="216"/>
      <c r="J323" s="219"/>
      <c r="K323" s="220">
        <v>2</v>
      </c>
      <c r="L323" s="221">
        <f t="shared" si="38"/>
        <v>0.86904734829798691</v>
      </c>
      <c r="M323" s="221">
        <f t="shared" si="38"/>
        <v>0.86904734829798691</v>
      </c>
      <c r="N323" s="221">
        <f t="shared" si="38"/>
        <v>0.86904734829798691</v>
      </c>
      <c r="O323" s="221">
        <f t="shared" si="38"/>
        <v>0.86904734829798691</v>
      </c>
      <c r="P323" s="221">
        <f t="shared" si="38"/>
        <v>0.86904734829798691</v>
      </c>
      <c r="Q323" s="221">
        <f t="shared" si="38"/>
        <v>0.86904734829798691</v>
      </c>
      <c r="R323" s="221">
        <f t="shared" si="38"/>
        <v>0.86904734829798691</v>
      </c>
      <c r="S323" s="221">
        <f t="shared" si="38"/>
        <v>0.86904734829798691</v>
      </c>
      <c r="T323" s="221">
        <f t="shared" si="38"/>
        <v>0.86904734829798691</v>
      </c>
      <c r="U323" s="221">
        <f t="shared" si="38"/>
        <v>0.86904734829798691</v>
      </c>
      <c r="V323" s="221">
        <f t="shared" si="38"/>
        <v>0.86904734829798691</v>
      </c>
      <c r="W323" s="221">
        <f t="shared" si="38"/>
        <v>0.86904734829798691</v>
      </c>
      <c r="X323" s="221">
        <f t="shared" si="38"/>
        <v>0.86904734829798691</v>
      </c>
      <c r="Y323" s="221">
        <f t="shared" si="38"/>
        <v>0.86904734829798691</v>
      </c>
      <c r="Z323" s="221">
        <f t="shared" si="38"/>
        <v>0.86904734829798691</v>
      </c>
      <c r="AA323" s="221">
        <f t="shared" si="38"/>
        <v>0.86904734829798691</v>
      </c>
      <c r="AB323" s="221">
        <f t="shared" si="38"/>
        <v>0.86904734829798691</v>
      </c>
      <c r="AC323" s="221">
        <f t="shared" si="38"/>
        <v>0.86904734829798691</v>
      </c>
      <c r="AD323" s="221">
        <f t="shared" si="38"/>
        <v>0.86904734829798691</v>
      </c>
      <c r="AE323" s="221">
        <f t="shared" si="38"/>
        <v>0.86904734829798691</v>
      </c>
      <c r="AF323" s="221">
        <f t="shared" si="38"/>
        <v>0.86904734829798691</v>
      </c>
      <c r="AG323" s="221">
        <f t="shared" si="38"/>
        <v>0.86904734829798691</v>
      </c>
      <c r="AH323" s="221">
        <f t="shared" si="38"/>
        <v>0.86904734829798691</v>
      </c>
      <c r="AI323" s="221">
        <f t="shared" si="38"/>
        <v>0.86904734829798691</v>
      </c>
      <c r="AJ323" s="221">
        <f t="shared" si="38"/>
        <v>0.86904734829798691</v>
      </c>
      <c r="AK323" s="221">
        <f t="shared" si="38"/>
        <v>0.86904734829798691</v>
      </c>
      <c r="AL323" s="221">
        <f t="shared" si="38"/>
        <v>0.86904734829798691</v>
      </c>
      <c r="AM323" s="221">
        <f t="shared" si="38"/>
        <v>0.86904734829798691</v>
      </c>
      <c r="AN323" s="221">
        <f t="shared" si="38"/>
        <v>0.86904734829798691</v>
      </c>
      <c r="AO323" s="221">
        <f t="shared" si="38"/>
        <v>0.86904734829798691</v>
      </c>
      <c r="AP323" s="221">
        <f t="shared" si="38"/>
        <v>0.86904734829798691</v>
      </c>
      <c r="AQ323" s="221">
        <f t="shared" si="38"/>
        <v>0.86904734829798691</v>
      </c>
      <c r="AR323" s="221">
        <f t="shared" si="38"/>
        <v>0.86904734829798691</v>
      </c>
    </row>
    <row r="324" spans="7:44" ht="14.25" customHeight="1" x14ac:dyDescent="0.25">
      <c r="G324" s="62"/>
      <c r="H324" s="216"/>
      <c r="J324" s="219"/>
      <c r="K324" s="220">
        <v>3</v>
      </c>
      <c r="L324" s="221">
        <f t="shared" si="38"/>
        <v>0.81014948102730211</v>
      </c>
      <c r="M324" s="221">
        <f t="shared" si="38"/>
        <v>0.81014948102730211</v>
      </c>
      <c r="N324" s="221">
        <f t="shared" si="38"/>
        <v>0.81014948102730211</v>
      </c>
      <c r="O324" s="221">
        <f t="shared" si="38"/>
        <v>0.81014948102730211</v>
      </c>
      <c r="P324" s="221">
        <f t="shared" si="38"/>
        <v>0.81014948102730211</v>
      </c>
      <c r="Q324" s="221">
        <f t="shared" si="38"/>
        <v>0.81014948102730211</v>
      </c>
      <c r="R324" s="221">
        <f t="shared" si="38"/>
        <v>0.81014948102730211</v>
      </c>
      <c r="S324" s="221">
        <f t="shared" si="38"/>
        <v>0.81014948102730211</v>
      </c>
      <c r="T324" s="221">
        <f t="shared" si="38"/>
        <v>0.81014948102730211</v>
      </c>
      <c r="U324" s="221">
        <f t="shared" si="38"/>
        <v>0.81014948102730211</v>
      </c>
      <c r="V324" s="221">
        <f t="shared" si="38"/>
        <v>0.81014948102730211</v>
      </c>
      <c r="W324" s="221">
        <f t="shared" si="38"/>
        <v>0.81014948102730211</v>
      </c>
      <c r="X324" s="221">
        <f t="shared" si="38"/>
        <v>0.81014948102730211</v>
      </c>
      <c r="Y324" s="221">
        <f t="shared" si="38"/>
        <v>0.81014948102730211</v>
      </c>
      <c r="Z324" s="221">
        <f t="shared" si="38"/>
        <v>0.81014948102730211</v>
      </c>
      <c r="AA324" s="221">
        <f t="shared" si="38"/>
        <v>0.81014948102730211</v>
      </c>
      <c r="AB324" s="221">
        <f t="shared" si="38"/>
        <v>0.81014948102730211</v>
      </c>
      <c r="AC324" s="221">
        <f t="shared" si="38"/>
        <v>0.81014948102730211</v>
      </c>
      <c r="AD324" s="221">
        <f t="shared" si="38"/>
        <v>0.81014948102730211</v>
      </c>
      <c r="AE324" s="221">
        <f t="shared" si="38"/>
        <v>0.81014948102730211</v>
      </c>
      <c r="AF324" s="221">
        <f t="shared" si="38"/>
        <v>0.81014948102730211</v>
      </c>
      <c r="AG324" s="221">
        <f t="shared" si="38"/>
        <v>0.81014948102730211</v>
      </c>
      <c r="AH324" s="221">
        <f t="shared" si="38"/>
        <v>0.81014948102730211</v>
      </c>
      <c r="AI324" s="221">
        <f t="shared" si="38"/>
        <v>0.81014948102730211</v>
      </c>
      <c r="AJ324" s="221">
        <f t="shared" si="38"/>
        <v>0.81014948102730211</v>
      </c>
      <c r="AK324" s="221">
        <f t="shared" si="38"/>
        <v>0.81014948102730211</v>
      </c>
      <c r="AL324" s="221">
        <f t="shared" si="38"/>
        <v>0.81014948102730211</v>
      </c>
      <c r="AM324" s="221">
        <f t="shared" si="38"/>
        <v>0.81014948102730211</v>
      </c>
      <c r="AN324" s="221">
        <f t="shared" si="38"/>
        <v>0.81014948102730211</v>
      </c>
      <c r="AO324" s="221">
        <f t="shared" si="38"/>
        <v>0.81014948102730211</v>
      </c>
      <c r="AP324" s="221">
        <f t="shared" si="38"/>
        <v>0.81014948102730211</v>
      </c>
      <c r="AQ324" s="221">
        <f t="shared" si="38"/>
        <v>0.81014948102730211</v>
      </c>
      <c r="AR324" s="221">
        <f t="shared" si="38"/>
        <v>0.81014948102730211</v>
      </c>
    </row>
    <row r="325" spans="7:44" ht="14.25" customHeight="1" x14ac:dyDescent="0.25">
      <c r="G325" s="62"/>
      <c r="H325" s="216"/>
      <c r="J325" s="219"/>
      <c r="K325" s="220">
        <v>4</v>
      </c>
      <c r="L325" s="221">
        <f t="shared" si="38"/>
        <v>0.75524329358376252</v>
      </c>
      <c r="M325" s="221">
        <f t="shared" si="38"/>
        <v>0.75524329358376252</v>
      </c>
      <c r="N325" s="221">
        <f t="shared" si="38"/>
        <v>0.75524329358376252</v>
      </c>
      <c r="O325" s="221">
        <f t="shared" si="38"/>
        <v>0.75524329358376252</v>
      </c>
      <c r="P325" s="221">
        <f t="shared" si="38"/>
        <v>0.75524329358376252</v>
      </c>
      <c r="Q325" s="221">
        <f t="shared" si="38"/>
        <v>0.75524329358376252</v>
      </c>
      <c r="R325" s="221">
        <f t="shared" si="38"/>
        <v>0.75524329358376252</v>
      </c>
      <c r="S325" s="221">
        <f t="shared" si="38"/>
        <v>0.75524329358376252</v>
      </c>
      <c r="T325" s="221">
        <f t="shared" si="38"/>
        <v>0.75524329358376252</v>
      </c>
      <c r="U325" s="221">
        <f t="shared" si="38"/>
        <v>0.75524329358376252</v>
      </c>
      <c r="V325" s="221">
        <f t="shared" si="38"/>
        <v>0.75524329358376252</v>
      </c>
      <c r="W325" s="221">
        <f t="shared" si="38"/>
        <v>0.75524329358376252</v>
      </c>
      <c r="X325" s="221">
        <f t="shared" si="38"/>
        <v>0.75524329358376252</v>
      </c>
      <c r="Y325" s="221">
        <f t="shared" si="38"/>
        <v>0.75524329358376252</v>
      </c>
      <c r="Z325" s="221">
        <f t="shared" si="38"/>
        <v>0.75524329358376252</v>
      </c>
      <c r="AA325" s="221">
        <f t="shared" si="38"/>
        <v>0.75524329358376252</v>
      </c>
      <c r="AB325" s="221">
        <f t="shared" si="38"/>
        <v>0.75524329358376252</v>
      </c>
      <c r="AC325" s="221">
        <f t="shared" si="38"/>
        <v>0.75524329358376252</v>
      </c>
      <c r="AD325" s="221">
        <f t="shared" si="38"/>
        <v>0.75524329358376252</v>
      </c>
      <c r="AE325" s="221">
        <f t="shared" si="38"/>
        <v>0.75524329358376252</v>
      </c>
      <c r="AF325" s="221">
        <f t="shared" si="38"/>
        <v>0.75524329358376252</v>
      </c>
      <c r="AG325" s="221">
        <f t="shared" si="38"/>
        <v>0.75524329358376252</v>
      </c>
      <c r="AH325" s="221">
        <f t="shared" si="38"/>
        <v>0.75524329358376252</v>
      </c>
      <c r="AI325" s="221">
        <f t="shared" si="38"/>
        <v>0.75524329358376252</v>
      </c>
      <c r="AJ325" s="221">
        <f t="shared" si="38"/>
        <v>0.75524329358376252</v>
      </c>
      <c r="AK325" s="221">
        <f t="shared" si="38"/>
        <v>0.75524329358376252</v>
      </c>
      <c r="AL325" s="221">
        <f t="shared" si="38"/>
        <v>0.75524329358376252</v>
      </c>
      <c r="AM325" s="221">
        <f t="shared" si="38"/>
        <v>0.75524329358376252</v>
      </c>
      <c r="AN325" s="221">
        <f t="shared" si="38"/>
        <v>0.75524329358376252</v>
      </c>
      <c r="AO325" s="221">
        <f t="shared" si="38"/>
        <v>0.75524329358376252</v>
      </c>
      <c r="AP325" s="221">
        <f t="shared" si="38"/>
        <v>0.75524329358376252</v>
      </c>
      <c r="AQ325" s="221">
        <f t="shared" si="38"/>
        <v>0.75524329358376252</v>
      </c>
      <c r="AR325" s="221">
        <f t="shared" si="38"/>
        <v>0.75524329358376252</v>
      </c>
    </row>
    <row r="326" spans="7:44" ht="14.25" customHeight="1" x14ac:dyDescent="0.25">
      <c r="G326" s="62"/>
      <c r="H326" s="216"/>
      <c r="J326" s="219"/>
      <c r="K326" s="220">
        <v>5</v>
      </c>
      <c r="L326" s="221">
        <f t="shared" si="38"/>
        <v>0.70405825821176715</v>
      </c>
      <c r="M326" s="221">
        <f t="shared" si="38"/>
        <v>0.70405825821176715</v>
      </c>
      <c r="N326" s="221">
        <f t="shared" si="38"/>
        <v>0.70405825821176715</v>
      </c>
      <c r="O326" s="221">
        <f t="shared" si="38"/>
        <v>0.70405825821176715</v>
      </c>
      <c r="P326" s="221">
        <f t="shared" si="38"/>
        <v>0.70405825821176715</v>
      </c>
      <c r="Q326" s="221">
        <f t="shared" si="38"/>
        <v>0.70405825821176715</v>
      </c>
      <c r="R326" s="221">
        <f t="shared" si="38"/>
        <v>0.70405825821176715</v>
      </c>
      <c r="S326" s="221">
        <f t="shared" si="38"/>
        <v>0.70405825821176715</v>
      </c>
      <c r="T326" s="221">
        <f t="shared" si="38"/>
        <v>0.70405825821176715</v>
      </c>
      <c r="U326" s="221">
        <f t="shared" si="38"/>
        <v>0.70405825821176715</v>
      </c>
      <c r="V326" s="221">
        <f t="shared" si="38"/>
        <v>0.70405825821176715</v>
      </c>
      <c r="W326" s="221">
        <f t="shared" si="38"/>
        <v>0.70405825821176715</v>
      </c>
      <c r="X326" s="221">
        <f t="shared" si="38"/>
        <v>0.70405825821176715</v>
      </c>
      <c r="Y326" s="221">
        <f t="shared" si="38"/>
        <v>0.70405825821176715</v>
      </c>
      <c r="Z326" s="221">
        <f t="shared" si="38"/>
        <v>0.70405825821176715</v>
      </c>
      <c r="AA326" s="221">
        <f t="shared" si="38"/>
        <v>0.70405825821176715</v>
      </c>
      <c r="AB326" s="221">
        <f t="shared" si="38"/>
        <v>0.70405825821176715</v>
      </c>
      <c r="AC326" s="221">
        <f t="shared" si="38"/>
        <v>0.70405825821176715</v>
      </c>
      <c r="AD326" s="221">
        <f t="shared" si="38"/>
        <v>0.70405825821176715</v>
      </c>
      <c r="AE326" s="221">
        <f t="shared" si="38"/>
        <v>0.70405825821176715</v>
      </c>
      <c r="AF326" s="221">
        <f t="shared" si="38"/>
        <v>0.70405825821176715</v>
      </c>
      <c r="AG326" s="221">
        <f t="shared" si="38"/>
        <v>0.70405825821176715</v>
      </c>
      <c r="AH326" s="221">
        <f t="shared" si="38"/>
        <v>0.70405825821176715</v>
      </c>
      <c r="AI326" s="221">
        <f t="shared" si="38"/>
        <v>0.70405825821176715</v>
      </c>
      <c r="AJ326" s="221">
        <f t="shared" si="38"/>
        <v>0.70405825821176715</v>
      </c>
      <c r="AK326" s="221">
        <f t="shared" si="38"/>
        <v>0.70405825821176715</v>
      </c>
      <c r="AL326" s="221">
        <f t="shared" si="38"/>
        <v>0.70405825821176715</v>
      </c>
      <c r="AM326" s="221">
        <f t="shared" si="38"/>
        <v>0.70405825821176715</v>
      </c>
      <c r="AN326" s="221">
        <f t="shared" si="38"/>
        <v>0.70405825821176715</v>
      </c>
      <c r="AO326" s="221">
        <f t="shared" si="38"/>
        <v>0.70405825821176715</v>
      </c>
      <c r="AP326" s="221">
        <f t="shared" si="38"/>
        <v>0.70405825821176715</v>
      </c>
      <c r="AQ326" s="221">
        <f t="shared" si="38"/>
        <v>0.70405825821176715</v>
      </c>
      <c r="AR326" s="221">
        <f t="shared" si="38"/>
        <v>0.70405825821176715</v>
      </c>
    </row>
    <row r="327" spans="7:44" ht="14.25" customHeight="1" x14ac:dyDescent="0.25">
      <c r="G327" s="62"/>
      <c r="H327" s="216"/>
      <c r="J327" s="219"/>
      <c r="K327" s="220">
        <v>6</v>
      </c>
      <c r="L327" s="221">
        <f t="shared" si="38"/>
        <v>0.65634218160880686</v>
      </c>
      <c r="M327" s="221">
        <f t="shared" si="38"/>
        <v>0.65634218160880686</v>
      </c>
      <c r="N327" s="221">
        <f t="shared" si="38"/>
        <v>0.65634218160880686</v>
      </c>
      <c r="O327" s="221">
        <f t="shared" si="38"/>
        <v>0.65634218160880686</v>
      </c>
      <c r="P327" s="221">
        <f t="shared" si="38"/>
        <v>0.65634218160880686</v>
      </c>
      <c r="Q327" s="221">
        <f t="shared" si="38"/>
        <v>0.65634218160880686</v>
      </c>
      <c r="R327" s="221">
        <f t="shared" si="38"/>
        <v>0.65634218160880686</v>
      </c>
      <c r="S327" s="221">
        <f t="shared" si="38"/>
        <v>0.65634218160880686</v>
      </c>
      <c r="T327" s="221">
        <f t="shared" si="38"/>
        <v>0.65634218160880686</v>
      </c>
      <c r="U327" s="221">
        <f t="shared" si="38"/>
        <v>0.65634218160880686</v>
      </c>
      <c r="V327" s="221">
        <f t="shared" si="38"/>
        <v>0.65634218160880686</v>
      </c>
      <c r="W327" s="221">
        <f t="shared" si="38"/>
        <v>0.65634218160880686</v>
      </c>
      <c r="X327" s="221">
        <f t="shared" si="38"/>
        <v>0.65634218160880686</v>
      </c>
      <c r="Y327" s="221">
        <f t="shared" si="38"/>
        <v>0.65634218160880686</v>
      </c>
      <c r="Z327" s="221">
        <f t="shared" si="38"/>
        <v>0.65634218160880686</v>
      </c>
      <c r="AA327" s="221">
        <f t="shared" si="38"/>
        <v>0.65634218160880686</v>
      </c>
      <c r="AB327" s="221">
        <f t="shared" si="38"/>
        <v>0.65634218160880686</v>
      </c>
      <c r="AC327" s="221">
        <f t="shared" si="38"/>
        <v>0.65634218160880686</v>
      </c>
      <c r="AD327" s="221">
        <f t="shared" si="38"/>
        <v>0.65634218160880686</v>
      </c>
      <c r="AE327" s="221">
        <f t="shared" si="38"/>
        <v>0.65634218160880686</v>
      </c>
      <c r="AF327" s="221">
        <f t="shared" si="38"/>
        <v>0.65634218160880686</v>
      </c>
      <c r="AG327" s="221">
        <f t="shared" si="38"/>
        <v>0.65634218160880686</v>
      </c>
      <c r="AH327" s="221">
        <f t="shared" si="38"/>
        <v>0.65634218160880686</v>
      </c>
      <c r="AI327" s="221">
        <f t="shared" si="38"/>
        <v>0.65634218160880686</v>
      </c>
      <c r="AJ327" s="221">
        <f t="shared" si="38"/>
        <v>0.65634218160880686</v>
      </c>
      <c r="AK327" s="221">
        <f t="shared" si="38"/>
        <v>0.65634218160880686</v>
      </c>
      <c r="AL327" s="221">
        <f t="shared" si="38"/>
        <v>0.65634218160880686</v>
      </c>
      <c r="AM327" s="221">
        <f t="shared" si="38"/>
        <v>0.65634218160880686</v>
      </c>
      <c r="AN327" s="221">
        <f t="shared" si="38"/>
        <v>0.65634218160880686</v>
      </c>
      <c r="AO327" s="221">
        <f t="shared" si="38"/>
        <v>0.65634218160880686</v>
      </c>
      <c r="AP327" s="221">
        <f t="shared" si="38"/>
        <v>0.65634218160880686</v>
      </c>
      <c r="AQ327" s="221">
        <f t="shared" si="38"/>
        <v>0.65634218160880686</v>
      </c>
      <c r="AR327" s="221">
        <f t="shared" si="38"/>
        <v>0.65634218160880686</v>
      </c>
    </row>
    <row r="328" spans="7:44" ht="14.25" customHeight="1" x14ac:dyDescent="0.25">
      <c r="G328" s="62"/>
      <c r="H328" s="216"/>
      <c r="J328" s="219"/>
      <c r="K328" s="220" t="s">
        <v>176</v>
      </c>
      <c r="L328" s="162">
        <v>2018</v>
      </c>
      <c r="M328" s="162">
        <v>2019</v>
      </c>
      <c r="N328" s="162">
        <v>2020</v>
      </c>
      <c r="O328" s="162">
        <v>2021</v>
      </c>
      <c r="P328" s="162">
        <v>2022</v>
      </c>
      <c r="Q328" s="162">
        <v>2023</v>
      </c>
      <c r="R328" s="162">
        <v>2024</v>
      </c>
      <c r="S328" s="162">
        <v>2025</v>
      </c>
      <c r="T328" s="162">
        <v>2026</v>
      </c>
      <c r="U328" s="162">
        <v>2027</v>
      </c>
      <c r="V328" s="162">
        <v>2028</v>
      </c>
      <c r="W328" s="162">
        <v>2029</v>
      </c>
      <c r="X328" s="162">
        <v>2030</v>
      </c>
      <c r="Y328" s="162">
        <v>2031</v>
      </c>
      <c r="Z328" s="162">
        <v>2032</v>
      </c>
      <c r="AA328" s="162">
        <v>2033</v>
      </c>
      <c r="AB328" s="162">
        <v>2034</v>
      </c>
      <c r="AC328" s="162">
        <v>2035</v>
      </c>
      <c r="AD328" s="162">
        <v>2036</v>
      </c>
      <c r="AE328" s="162">
        <v>2037</v>
      </c>
      <c r="AF328" s="162">
        <v>2038</v>
      </c>
      <c r="AG328" s="162">
        <v>2039</v>
      </c>
      <c r="AH328" s="162">
        <v>2040</v>
      </c>
      <c r="AI328" s="162">
        <v>2041</v>
      </c>
      <c r="AJ328" s="162">
        <v>2042</v>
      </c>
      <c r="AK328" s="162">
        <v>2043</v>
      </c>
      <c r="AL328" s="162">
        <v>2044</v>
      </c>
      <c r="AM328" s="162">
        <v>2045</v>
      </c>
      <c r="AN328" s="162">
        <v>2046</v>
      </c>
      <c r="AO328" s="162">
        <v>2047</v>
      </c>
      <c r="AP328" s="162">
        <v>2048</v>
      </c>
      <c r="AQ328" s="162">
        <v>2049</v>
      </c>
      <c r="AR328" s="162">
        <v>2050</v>
      </c>
    </row>
    <row r="329" spans="7:44" ht="14.25" customHeight="1" x14ac:dyDescent="0.25">
      <c r="G329" s="62"/>
      <c r="H329" s="216"/>
      <c r="J329" s="219"/>
      <c r="K329" s="220">
        <v>1</v>
      </c>
      <c r="L329" s="221">
        <f t="shared" ref="L329:AR334" si="39">1/((1+L$242)*(1+L$219))^$K329</f>
        <v>0.93222709051925046</v>
      </c>
      <c r="M329" s="221">
        <f t="shared" si="39"/>
        <v>0.93222709051925046</v>
      </c>
      <c r="N329" s="221">
        <f t="shared" si="39"/>
        <v>0.93222709051925046</v>
      </c>
      <c r="O329" s="221">
        <f t="shared" si="39"/>
        <v>0.93222709051925046</v>
      </c>
      <c r="P329" s="221">
        <f t="shared" si="39"/>
        <v>0.93222709051925046</v>
      </c>
      <c r="Q329" s="221">
        <f t="shared" si="39"/>
        <v>0.93222709051925046</v>
      </c>
      <c r="R329" s="221">
        <f t="shared" si="39"/>
        <v>0.93222709051925046</v>
      </c>
      <c r="S329" s="221">
        <f t="shared" si="39"/>
        <v>0.93222709051925046</v>
      </c>
      <c r="T329" s="221">
        <f t="shared" si="39"/>
        <v>0.93222709051925046</v>
      </c>
      <c r="U329" s="221">
        <f t="shared" si="39"/>
        <v>0.93222709051925046</v>
      </c>
      <c r="V329" s="221">
        <f t="shared" si="39"/>
        <v>0.93222709051925046</v>
      </c>
      <c r="W329" s="221">
        <f t="shared" si="39"/>
        <v>0.93222709051925046</v>
      </c>
      <c r="X329" s="221">
        <f t="shared" si="39"/>
        <v>0.93222709051925046</v>
      </c>
      <c r="Y329" s="221">
        <f t="shared" si="39"/>
        <v>0.93222709051925046</v>
      </c>
      <c r="Z329" s="221">
        <f t="shared" si="39"/>
        <v>0.93222709051925046</v>
      </c>
      <c r="AA329" s="221">
        <f t="shared" si="39"/>
        <v>0.93222709051925046</v>
      </c>
      <c r="AB329" s="221">
        <f t="shared" si="39"/>
        <v>0.93222709051925046</v>
      </c>
      <c r="AC329" s="221">
        <f t="shared" si="39"/>
        <v>0.93222709051925046</v>
      </c>
      <c r="AD329" s="221">
        <f t="shared" si="39"/>
        <v>0.93222709051925046</v>
      </c>
      <c r="AE329" s="221">
        <f t="shared" si="39"/>
        <v>0.93222709051925046</v>
      </c>
      <c r="AF329" s="221">
        <f t="shared" si="39"/>
        <v>0.93222709051925046</v>
      </c>
      <c r="AG329" s="221">
        <f t="shared" si="39"/>
        <v>0.93222709051925046</v>
      </c>
      <c r="AH329" s="221">
        <f t="shared" si="39"/>
        <v>0.93222709051925046</v>
      </c>
      <c r="AI329" s="221">
        <f t="shared" si="39"/>
        <v>0.93222709051925046</v>
      </c>
      <c r="AJ329" s="221">
        <f t="shared" si="39"/>
        <v>0.93222709051925046</v>
      </c>
      <c r="AK329" s="221">
        <f t="shared" si="39"/>
        <v>0.93222709051925046</v>
      </c>
      <c r="AL329" s="221">
        <f t="shared" si="39"/>
        <v>0.93222709051925046</v>
      </c>
      <c r="AM329" s="221">
        <f t="shared" si="39"/>
        <v>0.93222709051925046</v>
      </c>
      <c r="AN329" s="221">
        <f t="shared" si="39"/>
        <v>0.93222709051925046</v>
      </c>
      <c r="AO329" s="221">
        <f t="shared" si="39"/>
        <v>0.93222709051925046</v>
      </c>
      <c r="AP329" s="221">
        <f t="shared" si="39"/>
        <v>0.93222709051925046</v>
      </c>
      <c r="AQ329" s="221">
        <f t="shared" si="39"/>
        <v>0.93222709051925046</v>
      </c>
      <c r="AR329" s="221">
        <f t="shared" si="39"/>
        <v>0.93222709051925046</v>
      </c>
    </row>
    <row r="330" spans="7:44" ht="14.25" customHeight="1" x14ac:dyDescent="0.25">
      <c r="G330" s="62"/>
      <c r="H330" s="216"/>
      <c r="J330" s="219"/>
      <c r="K330" s="220">
        <v>2</v>
      </c>
      <c r="L330" s="221">
        <f t="shared" si="39"/>
        <v>0.86904734829798691</v>
      </c>
      <c r="M330" s="221">
        <f t="shared" si="39"/>
        <v>0.86904734829798691</v>
      </c>
      <c r="N330" s="221">
        <f t="shared" si="39"/>
        <v>0.86904734829798691</v>
      </c>
      <c r="O330" s="221">
        <f t="shared" si="39"/>
        <v>0.86904734829798691</v>
      </c>
      <c r="P330" s="221">
        <f t="shared" si="39"/>
        <v>0.86904734829798691</v>
      </c>
      <c r="Q330" s="221">
        <f t="shared" si="39"/>
        <v>0.86904734829798691</v>
      </c>
      <c r="R330" s="221">
        <f t="shared" si="39"/>
        <v>0.86904734829798691</v>
      </c>
      <c r="S330" s="221">
        <f t="shared" si="39"/>
        <v>0.86904734829798691</v>
      </c>
      <c r="T330" s="221">
        <f t="shared" si="39"/>
        <v>0.86904734829798691</v>
      </c>
      <c r="U330" s="221">
        <f t="shared" si="39"/>
        <v>0.86904734829798691</v>
      </c>
      <c r="V330" s="221">
        <f t="shared" si="39"/>
        <v>0.86904734829798691</v>
      </c>
      <c r="W330" s="221">
        <f t="shared" si="39"/>
        <v>0.86904734829798691</v>
      </c>
      <c r="X330" s="221">
        <f t="shared" si="39"/>
        <v>0.86904734829798691</v>
      </c>
      <c r="Y330" s="221">
        <f t="shared" si="39"/>
        <v>0.86904734829798691</v>
      </c>
      <c r="Z330" s="221">
        <f t="shared" si="39"/>
        <v>0.86904734829798691</v>
      </c>
      <c r="AA330" s="221">
        <f t="shared" si="39"/>
        <v>0.86904734829798691</v>
      </c>
      <c r="AB330" s="221">
        <f t="shared" si="39"/>
        <v>0.86904734829798691</v>
      </c>
      <c r="AC330" s="221">
        <f t="shared" si="39"/>
        <v>0.86904734829798691</v>
      </c>
      <c r="AD330" s="221">
        <f t="shared" si="39"/>
        <v>0.86904734829798691</v>
      </c>
      <c r="AE330" s="221">
        <f t="shared" si="39"/>
        <v>0.86904734829798691</v>
      </c>
      <c r="AF330" s="221">
        <f t="shared" si="39"/>
        <v>0.86904734829798691</v>
      </c>
      <c r="AG330" s="221">
        <f t="shared" si="39"/>
        <v>0.86904734829798691</v>
      </c>
      <c r="AH330" s="221">
        <f t="shared" si="39"/>
        <v>0.86904734829798691</v>
      </c>
      <c r="AI330" s="221">
        <f t="shared" si="39"/>
        <v>0.86904734829798691</v>
      </c>
      <c r="AJ330" s="221">
        <f t="shared" si="39"/>
        <v>0.86904734829798691</v>
      </c>
      <c r="AK330" s="221">
        <f t="shared" si="39"/>
        <v>0.86904734829798691</v>
      </c>
      <c r="AL330" s="221">
        <f t="shared" si="39"/>
        <v>0.86904734829798691</v>
      </c>
      <c r="AM330" s="221">
        <f t="shared" si="39"/>
        <v>0.86904734829798691</v>
      </c>
      <c r="AN330" s="221">
        <f t="shared" si="39"/>
        <v>0.86904734829798691</v>
      </c>
      <c r="AO330" s="221">
        <f t="shared" si="39"/>
        <v>0.86904734829798691</v>
      </c>
      <c r="AP330" s="221">
        <f t="shared" si="39"/>
        <v>0.86904734829798691</v>
      </c>
      <c r="AQ330" s="221">
        <f t="shared" si="39"/>
        <v>0.86904734829798691</v>
      </c>
      <c r="AR330" s="221">
        <f t="shared" si="39"/>
        <v>0.86904734829798691</v>
      </c>
    </row>
    <row r="331" spans="7:44" ht="14.25" customHeight="1" x14ac:dyDescent="0.25">
      <c r="G331" s="62"/>
      <c r="H331" s="216"/>
      <c r="J331" s="219"/>
      <c r="K331" s="220">
        <v>3</v>
      </c>
      <c r="L331" s="221">
        <f t="shared" si="39"/>
        <v>0.81014948102730211</v>
      </c>
      <c r="M331" s="221">
        <f t="shared" si="39"/>
        <v>0.81014948102730211</v>
      </c>
      <c r="N331" s="221">
        <f t="shared" si="39"/>
        <v>0.81014948102730211</v>
      </c>
      <c r="O331" s="221">
        <f t="shared" si="39"/>
        <v>0.81014948102730211</v>
      </c>
      <c r="P331" s="221">
        <f t="shared" si="39"/>
        <v>0.81014948102730211</v>
      </c>
      <c r="Q331" s="221">
        <f t="shared" si="39"/>
        <v>0.81014948102730211</v>
      </c>
      <c r="R331" s="221">
        <f t="shared" si="39"/>
        <v>0.81014948102730211</v>
      </c>
      <c r="S331" s="221">
        <f t="shared" si="39"/>
        <v>0.81014948102730211</v>
      </c>
      <c r="T331" s="221">
        <f t="shared" si="39"/>
        <v>0.81014948102730211</v>
      </c>
      <c r="U331" s="221">
        <f t="shared" si="39"/>
        <v>0.81014948102730211</v>
      </c>
      <c r="V331" s="221">
        <f t="shared" si="39"/>
        <v>0.81014948102730211</v>
      </c>
      <c r="W331" s="221">
        <f t="shared" si="39"/>
        <v>0.81014948102730211</v>
      </c>
      <c r="X331" s="221">
        <f t="shared" si="39"/>
        <v>0.81014948102730211</v>
      </c>
      <c r="Y331" s="221">
        <f t="shared" si="39"/>
        <v>0.81014948102730211</v>
      </c>
      <c r="Z331" s="221">
        <f t="shared" si="39"/>
        <v>0.81014948102730211</v>
      </c>
      <c r="AA331" s="221">
        <f t="shared" si="39"/>
        <v>0.81014948102730211</v>
      </c>
      <c r="AB331" s="221">
        <f t="shared" si="39"/>
        <v>0.81014948102730211</v>
      </c>
      <c r="AC331" s="221">
        <f t="shared" si="39"/>
        <v>0.81014948102730211</v>
      </c>
      <c r="AD331" s="221">
        <f t="shared" si="39"/>
        <v>0.81014948102730211</v>
      </c>
      <c r="AE331" s="221">
        <f t="shared" si="39"/>
        <v>0.81014948102730211</v>
      </c>
      <c r="AF331" s="221">
        <f t="shared" si="39"/>
        <v>0.81014948102730211</v>
      </c>
      <c r="AG331" s="221">
        <f t="shared" si="39"/>
        <v>0.81014948102730211</v>
      </c>
      <c r="AH331" s="221">
        <f t="shared" si="39"/>
        <v>0.81014948102730211</v>
      </c>
      <c r="AI331" s="221">
        <f t="shared" si="39"/>
        <v>0.81014948102730211</v>
      </c>
      <c r="AJ331" s="221">
        <f t="shared" si="39"/>
        <v>0.81014948102730211</v>
      </c>
      <c r="AK331" s="221">
        <f t="shared" si="39"/>
        <v>0.81014948102730211</v>
      </c>
      <c r="AL331" s="221">
        <f t="shared" si="39"/>
        <v>0.81014948102730211</v>
      </c>
      <c r="AM331" s="221">
        <f t="shared" si="39"/>
        <v>0.81014948102730211</v>
      </c>
      <c r="AN331" s="221">
        <f t="shared" si="39"/>
        <v>0.81014948102730211</v>
      </c>
      <c r="AO331" s="221">
        <f t="shared" si="39"/>
        <v>0.81014948102730211</v>
      </c>
      <c r="AP331" s="221">
        <f t="shared" si="39"/>
        <v>0.81014948102730211</v>
      </c>
      <c r="AQ331" s="221">
        <f t="shared" si="39"/>
        <v>0.81014948102730211</v>
      </c>
      <c r="AR331" s="221">
        <f t="shared" si="39"/>
        <v>0.81014948102730211</v>
      </c>
    </row>
    <row r="332" spans="7:44" ht="14.25" customHeight="1" x14ac:dyDescent="0.25">
      <c r="G332" s="62"/>
      <c r="H332" s="216"/>
      <c r="J332" s="219"/>
      <c r="K332" s="220">
        <v>4</v>
      </c>
      <c r="L332" s="221">
        <f t="shared" si="39"/>
        <v>0.75524329358376252</v>
      </c>
      <c r="M332" s="221">
        <f t="shared" si="39"/>
        <v>0.75524329358376252</v>
      </c>
      <c r="N332" s="221">
        <f t="shared" si="39"/>
        <v>0.75524329358376252</v>
      </c>
      <c r="O332" s="221">
        <f t="shared" si="39"/>
        <v>0.75524329358376252</v>
      </c>
      <c r="P332" s="221">
        <f t="shared" si="39"/>
        <v>0.75524329358376252</v>
      </c>
      <c r="Q332" s="221">
        <f t="shared" si="39"/>
        <v>0.75524329358376252</v>
      </c>
      <c r="R332" s="221">
        <f t="shared" si="39"/>
        <v>0.75524329358376252</v>
      </c>
      <c r="S332" s="221">
        <f t="shared" si="39"/>
        <v>0.75524329358376252</v>
      </c>
      <c r="T332" s="221">
        <f t="shared" si="39"/>
        <v>0.75524329358376252</v>
      </c>
      <c r="U332" s="221">
        <f t="shared" si="39"/>
        <v>0.75524329358376252</v>
      </c>
      <c r="V332" s="221">
        <f t="shared" si="39"/>
        <v>0.75524329358376252</v>
      </c>
      <c r="W332" s="221">
        <f t="shared" si="39"/>
        <v>0.75524329358376252</v>
      </c>
      <c r="X332" s="221">
        <f t="shared" si="39"/>
        <v>0.75524329358376252</v>
      </c>
      <c r="Y332" s="221">
        <f t="shared" si="39"/>
        <v>0.75524329358376252</v>
      </c>
      <c r="Z332" s="221">
        <f t="shared" si="39"/>
        <v>0.75524329358376252</v>
      </c>
      <c r="AA332" s="221">
        <f t="shared" si="39"/>
        <v>0.75524329358376252</v>
      </c>
      <c r="AB332" s="221">
        <f t="shared" si="39"/>
        <v>0.75524329358376252</v>
      </c>
      <c r="AC332" s="221">
        <f t="shared" si="39"/>
        <v>0.75524329358376252</v>
      </c>
      <c r="AD332" s="221">
        <f t="shared" si="39"/>
        <v>0.75524329358376252</v>
      </c>
      <c r="AE332" s="221">
        <f t="shared" si="39"/>
        <v>0.75524329358376252</v>
      </c>
      <c r="AF332" s="221">
        <f t="shared" si="39"/>
        <v>0.75524329358376252</v>
      </c>
      <c r="AG332" s="221">
        <f t="shared" si="39"/>
        <v>0.75524329358376252</v>
      </c>
      <c r="AH332" s="221">
        <f t="shared" si="39"/>
        <v>0.75524329358376252</v>
      </c>
      <c r="AI332" s="221">
        <f t="shared" si="39"/>
        <v>0.75524329358376252</v>
      </c>
      <c r="AJ332" s="221">
        <f t="shared" si="39"/>
        <v>0.75524329358376252</v>
      </c>
      <c r="AK332" s="221">
        <f t="shared" si="39"/>
        <v>0.75524329358376252</v>
      </c>
      <c r="AL332" s="221">
        <f t="shared" si="39"/>
        <v>0.75524329358376252</v>
      </c>
      <c r="AM332" s="221">
        <f t="shared" si="39"/>
        <v>0.75524329358376252</v>
      </c>
      <c r="AN332" s="221">
        <f t="shared" si="39"/>
        <v>0.75524329358376252</v>
      </c>
      <c r="AO332" s="221">
        <f t="shared" si="39"/>
        <v>0.75524329358376252</v>
      </c>
      <c r="AP332" s="221">
        <f t="shared" si="39"/>
        <v>0.75524329358376252</v>
      </c>
      <c r="AQ332" s="221">
        <f t="shared" si="39"/>
        <v>0.75524329358376252</v>
      </c>
      <c r="AR332" s="221">
        <f t="shared" si="39"/>
        <v>0.75524329358376252</v>
      </c>
    </row>
    <row r="333" spans="7:44" ht="14.25" customHeight="1" x14ac:dyDescent="0.25">
      <c r="G333" s="62"/>
      <c r="H333" s="216"/>
      <c r="J333" s="219"/>
      <c r="K333" s="220">
        <v>5</v>
      </c>
      <c r="L333" s="221">
        <f t="shared" si="39"/>
        <v>0.70405825821176715</v>
      </c>
      <c r="M333" s="221">
        <f t="shared" si="39"/>
        <v>0.70405825821176715</v>
      </c>
      <c r="N333" s="221">
        <f t="shared" si="39"/>
        <v>0.70405825821176715</v>
      </c>
      <c r="O333" s="221">
        <f t="shared" si="39"/>
        <v>0.70405825821176715</v>
      </c>
      <c r="P333" s="221">
        <f t="shared" si="39"/>
        <v>0.70405825821176715</v>
      </c>
      <c r="Q333" s="221">
        <f t="shared" si="39"/>
        <v>0.70405825821176715</v>
      </c>
      <c r="R333" s="221">
        <f t="shared" si="39"/>
        <v>0.70405825821176715</v>
      </c>
      <c r="S333" s="221">
        <f t="shared" si="39"/>
        <v>0.70405825821176715</v>
      </c>
      <c r="T333" s="221">
        <f t="shared" si="39"/>
        <v>0.70405825821176715</v>
      </c>
      <c r="U333" s="221">
        <f t="shared" si="39"/>
        <v>0.70405825821176715</v>
      </c>
      <c r="V333" s="221">
        <f t="shared" si="39"/>
        <v>0.70405825821176715</v>
      </c>
      <c r="W333" s="221">
        <f t="shared" si="39"/>
        <v>0.70405825821176715</v>
      </c>
      <c r="X333" s="221">
        <f t="shared" si="39"/>
        <v>0.70405825821176715</v>
      </c>
      <c r="Y333" s="221">
        <f t="shared" si="39"/>
        <v>0.70405825821176715</v>
      </c>
      <c r="Z333" s="221">
        <f t="shared" si="39"/>
        <v>0.70405825821176715</v>
      </c>
      <c r="AA333" s="221">
        <f t="shared" si="39"/>
        <v>0.70405825821176715</v>
      </c>
      <c r="AB333" s="221">
        <f t="shared" si="39"/>
        <v>0.70405825821176715</v>
      </c>
      <c r="AC333" s="221">
        <f t="shared" si="39"/>
        <v>0.70405825821176715</v>
      </c>
      <c r="AD333" s="221">
        <f t="shared" si="39"/>
        <v>0.70405825821176715</v>
      </c>
      <c r="AE333" s="221">
        <f t="shared" si="39"/>
        <v>0.70405825821176715</v>
      </c>
      <c r="AF333" s="221">
        <f t="shared" si="39"/>
        <v>0.70405825821176715</v>
      </c>
      <c r="AG333" s="221">
        <f t="shared" si="39"/>
        <v>0.70405825821176715</v>
      </c>
      <c r="AH333" s="221">
        <f t="shared" si="39"/>
        <v>0.70405825821176715</v>
      </c>
      <c r="AI333" s="221">
        <f t="shared" si="39"/>
        <v>0.70405825821176715</v>
      </c>
      <c r="AJ333" s="221">
        <f t="shared" si="39"/>
        <v>0.70405825821176715</v>
      </c>
      <c r="AK333" s="221">
        <f t="shared" si="39"/>
        <v>0.70405825821176715</v>
      </c>
      <c r="AL333" s="221">
        <f t="shared" si="39"/>
        <v>0.70405825821176715</v>
      </c>
      <c r="AM333" s="221">
        <f t="shared" si="39"/>
        <v>0.70405825821176715</v>
      </c>
      <c r="AN333" s="221">
        <f t="shared" si="39"/>
        <v>0.70405825821176715</v>
      </c>
      <c r="AO333" s="221">
        <f t="shared" si="39"/>
        <v>0.70405825821176715</v>
      </c>
      <c r="AP333" s="221">
        <f t="shared" si="39"/>
        <v>0.70405825821176715</v>
      </c>
      <c r="AQ333" s="221">
        <f t="shared" si="39"/>
        <v>0.70405825821176715</v>
      </c>
      <c r="AR333" s="221">
        <f t="shared" si="39"/>
        <v>0.70405825821176715</v>
      </c>
    </row>
    <row r="334" spans="7:44" ht="14.25" customHeight="1" x14ac:dyDescent="0.25">
      <c r="G334" s="222"/>
      <c r="H334" s="223"/>
      <c r="I334" s="223"/>
      <c r="J334" s="224"/>
      <c r="K334" s="220">
        <v>6</v>
      </c>
      <c r="L334" s="221">
        <f t="shared" si="39"/>
        <v>0.65634218160880686</v>
      </c>
      <c r="M334" s="221">
        <f t="shared" si="39"/>
        <v>0.65634218160880686</v>
      </c>
      <c r="N334" s="221">
        <f t="shared" si="39"/>
        <v>0.65634218160880686</v>
      </c>
      <c r="O334" s="221">
        <f t="shared" si="39"/>
        <v>0.65634218160880686</v>
      </c>
      <c r="P334" s="221">
        <f t="shared" si="39"/>
        <v>0.65634218160880686</v>
      </c>
      <c r="Q334" s="221">
        <f t="shared" si="39"/>
        <v>0.65634218160880686</v>
      </c>
      <c r="R334" s="221">
        <f t="shared" si="39"/>
        <v>0.65634218160880686</v>
      </c>
      <c r="S334" s="221">
        <f t="shared" si="39"/>
        <v>0.65634218160880686</v>
      </c>
      <c r="T334" s="221">
        <f t="shared" si="39"/>
        <v>0.65634218160880686</v>
      </c>
      <c r="U334" s="221">
        <f t="shared" si="39"/>
        <v>0.65634218160880686</v>
      </c>
      <c r="V334" s="221">
        <f t="shared" si="39"/>
        <v>0.65634218160880686</v>
      </c>
      <c r="W334" s="221">
        <f t="shared" si="39"/>
        <v>0.65634218160880686</v>
      </c>
      <c r="X334" s="221">
        <f t="shared" si="39"/>
        <v>0.65634218160880686</v>
      </c>
      <c r="Y334" s="221">
        <f t="shared" si="39"/>
        <v>0.65634218160880686</v>
      </c>
      <c r="Z334" s="221">
        <f t="shared" si="39"/>
        <v>0.65634218160880686</v>
      </c>
      <c r="AA334" s="221">
        <f t="shared" si="39"/>
        <v>0.65634218160880686</v>
      </c>
      <c r="AB334" s="221">
        <f t="shared" si="39"/>
        <v>0.65634218160880686</v>
      </c>
      <c r="AC334" s="221">
        <f t="shared" si="39"/>
        <v>0.65634218160880686</v>
      </c>
      <c r="AD334" s="221">
        <f t="shared" si="39"/>
        <v>0.65634218160880686</v>
      </c>
      <c r="AE334" s="221">
        <f t="shared" si="39"/>
        <v>0.65634218160880686</v>
      </c>
      <c r="AF334" s="221">
        <f t="shared" si="39"/>
        <v>0.65634218160880686</v>
      </c>
      <c r="AG334" s="221">
        <f t="shared" si="39"/>
        <v>0.65634218160880686</v>
      </c>
      <c r="AH334" s="221">
        <f t="shared" si="39"/>
        <v>0.65634218160880686</v>
      </c>
      <c r="AI334" s="221">
        <f t="shared" si="39"/>
        <v>0.65634218160880686</v>
      </c>
      <c r="AJ334" s="221">
        <f t="shared" si="39"/>
        <v>0.65634218160880686</v>
      </c>
      <c r="AK334" s="221">
        <f t="shared" si="39"/>
        <v>0.65634218160880686</v>
      </c>
      <c r="AL334" s="221">
        <f t="shared" si="39"/>
        <v>0.65634218160880686</v>
      </c>
      <c r="AM334" s="221">
        <f t="shared" si="39"/>
        <v>0.65634218160880686</v>
      </c>
      <c r="AN334" s="221">
        <f t="shared" si="39"/>
        <v>0.65634218160880686</v>
      </c>
      <c r="AO334" s="221">
        <f t="shared" si="39"/>
        <v>0.65634218160880686</v>
      </c>
      <c r="AP334" s="221">
        <f t="shared" si="39"/>
        <v>0.65634218160880686</v>
      </c>
      <c r="AQ334" s="221">
        <f t="shared" si="39"/>
        <v>0.65634218160880686</v>
      </c>
      <c r="AR334" s="221">
        <f t="shared" si="39"/>
        <v>0.65634218160880686</v>
      </c>
    </row>
    <row r="335" spans="7:44" ht="14.25" customHeight="1" x14ac:dyDescent="0.25">
      <c r="J335" s="225" t="s">
        <v>177</v>
      </c>
      <c r="K335" s="220" t="s">
        <v>178</v>
      </c>
      <c r="L335" s="226">
        <v>0</v>
      </c>
      <c r="M335" s="226">
        <v>0</v>
      </c>
      <c r="N335" s="226">
        <v>0</v>
      </c>
      <c r="O335" s="226">
        <v>0</v>
      </c>
      <c r="P335" s="226">
        <v>0</v>
      </c>
      <c r="Q335" s="226">
        <v>0</v>
      </c>
      <c r="R335" s="226">
        <v>0</v>
      </c>
      <c r="S335" s="226">
        <v>0</v>
      </c>
      <c r="T335" s="226">
        <v>0</v>
      </c>
      <c r="U335" s="226">
        <v>0</v>
      </c>
      <c r="V335" s="226">
        <v>0</v>
      </c>
      <c r="W335" s="226">
        <v>0</v>
      </c>
      <c r="X335" s="226">
        <v>0</v>
      </c>
      <c r="Y335" s="226">
        <v>0</v>
      </c>
      <c r="Z335" s="226">
        <v>0</v>
      </c>
      <c r="AA335" s="226">
        <v>0</v>
      </c>
      <c r="AB335" s="226">
        <v>0</v>
      </c>
      <c r="AC335" s="226">
        <v>0</v>
      </c>
      <c r="AD335" s="226">
        <v>0</v>
      </c>
      <c r="AE335" s="226">
        <v>0</v>
      </c>
      <c r="AF335" s="226">
        <v>0</v>
      </c>
      <c r="AG335" s="226">
        <v>0</v>
      </c>
      <c r="AH335" s="226">
        <v>0</v>
      </c>
      <c r="AI335" s="226">
        <v>0</v>
      </c>
      <c r="AJ335" s="226">
        <v>0</v>
      </c>
      <c r="AK335" s="226">
        <v>0</v>
      </c>
      <c r="AL335" s="226">
        <v>0</v>
      </c>
      <c r="AM335" s="226">
        <v>0</v>
      </c>
      <c r="AN335" s="226">
        <v>0</v>
      </c>
      <c r="AO335" s="226">
        <v>0</v>
      </c>
      <c r="AP335" s="226">
        <v>0</v>
      </c>
      <c r="AQ335" s="226">
        <v>0</v>
      </c>
      <c r="AR335" s="226">
        <v>0</v>
      </c>
    </row>
    <row r="336" spans="7:44" ht="14.25" customHeight="1" x14ac:dyDescent="0.25">
      <c r="J336" s="227"/>
      <c r="K336" s="227"/>
      <c r="L336" s="227"/>
      <c r="M336" s="227"/>
      <c r="N336" s="227"/>
      <c r="O336" s="227"/>
    </row>
    <row r="338" spans="5:46" ht="14.25" customHeight="1" x14ac:dyDescent="0.25">
      <c r="E338" s="58" t="s">
        <v>41</v>
      </c>
      <c r="G338" s="443" t="s">
        <v>179</v>
      </c>
      <c r="H338" s="460"/>
      <c r="I338" s="460"/>
      <c r="J338" s="460"/>
      <c r="K338" s="460"/>
      <c r="L338" s="460"/>
      <c r="M338" s="460"/>
      <c r="N338" s="460"/>
      <c r="O338" s="460"/>
      <c r="P338" s="460"/>
      <c r="Q338" s="460"/>
      <c r="R338" s="460"/>
      <c r="S338" s="460"/>
      <c r="T338" s="460"/>
      <c r="U338" s="228"/>
      <c r="V338" s="228"/>
      <c r="W338" s="228"/>
      <c r="X338" s="228"/>
      <c r="Y338" s="228"/>
      <c r="Z338" s="228"/>
      <c r="AA338" s="228"/>
      <c r="AB338" s="228"/>
      <c r="AC338" s="228"/>
      <c r="AD338" s="228"/>
      <c r="AE338" s="228"/>
      <c r="AF338" s="228"/>
      <c r="AG338" s="228"/>
      <c r="AH338" s="229"/>
      <c r="AI338" s="229"/>
      <c r="AJ338" s="229"/>
      <c r="AK338" s="229"/>
      <c r="AL338" s="229"/>
      <c r="AM338" s="229"/>
      <c r="AN338" s="229"/>
      <c r="AO338" s="229"/>
      <c r="AP338" s="229"/>
      <c r="AQ338" s="229"/>
      <c r="AR338" s="229"/>
      <c r="AS338" s="229"/>
      <c r="AT338" s="229"/>
    </row>
    <row r="386" spans="1:24" ht="14.25" customHeight="1" x14ac:dyDescent="0.25">
      <c r="X386" s="49" t="s">
        <v>132</v>
      </c>
    </row>
    <row r="397" spans="1:24" ht="14.25" customHeight="1" x14ac:dyDescent="0.3">
      <c r="A397"/>
      <c r="B397"/>
      <c r="C397"/>
      <c r="D397"/>
      <c r="E397"/>
    </row>
    <row r="398" spans="1:24" ht="14.25" customHeight="1" x14ac:dyDescent="0.3">
      <c r="A398"/>
      <c r="B398"/>
      <c r="C398"/>
      <c r="D398"/>
      <c r="E398"/>
    </row>
    <row r="399" spans="1:24" ht="14.25" customHeight="1" x14ac:dyDescent="0.3">
      <c r="A399"/>
      <c r="B399"/>
      <c r="C399"/>
      <c r="D399"/>
      <c r="E399"/>
    </row>
    <row r="400" spans="1:24" ht="14.25" customHeight="1" x14ac:dyDescent="0.3">
      <c r="A400"/>
      <c r="B400"/>
      <c r="C400"/>
      <c r="D400"/>
      <c r="E400"/>
    </row>
    <row r="401" spans="1:26" ht="14.25" customHeight="1" x14ac:dyDescent="0.3">
      <c r="A401"/>
      <c r="B401"/>
      <c r="C401"/>
      <c r="D401"/>
      <c r="E401"/>
    </row>
    <row r="402" spans="1:26" ht="14.25" customHeight="1" x14ac:dyDescent="0.3">
      <c r="A402"/>
      <c r="B402"/>
      <c r="C402"/>
      <c r="D402"/>
      <c r="E402"/>
    </row>
    <row r="403" spans="1:26" ht="14.25" customHeight="1" x14ac:dyDescent="0.3">
      <c r="A403"/>
      <c r="B403"/>
      <c r="C403"/>
      <c r="D403"/>
      <c r="E403"/>
    </row>
    <row r="404" spans="1:26" ht="14.25" customHeight="1" x14ac:dyDescent="0.3">
      <c r="A404"/>
      <c r="B404"/>
      <c r="C404"/>
      <c r="D404"/>
      <c r="E404"/>
    </row>
    <row r="405" spans="1:26" ht="14.25" customHeight="1" x14ac:dyDescent="0.3">
      <c r="A405"/>
      <c r="B405"/>
      <c r="C405"/>
      <c r="D405"/>
      <c r="E405"/>
    </row>
    <row r="406" spans="1:26" ht="14.25" customHeight="1" x14ac:dyDescent="0.3">
      <c r="A406"/>
      <c r="B406"/>
      <c r="C406"/>
      <c r="D406"/>
      <c r="E406"/>
    </row>
    <row r="407" spans="1:26" ht="14.25" customHeight="1" x14ac:dyDescent="0.3">
      <c r="A407"/>
      <c r="B407"/>
      <c r="C407"/>
      <c r="D407"/>
      <c r="E407"/>
    </row>
    <row r="408" spans="1:26" ht="14.25" customHeight="1" x14ac:dyDescent="0.3">
      <c r="A408"/>
      <c r="B408"/>
      <c r="C408"/>
      <c r="D408"/>
      <c r="E408"/>
    </row>
    <row r="409" spans="1:26" ht="14.25" customHeight="1" x14ac:dyDescent="0.3">
      <c r="A409"/>
      <c r="B409"/>
      <c r="C409"/>
      <c r="D409"/>
      <c r="E409"/>
    </row>
    <row r="410" spans="1:26" ht="14.25" customHeight="1" x14ac:dyDescent="0.3">
      <c r="A410"/>
      <c r="B410"/>
      <c r="C410"/>
      <c r="D410"/>
      <c r="E410"/>
    </row>
    <row r="411" spans="1:26" ht="14.25" customHeight="1" x14ac:dyDescent="0.3">
      <c r="A411"/>
      <c r="B411"/>
      <c r="C411"/>
      <c r="D411"/>
      <c r="E411"/>
    </row>
    <row r="412" spans="1:26" ht="14.25" customHeight="1" x14ac:dyDescent="0.3">
      <c r="A412"/>
      <c r="B412"/>
      <c r="C412"/>
      <c r="D412"/>
      <c r="E412"/>
    </row>
    <row r="413" spans="1:26" ht="14.25" customHeight="1" x14ac:dyDescent="0.3">
      <c r="A413"/>
      <c r="B413"/>
      <c r="C413"/>
      <c r="D413"/>
      <c r="E413"/>
    </row>
    <row r="414" spans="1:26" ht="14.25" customHeight="1" x14ac:dyDescent="0.3">
      <c r="A414"/>
      <c r="B414"/>
      <c r="C414"/>
      <c r="D414"/>
      <c r="E414"/>
    </row>
    <row r="416" spans="1:26" ht="14.25" customHeight="1" x14ac:dyDescent="0.3">
      <c r="Z416" s="54" t="s">
        <v>180</v>
      </c>
    </row>
    <row r="464" spans="26:26" ht="14.25" customHeight="1" x14ac:dyDescent="0.3">
      <c r="Z464" s="54" t="s">
        <v>180</v>
      </c>
    </row>
    <row r="530" spans="28:28" ht="14.25" customHeight="1" x14ac:dyDescent="0.25">
      <c r="AB530" s="49" t="s">
        <v>181</v>
      </c>
    </row>
    <row r="552" spans="3:27" ht="14.25" customHeight="1" x14ac:dyDescent="0.25">
      <c r="C552" s="58" t="s">
        <v>41</v>
      </c>
      <c r="G552" s="458" t="s">
        <v>182</v>
      </c>
      <c r="H552" s="457"/>
      <c r="I552" s="457"/>
      <c r="J552" s="457"/>
      <c r="K552" s="457"/>
      <c r="L552" s="457"/>
      <c r="M552" s="457"/>
      <c r="N552" s="457"/>
      <c r="O552" s="457"/>
      <c r="P552" s="457"/>
      <c r="Q552" s="457"/>
      <c r="R552" s="457"/>
      <c r="S552" s="457"/>
      <c r="T552" s="457"/>
      <c r="U552" s="160"/>
      <c r="V552" s="160"/>
      <c r="W552" s="160"/>
      <c r="X552" s="160"/>
      <c r="Y552" s="160"/>
      <c r="Z552" s="160"/>
      <c r="AA552" s="160"/>
    </row>
    <row r="553" spans="3:27" ht="14.25" customHeight="1" thickBot="1" x14ac:dyDescent="0.3"/>
    <row r="554" spans="3:27" ht="14.25" customHeight="1" x14ac:dyDescent="0.25">
      <c r="H554" s="477" t="s">
        <v>183</v>
      </c>
      <c r="I554" s="478"/>
      <c r="J554" s="478"/>
      <c r="K554" s="478"/>
      <c r="L554" s="478"/>
      <c r="M554" s="230"/>
      <c r="N554" s="230"/>
      <c r="O554" s="230"/>
      <c r="P554" s="230"/>
      <c r="Q554" s="230"/>
      <c r="R554" s="230"/>
      <c r="S554" s="230"/>
      <c r="T554" s="230"/>
      <c r="U554" s="230"/>
      <c r="V554" s="230"/>
      <c r="W554" s="230"/>
      <c r="X554" s="230"/>
      <c r="Y554" s="230"/>
      <c r="Z554" s="230"/>
      <c r="AA554" s="231"/>
    </row>
    <row r="555" spans="3:27" ht="14.25" customHeight="1" x14ac:dyDescent="0.25">
      <c r="H555" s="464" t="s">
        <v>184</v>
      </c>
      <c r="I555" s="462"/>
      <c r="J555" s="462"/>
      <c r="K555" s="462"/>
      <c r="L555" s="463"/>
      <c r="M555" s="468" t="s">
        <v>185</v>
      </c>
      <c r="N555" s="469"/>
      <c r="O555" s="469"/>
      <c r="P555" s="469"/>
      <c r="Q555" s="469"/>
      <c r="R555" s="469"/>
      <c r="S555" s="469"/>
      <c r="T555" s="469"/>
      <c r="U555" s="469"/>
      <c r="V555" s="469"/>
      <c r="W555" s="469"/>
      <c r="X555" s="469"/>
      <c r="Y555" s="469"/>
      <c r="Z555" s="469"/>
      <c r="AA555" s="470"/>
    </row>
    <row r="556" spans="3:27" ht="14.25" customHeight="1" x14ac:dyDescent="0.25">
      <c r="H556" s="464" t="s">
        <v>44</v>
      </c>
      <c r="I556" s="462"/>
      <c r="J556" s="462"/>
      <c r="K556" s="462"/>
      <c r="L556" s="463"/>
      <c r="M556" s="468" t="s">
        <v>186</v>
      </c>
      <c r="N556" s="469"/>
      <c r="O556" s="469"/>
      <c r="P556" s="469"/>
      <c r="Q556" s="469"/>
      <c r="R556" s="469"/>
      <c r="S556" s="469"/>
      <c r="T556" s="469"/>
      <c r="U556" s="469"/>
      <c r="V556" s="469"/>
      <c r="W556" s="469"/>
      <c r="X556" s="469"/>
      <c r="Y556" s="469"/>
      <c r="Z556" s="469"/>
      <c r="AA556" s="470"/>
    </row>
    <row r="557" spans="3:27" ht="14.25" customHeight="1" x14ac:dyDescent="0.25">
      <c r="H557" s="464" t="s">
        <v>70</v>
      </c>
      <c r="I557" s="462"/>
      <c r="J557" s="462"/>
      <c r="K557" s="462"/>
      <c r="L557" s="463"/>
      <c r="M557" s="465" t="s">
        <v>187</v>
      </c>
      <c r="N557" s="466"/>
      <c r="O557" s="466"/>
      <c r="P557" s="466"/>
      <c r="Q557" s="466"/>
      <c r="R557" s="466"/>
      <c r="S557" s="466"/>
      <c r="T557" s="466"/>
      <c r="U557" s="466"/>
      <c r="V557" s="466"/>
      <c r="W557" s="466"/>
      <c r="X557" s="466"/>
      <c r="Y557" s="466"/>
      <c r="Z557" s="466"/>
      <c r="AA557" s="467"/>
    </row>
    <row r="558" spans="3:27" ht="14.25" customHeight="1" x14ac:dyDescent="0.25">
      <c r="H558" s="464" t="s">
        <v>188</v>
      </c>
      <c r="I558" s="462"/>
      <c r="J558" s="462"/>
      <c r="K558" s="462"/>
      <c r="L558" s="463"/>
      <c r="M558" s="465" t="s">
        <v>187</v>
      </c>
      <c r="N558" s="466"/>
      <c r="O558" s="466"/>
      <c r="P558" s="466"/>
      <c r="Q558" s="466"/>
      <c r="R558" s="466"/>
      <c r="S558" s="466"/>
      <c r="T558" s="466"/>
      <c r="U558" s="466"/>
      <c r="V558" s="466"/>
      <c r="W558" s="466"/>
      <c r="X558" s="466"/>
      <c r="Y558" s="466"/>
      <c r="Z558" s="466"/>
      <c r="AA558" s="467"/>
    </row>
    <row r="559" spans="3:27" ht="14.25" customHeight="1" x14ac:dyDescent="0.25">
      <c r="H559" s="464" t="s">
        <v>189</v>
      </c>
      <c r="I559" s="462"/>
      <c r="J559" s="462"/>
      <c r="K559" s="462"/>
      <c r="L559" s="463"/>
      <c r="M559" s="468" t="s">
        <v>32</v>
      </c>
      <c r="N559" s="469"/>
      <c r="O559" s="469"/>
      <c r="P559" s="469"/>
      <c r="Q559" s="469"/>
      <c r="R559" s="469"/>
      <c r="S559" s="469"/>
      <c r="T559" s="469"/>
      <c r="U559" s="469"/>
      <c r="V559" s="469"/>
      <c r="W559" s="469"/>
      <c r="X559" s="469"/>
      <c r="Y559" s="469"/>
      <c r="Z559" s="469"/>
      <c r="AA559" s="470"/>
    </row>
    <row r="560" spans="3:27" ht="14.25" customHeight="1" x14ac:dyDescent="0.25">
      <c r="H560" s="464" t="s">
        <v>190</v>
      </c>
      <c r="I560" s="462"/>
      <c r="J560" s="462"/>
      <c r="K560" s="462"/>
      <c r="L560" s="463"/>
      <c r="M560" s="468" t="s">
        <v>32</v>
      </c>
      <c r="N560" s="469"/>
      <c r="O560" s="469"/>
      <c r="P560" s="469"/>
      <c r="Q560" s="469"/>
      <c r="R560" s="469"/>
      <c r="S560" s="469"/>
      <c r="T560" s="469"/>
      <c r="U560" s="469"/>
      <c r="V560" s="469"/>
      <c r="W560" s="469"/>
      <c r="X560" s="469"/>
      <c r="Y560" s="469"/>
      <c r="Z560" s="469"/>
      <c r="AA560" s="470"/>
    </row>
    <row r="561" spans="8:27" ht="14.25" customHeight="1" thickBot="1" x14ac:dyDescent="0.3">
      <c r="H561" s="471" t="s">
        <v>191</v>
      </c>
      <c r="I561" s="472"/>
      <c r="J561" s="472"/>
      <c r="K561" s="472"/>
      <c r="L561" s="473"/>
      <c r="M561" s="474" t="s">
        <v>32</v>
      </c>
      <c r="N561" s="475"/>
      <c r="O561" s="475"/>
      <c r="P561" s="475"/>
      <c r="Q561" s="475"/>
      <c r="R561" s="475"/>
      <c r="S561" s="475"/>
      <c r="T561" s="475"/>
      <c r="U561" s="475"/>
      <c r="V561" s="475"/>
      <c r="W561" s="475"/>
      <c r="X561" s="475"/>
      <c r="Y561" s="475"/>
      <c r="Z561" s="475"/>
      <c r="AA561" s="476"/>
    </row>
    <row r="562" spans="8:27" ht="14.25" customHeight="1" thickBot="1" x14ac:dyDescent="0.3">
      <c r="H562" s="446"/>
      <c r="I562" s="446"/>
      <c r="J562" s="446"/>
      <c r="K562" s="446"/>
      <c r="L562" s="446"/>
      <c r="M562" s="234"/>
      <c r="N562" s="234"/>
      <c r="O562" s="234"/>
      <c r="P562" s="234"/>
      <c r="Q562" s="234"/>
      <c r="R562" s="234"/>
      <c r="S562" s="234"/>
      <c r="T562" s="234"/>
      <c r="U562" s="234"/>
      <c r="V562" s="234"/>
      <c r="W562" s="234"/>
      <c r="X562" s="234"/>
      <c r="Y562" s="234"/>
      <c r="Z562" s="234"/>
      <c r="AA562" s="234"/>
    </row>
    <row r="563" spans="8:27" ht="14.25" customHeight="1" x14ac:dyDescent="0.25">
      <c r="H563" s="477" t="s">
        <v>192</v>
      </c>
      <c r="I563" s="478"/>
      <c r="J563" s="478"/>
      <c r="K563" s="478"/>
      <c r="L563" s="478"/>
      <c r="M563" s="479"/>
      <c r="N563" s="480"/>
      <c r="O563" s="480"/>
      <c r="P563" s="480"/>
      <c r="Q563" s="480"/>
      <c r="R563" s="480"/>
      <c r="S563" s="480"/>
      <c r="T563" s="480"/>
      <c r="U563" s="480"/>
      <c r="V563" s="480"/>
      <c r="W563" s="480"/>
      <c r="X563" s="480"/>
      <c r="Y563" s="480"/>
      <c r="Z563" s="480"/>
      <c r="AA563" s="481"/>
    </row>
    <row r="564" spans="8:27" ht="14.25" customHeight="1" x14ac:dyDescent="0.25">
      <c r="H564" s="464" t="s">
        <v>44</v>
      </c>
      <c r="I564" s="462"/>
      <c r="J564" s="462"/>
      <c r="K564" s="462"/>
      <c r="L564" s="463"/>
      <c r="M564" s="468" t="s">
        <v>193</v>
      </c>
      <c r="N564" s="469"/>
      <c r="O564" s="469"/>
      <c r="P564" s="469"/>
      <c r="Q564" s="469"/>
      <c r="R564" s="469"/>
      <c r="S564" s="469"/>
      <c r="T564" s="469"/>
      <c r="U564" s="469"/>
      <c r="V564" s="469"/>
      <c r="W564" s="469"/>
      <c r="X564" s="469"/>
      <c r="Y564" s="469"/>
      <c r="Z564" s="469"/>
      <c r="AA564" s="470"/>
    </row>
    <row r="565" spans="8:27" ht="14.25" customHeight="1" x14ac:dyDescent="0.25">
      <c r="H565" s="464" t="s">
        <v>70</v>
      </c>
      <c r="I565" s="462"/>
      <c r="J565" s="462"/>
      <c r="K565" s="462"/>
      <c r="L565" s="463"/>
      <c r="M565" s="468" t="s">
        <v>194</v>
      </c>
      <c r="N565" s="469"/>
      <c r="O565" s="469"/>
      <c r="P565" s="469"/>
      <c r="Q565" s="469"/>
      <c r="R565" s="469"/>
      <c r="S565" s="469"/>
      <c r="T565" s="469"/>
      <c r="U565" s="469"/>
      <c r="V565" s="469"/>
      <c r="W565" s="469"/>
      <c r="X565" s="469"/>
      <c r="Y565" s="469"/>
      <c r="Z565" s="469"/>
      <c r="AA565" s="470"/>
    </row>
    <row r="566" spans="8:27" ht="30.75" customHeight="1" x14ac:dyDescent="0.25">
      <c r="H566" s="464" t="s">
        <v>188</v>
      </c>
      <c r="I566" s="462"/>
      <c r="J566" s="462"/>
      <c r="K566" s="462"/>
      <c r="L566" s="463"/>
      <c r="M566" s="465" t="s">
        <v>195</v>
      </c>
      <c r="N566" s="466"/>
      <c r="O566" s="466"/>
      <c r="P566" s="466"/>
      <c r="Q566" s="466"/>
      <c r="R566" s="466"/>
      <c r="S566" s="466"/>
      <c r="T566" s="466"/>
      <c r="U566" s="466"/>
      <c r="V566" s="466"/>
      <c r="W566" s="466"/>
      <c r="X566" s="466"/>
      <c r="Y566" s="466"/>
      <c r="Z566" s="466"/>
      <c r="AA566" s="467"/>
    </row>
    <row r="567" spans="8:27" ht="13.5" customHeight="1" x14ac:dyDescent="0.25">
      <c r="H567" s="464" t="s">
        <v>189</v>
      </c>
      <c r="I567" s="462"/>
      <c r="J567" s="462"/>
      <c r="K567" s="462"/>
      <c r="L567" s="463"/>
      <c r="M567" s="468" t="s">
        <v>32</v>
      </c>
      <c r="N567" s="469"/>
      <c r="O567" s="469"/>
      <c r="P567" s="469"/>
      <c r="Q567" s="469"/>
      <c r="R567" s="469"/>
      <c r="S567" s="469"/>
      <c r="T567" s="469"/>
      <c r="U567" s="469"/>
      <c r="V567" s="469"/>
      <c r="W567" s="469"/>
      <c r="X567" s="469"/>
      <c r="Y567" s="469"/>
      <c r="Z567" s="469"/>
      <c r="AA567" s="470"/>
    </row>
    <row r="568" spans="8:27" ht="14.25" customHeight="1" thickBot="1" x14ac:dyDescent="0.3">
      <c r="H568" s="471" t="s">
        <v>196</v>
      </c>
      <c r="I568" s="472"/>
      <c r="J568" s="472"/>
      <c r="K568" s="472"/>
      <c r="L568" s="473"/>
      <c r="M568" s="474" t="s">
        <v>32</v>
      </c>
      <c r="N568" s="475"/>
      <c r="O568" s="475"/>
      <c r="P568" s="475"/>
      <c r="Q568" s="475"/>
      <c r="R568" s="475"/>
      <c r="S568" s="475"/>
      <c r="T568" s="475"/>
      <c r="U568" s="475"/>
      <c r="V568" s="475"/>
      <c r="W568" s="475"/>
      <c r="X568" s="475"/>
      <c r="Y568" s="475"/>
      <c r="Z568" s="475"/>
      <c r="AA568" s="476"/>
    </row>
    <row r="572" spans="8:27" ht="14.25" customHeight="1" x14ac:dyDescent="0.25">
      <c r="R572" s="49" t="s">
        <v>132</v>
      </c>
    </row>
    <row r="574" spans="8:27" ht="14.25" customHeight="1" x14ac:dyDescent="0.25">
      <c r="M574" s="235"/>
    </row>
    <row r="576" spans="8:27" ht="14.25" customHeight="1" x14ac:dyDescent="0.25">
      <c r="L576" s="235"/>
    </row>
    <row r="821" spans="12:46" ht="14.25" customHeight="1" x14ac:dyDescent="0.25">
      <c r="L821" s="49">
        <v>0.30000001192092896</v>
      </c>
      <c r="M821" s="49">
        <v>0.30000001192092896</v>
      </c>
      <c r="N821" s="49">
        <v>0.30000001192092896</v>
      </c>
      <c r="O821" s="49">
        <v>0.30000001192092896</v>
      </c>
      <c r="P821" s="49">
        <v>0.30000001192092896</v>
      </c>
      <c r="Q821" s="49">
        <v>-0.89999998807907111</v>
      </c>
      <c r="R821" s="49">
        <v>-1.2999999880790711</v>
      </c>
      <c r="S821" s="49">
        <v>10</v>
      </c>
      <c r="T821" s="49">
        <v>10</v>
      </c>
      <c r="U821" s="49">
        <v>10</v>
      </c>
      <c r="V821" s="49">
        <v>10</v>
      </c>
      <c r="W821" s="49">
        <v>10</v>
      </c>
      <c r="X821" s="49">
        <v>10</v>
      </c>
      <c r="Y821" s="49">
        <v>10</v>
      </c>
      <c r="Z821" s="49">
        <v>10</v>
      </c>
      <c r="AA821" s="49">
        <v>10</v>
      </c>
      <c r="AB821" s="49">
        <v>10</v>
      </c>
      <c r="AC821" s="49">
        <v>10</v>
      </c>
      <c r="AD821" s="49">
        <v>10</v>
      </c>
      <c r="AE821" s="49">
        <v>10</v>
      </c>
      <c r="AF821" s="49">
        <v>10</v>
      </c>
      <c r="AG821" s="49">
        <v>10</v>
      </c>
      <c r="AH821" s="49">
        <v>10</v>
      </c>
      <c r="AI821" s="49">
        <v>10</v>
      </c>
      <c r="AJ821" s="49">
        <v>10</v>
      </c>
      <c r="AK821" s="49">
        <v>10</v>
      </c>
      <c r="AL821" s="49">
        <v>10</v>
      </c>
      <c r="AM821" s="49">
        <v>10</v>
      </c>
      <c r="AN821" s="49">
        <v>10</v>
      </c>
      <c r="AO821" s="49">
        <v>10</v>
      </c>
      <c r="AP821" s="49">
        <v>10</v>
      </c>
      <c r="AQ821" s="49">
        <v>10</v>
      </c>
      <c r="AR821" s="49">
        <v>10</v>
      </c>
      <c r="AS821" s="49">
        <v>10</v>
      </c>
      <c r="AT821" s="49">
        <v>10</v>
      </c>
    </row>
  </sheetData>
  <mergeCells count="89">
    <mergeCell ref="A1:J1"/>
    <mergeCell ref="H12:H52"/>
    <mergeCell ref="J12:J16"/>
    <mergeCell ref="O12:P12"/>
    <mergeCell ref="Q12:T12"/>
    <mergeCell ref="O14:T14"/>
    <mergeCell ref="S25:T25"/>
    <mergeCell ref="O26:R26"/>
    <mergeCell ref="S26:T26"/>
    <mergeCell ref="O29:P29"/>
    <mergeCell ref="J36:J40"/>
    <mergeCell ref="O36:R36"/>
    <mergeCell ref="O37:R37"/>
    <mergeCell ref="O38:R38"/>
    <mergeCell ref="J42:J46"/>
    <mergeCell ref="J48:J52"/>
    <mergeCell ref="V14:Z35"/>
    <mergeCell ref="O16:T16"/>
    <mergeCell ref="O17:T17"/>
    <mergeCell ref="J18:J22"/>
    <mergeCell ref="O18:T18"/>
    <mergeCell ref="O23:R24"/>
    <mergeCell ref="S23:T23"/>
    <mergeCell ref="J24:J28"/>
    <mergeCell ref="S24:T24"/>
    <mergeCell ref="O25:R25"/>
    <mergeCell ref="Q29:T33"/>
    <mergeCell ref="J30:J34"/>
    <mergeCell ref="O30:P30"/>
    <mergeCell ref="O31:P31"/>
    <mergeCell ref="O35:S35"/>
    <mergeCell ref="H55:H59"/>
    <mergeCell ref="J55:J59"/>
    <mergeCell ref="H62:H78"/>
    <mergeCell ref="J62:J66"/>
    <mergeCell ref="O62:P62"/>
    <mergeCell ref="J68:J72"/>
    <mergeCell ref="J74:J78"/>
    <mergeCell ref="H81:H91"/>
    <mergeCell ref="J81:J85"/>
    <mergeCell ref="J87:J91"/>
    <mergeCell ref="G96:T96"/>
    <mergeCell ref="H99:H215"/>
    <mergeCell ref="J99:J113"/>
    <mergeCell ref="J116:J130"/>
    <mergeCell ref="J133:J147"/>
    <mergeCell ref="J150:J164"/>
    <mergeCell ref="J167:J181"/>
    <mergeCell ref="J184:J198"/>
    <mergeCell ref="J201:J215"/>
    <mergeCell ref="H555:L555"/>
    <mergeCell ref="M555:AA555"/>
    <mergeCell ref="H218:H265"/>
    <mergeCell ref="J219:J246"/>
    <mergeCell ref="J251:J265"/>
    <mergeCell ref="H269:H283"/>
    <mergeCell ref="J269:J283"/>
    <mergeCell ref="H287:H301"/>
    <mergeCell ref="J287:J301"/>
    <mergeCell ref="H304:H313"/>
    <mergeCell ref="J304:J313"/>
    <mergeCell ref="G338:T338"/>
    <mergeCell ref="G552:T552"/>
    <mergeCell ref="H554:L554"/>
    <mergeCell ref="H556:L556"/>
    <mergeCell ref="M556:AA556"/>
    <mergeCell ref="H557:L557"/>
    <mergeCell ref="M557:AA557"/>
    <mergeCell ref="H558:L558"/>
    <mergeCell ref="M558:AA558"/>
    <mergeCell ref="H565:L565"/>
    <mergeCell ref="M565:AA565"/>
    <mergeCell ref="H559:L559"/>
    <mergeCell ref="M559:AA559"/>
    <mergeCell ref="H560:L560"/>
    <mergeCell ref="M560:AA560"/>
    <mergeCell ref="H561:L561"/>
    <mergeCell ref="M561:AA561"/>
    <mergeCell ref="H562:L562"/>
    <mergeCell ref="H563:L563"/>
    <mergeCell ref="M563:AA563"/>
    <mergeCell ref="H564:L564"/>
    <mergeCell ref="M564:AA564"/>
    <mergeCell ref="H566:L566"/>
    <mergeCell ref="M566:AA566"/>
    <mergeCell ref="H567:L567"/>
    <mergeCell ref="M567:AA567"/>
    <mergeCell ref="H568:L568"/>
    <mergeCell ref="M568:AA568"/>
  </mergeCells>
  <hyperlinks>
    <hyperlink ref="L1" r:id="rId1" xr:uid="{8E80AA93-11B5-2243-A15D-30FB133D11B4}"/>
  </hyperlinks>
  <pageMargins left="0.7" right="0.7" top="0.75" bottom="0.75" header="0.3" footer="0.3"/>
  <pageSetup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5" name="Button 1">
              <controlPr defaultSize="0" print="0" autoFill="0" autoPict="0">
                <anchor moveWithCells="1" sizeWithCells="1">
                  <from>
                    <xdr:col>9</xdr:col>
                    <xdr:colOff>800100</xdr:colOff>
                    <xdr:row>2</xdr:row>
                    <xdr:rowOff>114300</xdr:rowOff>
                  </from>
                  <to>
                    <xdr:col>11</xdr:col>
                    <xdr:colOff>381000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6" name="Button 2">
              <controlPr defaultSize="0" print="0" autoFill="0" autoPict="0">
                <anchor moveWithCells="1" sizeWithCells="1">
                  <from>
                    <xdr:col>16</xdr:col>
                    <xdr:colOff>533400</xdr:colOff>
                    <xdr:row>2</xdr:row>
                    <xdr:rowOff>114300</xdr:rowOff>
                  </from>
                  <to>
                    <xdr:col>18</xdr:col>
                    <xdr:colOff>609600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7" name="Button 3">
              <controlPr defaultSize="0" print="0" autoFill="0" autoPict="0">
                <anchor moveWithCells="1" sizeWithCells="1">
                  <from>
                    <xdr:col>11</xdr:col>
                    <xdr:colOff>685800</xdr:colOff>
                    <xdr:row>2</xdr:row>
                    <xdr:rowOff>114300</xdr:rowOff>
                  </from>
                  <to>
                    <xdr:col>13</xdr:col>
                    <xdr:colOff>762000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8" name="Button 4">
              <controlPr defaultSize="0" print="0" autoFill="0" autoPict="0">
                <anchor moveWithCells="1" sizeWithCells="1">
                  <from>
                    <xdr:col>14</xdr:col>
                    <xdr:colOff>152400</xdr:colOff>
                    <xdr:row>2</xdr:row>
                    <xdr:rowOff>114300</xdr:rowOff>
                  </from>
                  <to>
                    <xdr:col>16</xdr:col>
                    <xdr:colOff>228600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9" name="Button 5">
              <controlPr defaultSize="0" print="0" autoFill="0" autoPict="0">
                <anchor moveWithCells="1" sizeWithCells="1">
                  <from>
                    <xdr:col>9</xdr:col>
                    <xdr:colOff>800100</xdr:colOff>
                    <xdr:row>2</xdr:row>
                    <xdr:rowOff>114300</xdr:rowOff>
                  </from>
                  <to>
                    <xdr:col>11</xdr:col>
                    <xdr:colOff>381000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10" name="Button 6">
              <controlPr defaultSize="0" print="0" autoFill="0" autoPict="0">
                <anchor moveWithCells="1" sizeWithCells="1">
                  <from>
                    <xdr:col>16</xdr:col>
                    <xdr:colOff>533400</xdr:colOff>
                    <xdr:row>2</xdr:row>
                    <xdr:rowOff>114300</xdr:rowOff>
                  </from>
                  <to>
                    <xdr:col>18</xdr:col>
                    <xdr:colOff>609600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11" name="Button 7">
              <controlPr defaultSize="0" print="0" autoFill="0" autoPict="0">
                <anchor moveWithCells="1" sizeWithCells="1">
                  <from>
                    <xdr:col>11</xdr:col>
                    <xdr:colOff>685800</xdr:colOff>
                    <xdr:row>2</xdr:row>
                    <xdr:rowOff>114300</xdr:rowOff>
                  </from>
                  <to>
                    <xdr:col>13</xdr:col>
                    <xdr:colOff>762000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2" name="Button 8">
              <controlPr defaultSize="0" print="0" autoFill="0" autoPict="0">
                <anchor moveWithCells="1" sizeWithCells="1">
                  <from>
                    <xdr:col>14</xdr:col>
                    <xdr:colOff>152400</xdr:colOff>
                    <xdr:row>2</xdr:row>
                    <xdr:rowOff>114300</xdr:rowOff>
                  </from>
                  <to>
                    <xdr:col>16</xdr:col>
                    <xdr:colOff>228600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3" name="Button 9">
              <controlPr defaultSize="0" print="0" autoFill="0" autoPict="0">
                <anchor moveWithCells="1" sizeWithCells="1">
                  <from>
                    <xdr:col>9</xdr:col>
                    <xdr:colOff>800100</xdr:colOff>
                    <xdr:row>2</xdr:row>
                    <xdr:rowOff>114300</xdr:rowOff>
                  </from>
                  <to>
                    <xdr:col>11</xdr:col>
                    <xdr:colOff>381000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4" name="Button 10">
              <controlPr defaultSize="0" print="0" autoFill="0" autoPict="0">
                <anchor moveWithCells="1" sizeWithCells="1">
                  <from>
                    <xdr:col>16</xdr:col>
                    <xdr:colOff>533400</xdr:colOff>
                    <xdr:row>2</xdr:row>
                    <xdr:rowOff>114300</xdr:rowOff>
                  </from>
                  <to>
                    <xdr:col>18</xdr:col>
                    <xdr:colOff>609600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5" name="Button 11">
              <controlPr defaultSize="0" print="0" autoFill="0" autoPict="0">
                <anchor moveWithCells="1" sizeWithCells="1">
                  <from>
                    <xdr:col>11</xdr:col>
                    <xdr:colOff>685800</xdr:colOff>
                    <xdr:row>2</xdr:row>
                    <xdr:rowOff>114300</xdr:rowOff>
                  </from>
                  <to>
                    <xdr:col>13</xdr:col>
                    <xdr:colOff>762000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6" name="Button 12">
              <controlPr defaultSize="0" print="0" autoFill="0" autoPict="0">
                <anchor moveWithCells="1" sizeWithCells="1">
                  <from>
                    <xdr:col>14</xdr:col>
                    <xdr:colOff>152400</xdr:colOff>
                    <xdr:row>2</xdr:row>
                    <xdr:rowOff>114300</xdr:rowOff>
                  </from>
                  <to>
                    <xdr:col>16</xdr:col>
                    <xdr:colOff>228600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7" name="Button 13">
              <controlPr defaultSize="0" print="0" autoFill="0" autoPict="0">
                <anchor moveWithCells="1" sizeWithCells="1">
                  <from>
                    <xdr:col>9</xdr:col>
                    <xdr:colOff>800100</xdr:colOff>
                    <xdr:row>2</xdr:row>
                    <xdr:rowOff>114300</xdr:rowOff>
                  </from>
                  <to>
                    <xdr:col>11</xdr:col>
                    <xdr:colOff>381000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8" name="Button 14">
              <controlPr defaultSize="0" print="0" autoFill="0" autoPict="0">
                <anchor moveWithCells="1" sizeWithCells="1">
                  <from>
                    <xdr:col>16</xdr:col>
                    <xdr:colOff>533400</xdr:colOff>
                    <xdr:row>2</xdr:row>
                    <xdr:rowOff>114300</xdr:rowOff>
                  </from>
                  <to>
                    <xdr:col>18</xdr:col>
                    <xdr:colOff>609600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9" name="Button 15">
              <controlPr defaultSize="0" print="0" autoFill="0" autoPict="0">
                <anchor moveWithCells="1" sizeWithCells="1">
                  <from>
                    <xdr:col>11</xdr:col>
                    <xdr:colOff>685800</xdr:colOff>
                    <xdr:row>2</xdr:row>
                    <xdr:rowOff>114300</xdr:rowOff>
                  </from>
                  <to>
                    <xdr:col>13</xdr:col>
                    <xdr:colOff>762000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20" name="Button 16">
              <controlPr defaultSize="0" print="0" autoFill="0" autoPict="0">
                <anchor moveWithCells="1" sizeWithCells="1">
                  <from>
                    <xdr:col>14</xdr:col>
                    <xdr:colOff>152400</xdr:colOff>
                    <xdr:row>2</xdr:row>
                    <xdr:rowOff>114300</xdr:rowOff>
                  </from>
                  <to>
                    <xdr:col>16</xdr:col>
                    <xdr:colOff>228600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21" name="20 year">
              <controlPr defaultSize="0" autoFill="0" autoLine="0" autoPict="0">
                <anchor moveWithCells="1">
                  <from>
                    <xdr:col>20</xdr:col>
                    <xdr:colOff>510540</xdr:colOff>
                    <xdr:row>45</xdr:row>
                    <xdr:rowOff>160020</xdr:rowOff>
                  </from>
                  <to>
                    <xdr:col>22</xdr:col>
                    <xdr:colOff>236220</xdr:colOff>
                    <xdr:row>46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2" name="30 year">
              <controlPr defaultSize="0" autoFill="0" autoLine="0" autoPict="0">
                <anchor moveWithCells="1">
                  <from>
                    <xdr:col>20</xdr:col>
                    <xdr:colOff>502920</xdr:colOff>
                    <xdr:row>47</xdr:row>
                    <xdr:rowOff>45720</xdr:rowOff>
                  </from>
                  <to>
                    <xdr:col>22</xdr:col>
                    <xdr:colOff>228600</xdr:colOff>
                    <xdr:row>48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3" name="Tech Life">
              <controlPr defaultSize="0" autoFill="0" autoLine="0" autoPict="0">
                <anchor moveWithCells="1">
                  <from>
                    <xdr:col>20</xdr:col>
                    <xdr:colOff>502920</xdr:colOff>
                    <xdr:row>48</xdr:row>
                    <xdr:rowOff>83820</xdr:rowOff>
                  </from>
                  <to>
                    <xdr:col>22</xdr:col>
                    <xdr:colOff>731520</xdr:colOff>
                    <xdr:row>49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4" name="Custom CRP">
              <controlPr defaultSize="0" autoFill="0" autoLine="0" autoPict="0">
                <anchor moveWithCells="1">
                  <from>
                    <xdr:col>20</xdr:col>
                    <xdr:colOff>502920</xdr:colOff>
                    <xdr:row>49</xdr:row>
                    <xdr:rowOff>144780</xdr:rowOff>
                  </from>
                  <to>
                    <xdr:col>22</xdr:col>
                    <xdr:colOff>243840</xdr:colOff>
                    <xdr:row>50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5" name="Group Box 21">
              <controlPr defaultSize="0" autoFill="0" autoPict="0">
                <anchor moveWithCells="1">
                  <from>
                    <xdr:col>20</xdr:col>
                    <xdr:colOff>182880</xdr:colOff>
                    <xdr:row>42</xdr:row>
                    <xdr:rowOff>99060</xdr:rowOff>
                  </from>
                  <to>
                    <xdr:col>24</xdr:col>
                    <xdr:colOff>441960</xdr:colOff>
                    <xdr:row>52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6" name="RD Button">
              <controlPr defaultSize="0" autoFill="0" autoLine="0" autoPict="0">
                <anchor moveWithCells="1">
                  <from>
                    <xdr:col>19</xdr:col>
                    <xdr:colOff>137160</xdr:colOff>
                    <xdr:row>34</xdr:row>
                    <xdr:rowOff>22860</xdr:rowOff>
                  </from>
                  <to>
                    <xdr:col>22</xdr:col>
                    <xdr:colOff>304800</xdr:colOff>
                    <xdr:row>35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7" name="Market Button">
              <controlPr defaultSize="0" autoFill="0" autoLine="0" autoPict="0">
                <anchor moveWithCells="1">
                  <from>
                    <xdr:col>19</xdr:col>
                    <xdr:colOff>137160</xdr:colOff>
                    <xdr:row>37</xdr:row>
                    <xdr:rowOff>167640</xdr:rowOff>
                  </from>
                  <to>
                    <xdr:col>21</xdr:col>
                    <xdr:colOff>685800</xdr:colOff>
                    <xdr:row>38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8" name="Button 24">
              <controlPr defaultSize="0" print="0" autoFill="0" autoPict="0">
                <anchor moveWithCells="1" sizeWithCells="1">
                  <from>
                    <xdr:col>24</xdr:col>
                    <xdr:colOff>381000</xdr:colOff>
                    <xdr:row>36</xdr:row>
                    <xdr:rowOff>38100</xdr:rowOff>
                  </from>
                  <to>
                    <xdr:col>27</xdr:col>
                    <xdr:colOff>396240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9" name="Button 25">
              <controlPr defaultSize="0" print="0" autoFill="0" autoPict="0">
                <anchor moveWithCells="1" sizeWithCells="1">
                  <from>
                    <xdr:col>24</xdr:col>
                    <xdr:colOff>457200</xdr:colOff>
                    <xdr:row>47</xdr:row>
                    <xdr:rowOff>91440</xdr:rowOff>
                  </from>
                  <to>
                    <xdr:col>28</xdr:col>
                    <xdr:colOff>38100</xdr:colOff>
                    <xdr:row>51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DAD77-21AC-4E45-9525-FC9340E64BA5}">
  <sheetPr>
    <tabColor theme="1"/>
  </sheetPr>
  <dimension ref="A1"/>
  <sheetViews>
    <sheetView topLeftCell="A1048576" workbookViewId="0"/>
  </sheetViews>
  <sheetFormatPr defaultColWidth="10.77734375" defaultRowHeight="14.4" zeroHeight="1" x14ac:dyDescent="0.3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146D4-0715-4B38-AA0E-F498C541B830}">
  <dimension ref="B2:H56"/>
  <sheetViews>
    <sheetView zoomScale="120" zoomScaleNormal="120" workbookViewId="0">
      <selection activeCell="B3" sqref="B3"/>
    </sheetView>
  </sheetViews>
  <sheetFormatPr defaultColWidth="9.21875" defaultRowHeight="11.4" x14ac:dyDescent="0.2"/>
  <cols>
    <col min="1" max="1" width="9.21875" style="13"/>
    <col min="2" max="2" width="24.44140625" style="13" customWidth="1"/>
    <col min="3" max="6" width="17.77734375" style="13" customWidth="1"/>
    <col min="7" max="7" width="5.21875" style="13" customWidth="1"/>
    <col min="8" max="9" width="17.77734375" style="13" customWidth="1"/>
    <col min="10" max="10" width="8.44140625" style="13" customWidth="1"/>
    <col min="11" max="257" width="9.21875" style="13"/>
    <col min="258" max="258" width="24.44140625" style="13" customWidth="1"/>
    <col min="259" max="264" width="17.77734375" style="13" customWidth="1"/>
    <col min="265" max="265" width="11.77734375" style="13" customWidth="1"/>
    <col min="266" max="266" width="8.44140625" style="13" customWidth="1"/>
    <col min="267" max="513" width="9.21875" style="13"/>
    <col min="514" max="514" width="24.44140625" style="13" customWidth="1"/>
    <col min="515" max="520" width="17.77734375" style="13" customWidth="1"/>
    <col min="521" max="521" width="11.77734375" style="13" customWidth="1"/>
    <col min="522" max="522" width="8.44140625" style="13" customWidth="1"/>
    <col min="523" max="769" width="9.21875" style="13"/>
    <col min="770" max="770" width="24.44140625" style="13" customWidth="1"/>
    <col min="771" max="776" width="17.77734375" style="13" customWidth="1"/>
    <col min="777" max="777" width="11.77734375" style="13" customWidth="1"/>
    <col min="778" max="778" width="8.44140625" style="13" customWidth="1"/>
    <col min="779" max="1025" width="9.21875" style="13"/>
    <col min="1026" max="1026" width="24.44140625" style="13" customWidth="1"/>
    <col min="1027" max="1032" width="17.77734375" style="13" customWidth="1"/>
    <col min="1033" max="1033" width="11.77734375" style="13" customWidth="1"/>
    <col min="1034" max="1034" width="8.44140625" style="13" customWidth="1"/>
    <col min="1035" max="1281" width="9.21875" style="13"/>
    <col min="1282" max="1282" width="24.44140625" style="13" customWidth="1"/>
    <col min="1283" max="1288" width="17.77734375" style="13" customWidth="1"/>
    <col min="1289" max="1289" width="11.77734375" style="13" customWidth="1"/>
    <col min="1290" max="1290" width="8.44140625" style="13" customWidth="1"/>
    <col min="1291" max="1537" width="9.21875" style="13"/>
    <col min="1538" max="1538" width="24.44140625" style="13" customWidth="1"/>
    <col min="1539" max="1544" width="17.77734375" style="13" customWidth="1"/>
    <col min="1545" max="1545" width="11.77734375" style="13" customWidth="1"/>
    <col min="1546" max="1546" width="8.44140625" style="13" customWidth="1"/>
    <col min="1547" max="1793" width="9.21875" style="13"/>
    <col min="1794" max="1794" width="24.44140625" style="13" customWidth="1"/>
    <col min="1795" max="1800" width="17.77734375" style="13" customWidth="1"/>
    <col min="1801" max="1801" width="11.77734375" style="13" customWidth="1"/>
    <col min="1802" max="1802" width="8.44140625" style="13" customWidth="1"/>
    <col min="1803" max="2049" width="9.21875" style="13"/>
    <col min="2050" max="2050" width="24.44140625" style="13" customWidth="1"/>
    <col min="2051" max="2056" width="17.77734375" style="13" customWidth="1"/>
    <col min="2057" max="2057" width="11.77734375" style="13" customWidth="1"/>
    <col min="2058" max="2058" width="8.44140625" style="13" customWidth="1"/>
    <col min="2059" max="2305" width="9.21875" style="13"/>
    <col min="2306" max="2306" width="24.44140625" style="13" customWidth="1"/>
    <col min="2307" max="2312" width="17.77734375" style="13" customWidth="1"/>
    <col min="2313" max="2313" width="11.77734375" style="13" customWidth="1"/>
    <col min="2314" max="2314" width="8.44140625" style="13" customWidth="1"/>
    <col min="2315" max="2561" width="9.21875" style="13"/>
    <col min="2562" max="2562" width="24.44140625" style="13" customWidth="1"/>
    <col min="2563" max="2568" width="17.77734375" style="13" customWidth="1"/>
    <col min="2569" max="2569" width="11.77734375" style="13" customWidth="1"/>
    <col min="2570" max="2570" width="8.44140625" style="13" customWidth="1"/>
    <col min="2571" max="2817" width="9.21875" style="13"/>
    <col min="2818" max="2818" width="24.44140625" style="13" customWidth="1"/>
    <col min="2819" max="2824" width="17.77734375" style="13" customWidth="1"/>
    <col min="2825" max="2825" width="11.77734375" style="13" customWidth="1"/>
    <col min="2826" max="2826" width="8.44140625" style="13" customWidth="1"/>
    <col min="2827" max="3073" width="9.21875" style="13"/>
    <col min="3074" max="3074" width="24.44140625" style="13" customWidth="1"/>
    <col min="3075" max="3080" width="17.77734375" style="13" customWidth="1"/>
    <col min="3081" max="3081" width="11.77734375" style="13" customWidth="1"/>
    <col min="3082" max="3082" width="8.44140625" style="13" customWidth="1"/>
    <col min="3083" max="3329" width="9.21875" style="13"/>
    <col min="3330" max="3330" width="24.44140625" style="13" customWidth="1"/>
    <col min="3331" max="3336" width="17.77734375" style="13" customWidth="1"/>
    <col min="3337" max="3337" width="11.77734375" style="13" customWidth="1"/>
    <col min="3338" max="3338" width="8.44140625" style="13" customWidth="1"/>
    <col min="3339" max="3585" width="9.21875" style="13"/>
    <col min="3586" max="3586" width="24.44140625" style="13" customWidth="1"/>
    <col min="3587" max="3592" width="17.77734375" style="13" customWidth="1"/>
    <col min="3593" max="3593" width="11.77734375" style="13" customWidth="1"/>
    <col min="3594" max="3594" width="8.44140625" style="13" customWidth="1"/>
    <col min="3595" max="3841" width="9.21875" style="13"/>
    <col min="3842" max="3842" width="24.44140625" style="13" customWidth="1"/>
    <col min="3843" max="3848" width="17.77734375" style="13" customWidth="1"/>
    <col min="3849" max="3849" width="11.77734375" style="13" customWidth="1"/>
    <col min="3850" max="3850" width="8.44140625" style="13" customWidth="1"/>
    <col min="3851" max="4097" width="9.21875" style="13"/>
    <col min="4098" max="4098" width="24.44140625" style="13" customWidth="1"/>
    <col min="4099" max="4104" width="17.77734375" style="13" customWidth="1"/>
    <col min="4105" max="4105" width="11.77734375" style="13" customWidth="1"/>
    <col min="4106" max="4106" width="8.44140625" style="13" customWidth="1"/>
    <col min="4107" max="4353" width="9.21875" style="13"/>
    <col min="4354" max="4354" width="24.44140625" style="13" customWidth="1"/>
    <col min="4355" max="4360" width="17.77734375" style="13" customWidth="1"/>
    <col min="4361" max="4361" width="11.77734375" style="13" customWidth="1"/>
    <col min="4362" max="4362" width="8.44140625" style="13" customWidth="1"/>
    <col min="4363" max="4609" width="9.21875" style="13"/>
    <col min="4610" max="4610" width="24.44140625" style="13" customWidth="1"/>
    <col min="4611" max="4616" width="17.77734375" style="13" customWidth="1"/>
    <col min="4617" max="4617" width="11.77734375" style="13" customWidth="1"/>
    <col min="4618" max="4618" width="8.44140625" style="13" customWidth="1"/>
    <col min="4619" max="4865" width="9.21875" style="13"/>
    <col min="4866" max="4866" width="24.44140625" style="13" customWidth="1"/>
    <col min="4867" max="4872" width="17.77734375" style="13" customWidth="1"/>
    <col min="4873" max="4873" width="11.77734375" style="13" customWidth="1"/>
    <col min="4874" max="4874" width="8.44140625" style="13" customWidth="1"/>
    <col min="4875" max="5121" width="9.21875" style="13"/>
    <col min="5122" max="5122" width="24.44140625" style="13" customWidth="1"/>
    <col min="5123" max="5128" width="17.77734375" style="13" customWidth="1"/>
    <col min="5129" max="5129" width="11.77734375" style="13" customWidth="1"/>
    <col min="5130" max="5130" width="8.44140625" style="13" customWidth="1"/>
    <col min="5131" max="5377" width="9.21875" style="13"/>
    <col min="5378" max="5378" width="24.44140625" style="13" customWidth="1"/>
    <col min="5379" max="5384" width="17.77734375" style="13" customWidth="1"/>
    <col min="5385" max="5385" width="11.77734375" style="13" customWidth="1"/>
    <col min="5386" max="5386" width="8.44140625" style="13" customWidth="1"/>
    <col min="5387" max="5633" width="9.21875" style="13"/>
    <col min="5634" max="5634" width="24.44140625" style="13" customWidth="1"/>
    <col min="5635" max="5640" width="17.77734375" style="13" customWidth="1"/>
    <col min="5641" max="5641" width="11.77734375" style="13" customWidth="1"/>
    <col min="5642" max="5642" width="8.44140625" style="13" customWidth="1"/>
    <col min="5643" max="5889" width="9.21875" style="13"/>
    <col min="5890" max="5890" width="24.44140625" style="13" customWidth="1"/>
    <col min="5891" max="5896" width="17.77734375" style="13" customWidth="1"/>
    <col min="5897" max="5897" width="11.77734375" style="13" customWidth="1"/>
    <col min="5898" max="5898" width="8.44140625" style="13" customWidth="1"/>
    <col min="5899" max="6145" width="9.21875" style="13"/>
    <col min="6146" max="6146" width="24.44140625" style="13" customWidth="1"/>
    <col min="6147" max="6152" width="17.77734375" style="13" customWidth="1"/>
    <col min="6153" max="6153" width="11.77734375" style="13" customWidth="1"/>
    <col min="6154" max="6154" width="8.44140625" style="13" customWidth="1"/>
    <col min="6155" max="6401" width="9.21875" style="13"/>
    <col min="6402" max="6402" width="24.44140625" style="13" customWidth="1"/>
    <col min="6403" max="6408" width="17.77734375" style="13" customWidth="1"/>
    <col min="6409" max="6409" width="11.77734375" style="13" customWidth="1"/>
    <col min="6410" max="6410" width="8.44140625" style="13" customWidth="1"/>
    <col min="6411" max="6657" width="9.21875" style="13"/>
    <col min="6658" max="6658" width="24.44140625" style="13" customWidth="1"/>
    <col min="6659" max="6664" width="17.77734375" style="13" customWidth="1"/>
    <col min="6665" max="6665" width="11.77734375" style="13" customWidth="1"/>
    <col min="6666" max="6666" width="8.44140625" style="13" customWidth="1"/>
    <col min="6667" max="6913" width="9.21875" style="13"/>
    <col min="6914" max="6914" width="24.44140625" style="13" customWidth="1"/>
    <col min="6915" max="6920" width="17.77734375" style="13" customWidth="1"/>
    <col min="6921" max="6921" width="11.77734375" style="13" customWidth="1"/>
    <col min="6922" max="6922" width="8.44140625" style="13" customWidth="1"/>
    <col min="6923" max="7169" width="9.21875" style="13"/>
    <col min="7170" max="7170" width="24.44140625" style="13" customWidth="1"/>
    <col min="7171" max="7176" width="17.77734375" style="13" customWidth="1"/>
    <col min="7177" max="7177" width="11.77734375" style="13" customWidth="1"/>
    <col min="7178" max="7178" width="8.44140625" style="13" customWidth="1"/>
    <col min="7179" max="7425" width="9.21875" style="13"/>
    <col min="7426" max="7426" width="24.44140625" style="13" customWidth="1"/>
    <col min="7427" max="7432" width="17.77734375" style="13" customWidth="1"/>
    <col min="7433" max="7433" width="11.77734375" style="13" customWidth="1"/>
    <col min="7434" max="7434" width="8.44140625" style="13" customWidth="1"/>
    <col min="7435" max="7681" width="9.21875" style="13"/>
    <col min="7682" max="7682" width="24.44140625" style="13" customWidth="1"/>
    <col min="7683" max="7688" width="17.77734375" style="13" customWidth="1"/>
    <col min="7689" max="7689" width="11.77734375" style="13" customWidth="1"/>
    <col min="7690" max="7690" width="8.44140625" style="13" customWidth="1"/>
    <col min="7691" max="7937" width="9.21875" style="13"/>
    <col min="7938" max="7938" width="24.44140625" style="13" customWidth="1"/>
    <col min="7939" max="7944" width="17.77734375" style="13" customWidth="1"/>
    <col min="7945" max="7945" width="11.77734375" style="13" customWidth="1"/>
    <col min="7946" max="7946" width="8.44140625" style="13" customWidth="1"/>
    <col min="7947" max="8193" width="9.21875" style="13"/>
    <col min="8194" max="8194" width="24.44140625" style="13" customWidth="1"/>
    <col min="8195" max="8200" width="17.77734375" style="13" customWidth="1"/>
    <col min="8201" max="8201" width="11.77734375" style="13" customWidth="1"/>
    <col min="8202" max="8202" width="8.44140625" style="13" customWidth="1"/>
    <col min="8203" max="8449" width="9.21875" style="13"/>
    <col min="8450" max="8450" width="24.44140625" style="13" customWidth="1"/>
    <col min="8451" max="8456" width="17.77734375" style="13" customWidth="1"/>
    <col min="8457" max="8457" width="11.77734375" style="13" customWidth="1"/>
    <col min="8458" max="8458" width="8.44140625" style="13" customWidth="1"/>
    <col min="8459" max="8705" width="9.21875" style="13"/>
    <col min="8706" max="8706" width="24.44140625" style="13" customWidth="1"/>
    <col min="8707" max="8712" width="17.77734375" style="13" customWidth="1"/>
    <col min="8713" max="8713" width="11.77734375" style="13" customWidth="1"/>
    <col min="8714" max="8714" width="8.44140625" style="13" customWidth="1"/>
    <col min="8715" max="8961" width="9.21875" style="13"/>
    <col min="8962" max="8962" width="24.44140625" style="13" customWidth="1"/>
    <col min="8963" max="8968" width="17.77734375" style="13" customWidth="1"/>
    <col min="8969" max="8969" width="11.77734375" style="13" customWidth="1"/>
    <col min="8970" max="8970" width="8.44140625" style="13" customWidth="1"/>
    <col min="8971" max="9217" width="9.21875" style="13"/>
    <col min="9218" max="9218" width="24.44140625" style="13" customWidth="1"/>
    <col min="9219" max="9224" width="17.77734375" style="13" customWidth="1"/>
    <col min="9225" max="9225" width="11.77734375" style="13" customWidth="1"/>
    <col min="9226" max="9226" width="8.44140625" style="13" customWidth="1"/>
    <col min="9227" max="9473" width="9.21875" style="13"/>
    <col min="9474" max="9474" width="24.44140625" style="13" customWidth="1"/>
    <col min="9475" max="9480" width="17.77734375" style="13" customWidth="1"/>
    <col min="9481" max="9481" width="11.77734375" style="13" customWidth="1"/>
    <col min="9482" max="9482" width="8.44140625" style="13" customWidth="1"/>
    <col min="9483" max="9729" width="9.21875" style="13"/>
    <col min="9730" max="9730" width="24.44140625" style="13" customWidth="1"/>
    <col min="9731" max="9736" width="17.77734375" style="13" customWidth="1"/>
    <col min="9737" max="9737" width="11.77734375" style="13" customWidth="1"/>
    <col min="9738" max="9738" width="8.44140625" style="13" customWidth="1"/>
    <col min="9739" max="9985" width="9.21875" style="13"/>
    <col min="9986" max="9986" width="24.44140625" style="13" customWidth="1"/>
    <col min="9987" max="9992" width="17.77734375" style="13" customWidth="1"/>
    <col min="9993" max="9993" width="11.77734375" style="13" customWidth="1"/>
    <col min="9994" max="9994" width="8.44140625" style="13" customWidth="1"/>
    <col min="9995" max="10241" width="9.21875" style="13"/>
    <col min="10242" max="10242" width="24.44140625" style="13" customWidth="1"/>
    <col min="10243" max="10248" width="17.77734375" style="13" customWidth="1"/>
    <col min="10249" max="10249" width="11.77734375" style="13" customWidth="1"/>
    <col min="10250" max="10250" width="8.44140625" style="13" customWidth="1"/>
    <col min="10251" max="10497" width="9.21875" style="13"/>
    <col min="10498" max="10498" width="24.44140625" style="13" customWidth="1"/>
    <col min="10499" max="10504" width="17.77734375" style="13" customWidth="1"/>
    <col min="10505" max="10505" width="11.77734375" style="13" customWidth="1"/>
    <col min="10506" max="10506" width="8.44140625" style="13" customWidth="1"/>
    <col min="10507" max="10753" width="9.21875" style="13"/>
    <col min="10754" max="10754" width="24.44140625" style="13" customWidth="1"/>
    <col min="10755" max="10760" width="17.77734375" style="13" customWidth="1"/>
    <col min="10761" max="10761" width="11.77734375" style="13" customWidth="1"/>
    <col min="10762" max="10762" width="8.44140625" style="13" customWidth="1"/>
    <col min="10763" max="11009" width="9.21875" style="13"/>
    <col min="11010" max="11010" width="24.44140625" style="13" customWidth="1"/>
    <col min="11011" max="11016" width="17.77734375" style="13" customWidth="1"/>
    <col min="11017" max="11017" width="11.77734375" style="13" customWidth="1"/>
    <col min="11018" max="11018" width="8.44140625" style="13" customWidth="1"/>
    <col min="11019" max="11265" width="9.21875" style="13"/>
    <col min="11266" max="11266" width="24.44140625" style="13" customWidth="1"/>
    <col min="11267" max="11272" width="17.77734375" style="13" customWidth="1"/>
    <col min="11273" max="11273" width="11.77734375" style="13" customWidth="1"/>
    <col min="11274" max="11274" width="8.44140625" style="13" customWidth="1"/>
    <col min="11275" max="11521" width="9.21875" style="13"/>
    <col min="11522" max="11522" width="24.44140625" style="13" customWidth="1"/>
    <col min="11523" max="11528" width="17.77734375" style="13" customWidth="1"/>
    <col min="11529" max="11529" width="11.77734375" style="13" customWidth="1"/>
    <col min="11530" max="11530" width="8.44140625" style="13" customWidth="1"/>
    <col min="11531" max="11777" width="9.21875" style="13"/>
    <col min="11778" max="11778" width="24.44140625" style="13" customWidth="1"/>
    <col min="11779" max="11784" width="17.77734375" style="13" customWidth="1"/>
    <col min="11785" max="11785" width="11.77734375" style="13" customWidth="1"/>
    <col min="11786" max="11786" width="8.44140625" style="13" customWidth="1"/>
    <col min="11787" max="12033" width="9.21875" style="13"/>
    <col min="12034" max="12034" width="24.44140625" style="13" customWidth="1"/>
    <col min="12035" max="12040" width="17.77734375" style="13" customWidth="1"/>
    <col min="12041" max="12041" width="11.77734375" style="13" customWidth="1"/>
    <col min="12042" max="12042" width="8.44140625" style="13" customWidth="1"/>
    <col min="12043" max="12289" width="9.21875" style="13"/>
    <col min="12290" max="12290" width="24.44140625" style="13" customWidth="1"/>
    <col min="12291" max="12296" width="17.77734375" style="13" customWidth="1"/>
    <col min="12297" max="12297" width="11.77734375" style="13" customWidth="1"/>
    <col min="12298" max="12298" width="8.44140625" style="13" customWidth="1"/>
    <col min="12299" max="12545" width="9.21875" style="13"/>
    <col min="12546" max="12546" width="24.44140625" style="13" customWidth="1"/>
    <col min="12547" max="12552" width="17.77734375" style="13" customWidth="1"/>
    <col min="12553" max="12553" width="11.77734375" style="13" customWidth="1"/>
    <col min="12554" max="12554" width="8.44140625" style="13" customWidth="1"/>
    <col min="12555" max="12801" width="9.21875" style="13"/>
    <col min="12802" max="12802" width="24.44140625" style="13" customWidth="1"/>
    <col min="12803" max="12808" width="17.77734375" style="13" customWidth="1"/>
    <col min="12809" max="12809" width="11.77734375" style="13" customWidth="1"/>
    <col min="12810" max="12810" width="8.44140625" style="13" customWidth="1"/>
    <col min="12811" max="13057" width="9.21875" style="13"/>
    <col min="13058" max="13058" width="24.44140625" style="13" customWidth="1"/>
    <col min="13059" max="13064" width="17.77734375" style="13" customWidth="1"/>
    <col min="13065" max="13065" width="11.77734375" style="13" customWidth="1"/>
    <col min="13066" max="13066" width="8.44140625" style="13" customWidth="1"/>
    <col min="13067" max="13313" width="9.21875" style="13"/>
    <col min="13314" max="13314" width="24.44140625" style="13" customWidth="1"/>
    <col min="13315" max="13320" width="17.77734375" style="13" customWidth="1"/>
    <col min="13321" max="13321" width="11.77734375" style="13" customWidth="1"/>
    <col min="13322" max="13322" width="8.44140625" style="13" customWidth="1"/>
    <col min="13323" max="13569" width="9.21875" style="13"/>
    <col min="13570" max="13570" width="24.44140625" style="13" customWidth="1"/>
    <col min="13571" max="13576" width="17.77734375" style="13" customWidth="1"/>
    <col min="13577" max="13577" width="11.77734375" style="13" customWidth="1"/>
    <col min="13578" max="13578" width="8.44140625" style="13" customWidth="1"/>
    <col min="13579" max="13825" width="9.21875" style="13"/>
    <col min="13826" max="13826" width="24.44140625" style="13" customWidth="1"/>
    <col min="13827" max="13832" width="17.77734375" style="13" customWidth="1"/>
    <col min="13833" max="13833" width="11.77734375" style="13" customWidth="1"/>
    <col min="13834" max="13834" width="8.44140625" style="13" customWidth="1"/>
    <col min="13835" max="14081" width="9.21875" style="13"/>
    <col min="14082" max="14082" width="24.44140625" style="13" customWidth="1"/>
    <col min="14083" max="14088" width="17.77734375" style="13" customWidth="1"/>
    <col min="14089" max="14089" width="11.77734375" style="13" customWidth="1"/>
    <col min="14090" max="14090" width="8.44140625" style="13" customWidth="1"/>
    <col min="14091" max="14337" width="9.21875" style="13"/>
    <col min="14338" max="14338" width="24.44140625" style="13" customWidth="1"/>
    <col min="14339" max="14344" width="17.77734375" style="13" customWidth="1"/>
    <col min="14345" max="14345" width="11.77734375" style="13" customWidth="1"/>
    <col min="14346" max="14346" width="8.44140625" style="13" customWidth="1"/>
    <col min="14347" max="14593" width="9.21875" style="13"/>
    <col min="14594" max="14594" width="24.44140625" style="13" customWidth="1"/>
    <col min="14595" max="14600" width="17.77734375" style="13" customWidth="1"/>
    <col min="14601" max="14601" width="11.77734375" style="13" customWidth="1"/>
    <col min="14602" max="14602" width="8.44140625" style="13" customWidth="1"/>
    <col min="14603" max="14849" width="9.21875" style="13"/>
    <col min="14850" max="14850" width="24.44140625" style="13" customWidth="1"/>
    <col min="14851" max="14856" width="17.77734375" style="13" customWidth="1"/>
    <col min="14857" max="14857" width="11.77734375" style="13" customWidth="1"/>
    <col min="14858" max="14858" width="8.44140625" style="13" customWidth="1"/>
    <col min="14859" max="15105" width="9.21875" style="13"/>
    <col min="15106" max="15106" width="24.44140625" style="13" customWidth="1"/>
    <col min="15107" max="15112" width="17.77734375" style="13" customWidth="1"/>
    <col min="15113" max="15113" width="11.77734375" style="13" customWidth="1"/>
    <col min="15114" max="15114" width="8.44140625" style="13" customWidth="1"/>
    <col min="15115" max="15361" width="9.21875" style="13"/>
    <col min="15362" max="15362" width="24.44140625" style="13" customWidth="1"/>
    <col min="15363" max="15368" width="17.77734375" style="13" customWidth="1"/>
    <col min="15369" max="15369" width="11.77734375" style="13" customWidth="1"/>
    <col min="15370" max="15370" width="8.44140625" style="13" customWidth="1"/>
    <col min="15371" max="15617" width="9.21875" style="13"/>
    <col min="15618" max="15618" width="24.44140625" style="13" customWidth="1"/>
    <col min="15619" max="15624" width="17.77734375" style="13" customWidth="1"/>
    <col min="15625" max="15625" width="11.77734375" style="13" customWidth="1"/>
    <col min="15626" max="15626" width="8.44140625" style="13" customWidth="1"/>
    <col min="15627" max="15873" width="9.21875" style="13"/>
    <col min="15874" max="15874" width="24.44140625" style="13" customWidth="1"/>
    <col min="15875" max="15880" width="17.77734375" style="13" customWidth="1"/>
    <col min="15881" max="15881" width="11.77734375" style="13" customWidth="1"/>
    <col min="15882" max="15882" width="8.44140625" style="13" customWidth="1"/>
    <col min="15883" max="16129" width="9.21875" style="13"/>
    <col min="16130" max="16130" width="24.44140625" style="13" customWidth="1"/>
    <col min="16131" max="16136" width="17.77734375" style="13" customWidth="1"/>
    <col min="16137" max="16137" width="11.77734375" style="13" customWidth="1"/>
    <col min="16138" max="16138" width="8.44140625" style="13" customWidth="1"/>
    <col min="16139" max="16384" width="9.21875" style="13"/>
  </cols>
  <sheetData>
    <row r="2" spans="2:8" ht="15.6" x14ac:dyDescent="0.3">
      <c r="B2" s="12" t="s">
        <v>27</v>
      </c>
    </row>
    <row r="3" spans="2:8" ht="14.4" x14ac:dyDescent="0.3">
      <c r="B3" t="s">
        <v>21</v>
      </c>
      <c r="C3" s="3"/>
    </row>
    <row r="4" spans="2:8" ht="12" thickBot="1" x14ac:dyDescent="0.25"/>
    <row r="5" spans="2:8" ht="24.6" thickBot="1" x14ac:dyDescent="0.3">
      <c r="B5" s="14" t="s">
        <v>22</v>
      </c>
      <c r="C5" s="15" t="s">
        <v>23</v>
      </c>
      <c r="D5" s="15" t="s">
        <v>24</v>
      </c>
      <c r="E5" s="42" t="s">
        <v>28</v>
      </c>
      <c r="F5" s="16" t="s">
        <v>35</v>
      </c>
    </row>
    <row r="6" spans="2:8" x14ac:dyDescent="0.2">
      <c r="B6" s="18">
        <v>2000</v>
      </c>
      <c r="C6" s="19">
        <v>78.073250000000002</v>
      </c>
      <c r="D6" s="20"/>
      <c r="E6" s="43">
        <f>$C$26/C6</f>
        <v>1.451974054280222</v>
      </c>
      <c r="F6" s="39">
        <f>$C$24/C6</f>
        <v>1.4126701527091545</v>
      </c>
      <c r="H6" s="13" t="s">
        <v>25</v>
      </c>
    </row>
    <row r="7" spans="2:8" x14ac:dyDescent="0.2">
      <c r="B7" s="17">
        <v>2001</v>
      </c>
      <c r="C7" s="25">
        <v>79.789749999999998</v>
      </c>
      <c r="D7" s="26">
        <f>C7/C6-1</f>
        <v>2.1985763369656075E-2</v>
      </c>
      <c r="E7" s="44">
        <f t="shared" ref="E7:E56" si="0">$C$26/C7</f>
        <v>1.420738043838129</v>
      </c>
      <c r="F7" s="40">
        <f t="shared" ref="F7:F56" si="1">$C$24/C7</f>
        <v>1.3822796787807958</v>
      </c>
      <c r="H7" s="397">
        <f>AVERAGE(D7:D25)</f>
        <v>1.9319359372911994E-2</v>
      </c>
    </row>
    <row r="8" spans="2:8" x14ac:dyDescent="0.2">
      <c r="B8" s="17">
        <v>2002</v>
      </c>
      <c r="C8" s="25">
        <v>81.0505</v>
      </c>
      <c r="D8" s="26">
        <f t="shared" ref="D8:D56" si="2">C8/C7-1</f>
        <v>1.5800901744898344E-2</v>
      </c>
      <c r="E8" s="44">
        <f t="shared" si="0"/>
        <v>1.3986382975223268</v>
      </c>
      <c r="F8" s="40">
        <f t="shared" si="1"/>
        <v>1.3607781568281505</v>
      </c>
    </row>
    <row r="9" spans="2:8" x14ac:dyDescent="0.2">
      <c r="B9" s="17">
        <v>2003</v>
      </c>
      <c r="C9" s="25">
        <v>82.550999999999988</v>
      </c>
      <c r="D9" s="26">
        <f t="shared" si="2"/>
        <v>1.8513149209443247E-2</v>
      </c>
      <c r="E9" s="44">
        <f t="shared" si="0"/>
        <v>1.3732157494558923</v>
      </c>
      <c r="F9" s="40">
        <f t="shared" si="1"/>
        <v>1.3360437789972262</v>
      </c>
      <c r="H9" s="13" t="s">
        <v>30</v>
      </c>
    </row>
    <row r="10" spans="2:8" x14ac:dyDescent="0.2">
      <c r="B10" s="17">
        <v>2004</v>
      </c>
      <c r="C10" s="25">
        <v>84.772999999999996</v>
      </c>
      <c r="D10" s="26">
        <f t="shared" si="2"/>
        <v>2.6916693922544921E-2</v>
      </c>
      <c r="E10" s="44">
        <f t="shared" si="0"/>
        <v>1.3372221501342803</v>
      </c>
      <c r="F10" s="40">
        <f t="shared" si="1"/>
        <v>1.301024500725467</v>
      </c>
      <c r="H10" s="398">
        <v>2.1999999999999999E-2</v>
      </c>
    </row>
    <row r="11" spans="2:8" x14ac:dyDescent="0.2">
      <c r="B11" s="17">
        <v>2005</v>
      </c>
      <c r="C11" s="25">
        <v>87.414749999999998</v>
      </c>
      <c r="D11" s="26">
        <f t="shared" si="2"/>
        <v>3.1162634329326533E-2</v>
      </c>
      <c r="E11" s="44">
        <f t="shared" si="0"/>
        <v>1.2968101302507111</v>
      </c>
      <c r="F11" s="40">
        <f t="shared" si="1"/>
        <v>1.261706405383531</v>
      </c>
    </row>
    <row r="12" spans="2:8" x14ac:dyDescent="0.2">
      <c r="B12" s="17">
        <v>2006</v>
      </c>
      <c r="C12" s="25">
        <v>90.063749999999999</v>
      </c>
      <c r="D12" s="26">
        <f t="shared" si="2"/>
        <v>3.0303810283733634E-2</v>
      </c>
      <c r="E12" s="44">
        <f t="shared" si="0"/>
        <v>1.2586677029696558</v>
      </c>
      <c r="F12" s="40">
        <f t="shared" si="1"/>
        <v>1.2245964663918614</v>
      </c>
    </row>
    <row r="13" spans="2:8" x14ac:dyDescent="0.2">
      <c r="B13" s="17">
        <v>2007</v>
      </c>
      <c r="C13" s="25">
        <v>92.482500000000002</v>
      </c>
      <c r="D13" s="26">
        <f t="shared" si="2"/>
        <v>2.6855977016280175E-2</v>
      </c>
      <c r="E13" s="44">
        <f t="shared" si="0"/>
        <v>1.2257490155795241</v>
      </c>
      <c r="F13" s="40">
        <f t="shared" si="1"/>
        <v>1.1925688643797476</v>
      </c>
    </row>
    <row r="14" spans="2:8" x14ac:dyDescent="0.2">
      <c r="B14" s="17">
        <v>2008</v>
      </c>
      <c r="C14" s="25">
        <v>94.288749999999993</v>
      </c>
      <c r="D14" s="26">
        <f t="shared" si="2"/>
        <v>1.9530722028491709E-2</v>
      </c>
      <c r="E14" s="44">
        <f t="shared" si="0"/>
        <v>1.2022678562748297</v>
      </c>
      <c r="F14" s="40">
        <f t="shared" si="1"/>
        <v>1.1697233233020907</v>
      </c>
    </row>
    <row r="15" spans="2:8" ht="12" thickBot="1" x14ac:dyDescent="0.25">
      <c r="B15" s="22">
        <v>2009</v>
      </c>
      <c r="C15" s="23">
        <v>95.002750000000006</v>
      </c>
      <c r="D15" s="24">
        <f t="shared" si="2"/>
        <v>7.5724834617068026E-3</v>
      </c>
      <c r="E15" s="45">
        <f t="shared" si="0"/>
        <v>1.1932321257367111</v>
      </c>
      <c r="F15" s="41">
        <f t="shared" si="1"/>
        <v>1.1609321835420554</v>
      </c>
    </row>
    <row r="16" spans="2:8" x14ac:dyDescent="0.2">
      <c r="B16" s="17">
        <v>2010</v>
      </c>
      <c r="C16" s="25">
        <v>96.106750000000005</v>
      </c>
      <c r="D16" s="26">
        <f t="shared" si="2"/>
        <v>1.1620716242424445E-2</v>
      </c>
      <c r="E16" s="44">
        <f t="shared" si="0"/>
        <v>1.1795251981087003</v>
      </c>
      <c r="F16" s="43">
        <f t="shared" si="1"/>
        <v>1.147596292664147</v>
      </c>
    </row>
    <row r="17" spans="2:7" x14ac:dyDescent="0.2">
      <c r="B17" s="17">
        <v>2011</v>
      </c>
      <c r="C17" s="25">
        <v>98.115250000000003</v>
      </c>
      <c r="D17" s="26">
        <f>C17/C16-1</f>
        <v>2.0898636151987171E-2</v>
      </c>
      <c r="E17" s="44">
        <f t="shared" si="0"/>
        <v>1.1553793455485599</v>
      </c>
      <c r="F17" s="44">
        <f t="shared" si="1"/>
        <v>1.124104051103167</v>
      </c>
    </row>
    <row r="18" spans="2:7" x14ac:dyDescent="0.2">
      <c r="B18" s="17">
        <v>2012</v>
      </c>
      <c r="C18" s="25">
        <v>99.998750000000001</v>
      </c>
      <c r="D18" s="26">
        <f t="shared" si="2"/>
        <v>1.9196811912521206E-2</v>
      </c>
      <c r="E18" s="44">
        <f t="shared" si="0"/>
        <v>1.1336175035521279</v>
      </c>
      <c r="F18" s="44">
        <f t="shared" si="1"/>
        <v>1.102931286641083</v>
      </c>
    </row>
    <row r="19" spans="2:7" x14ac:dyDescent="0.2">
      <c r="B19" s="17">
        <v>2013</v>
      </c>
      <c r="C19" s="25">
        <v>101.75125</v>
      </c>
      <c r="D19" s="26">
        <f t="shared" si="2"/>
        <v>1.7525219065238185E-2</v>
      </c>
      <c r="E19" s="44">
        <f t="shared" si="0"/>
        <v>1.1140927834629388</v>
      </c>
      <c r="F19" s="44">
        <f t="shared" si="1"/>
        <v>1.0839350867925457</v>
      </c>
    </row>
    <row r="20" spans="2:7" x14ac:dyDescent="0.2">
      <c r="B20" s="17">
        <v>2014</v>
      </c>
      <c r="C20" s="25">
        <v>103.63225</v>
      </c>
      <c r="D20" s="26">
        <f t="shared" si="2"/>
        <v>1.8486259382562764E-2</v>
      </c>
      <c r="E20" s="44">
        <f t="shared" si="0"/>
        <v>1.0938711967880013</v>
      </c>
      <c r="F20" s="44">
        <f t="shared" si="1"/>
        <v>1.0642608840394763</v>
      </c>
    </row>
    <row r="21" spans="2:7" x14ac:dyDescent="0.2">
      <c r="B21" s="17">
        <v>2015</v>
      </c>
      <c r="C21" s="25">
        <v>104.6225</v>
      </c>
      <c r="D21" s="26">
        <f t="shared" si="2"/>
        <v>9.5554231428922609E-3</v>
      </c>
      <c r="E21" s="44">
        <f t="shared" si="0"/>
        <v>1.0835177264291462</v>
      </c>
      <c r="F21" s="44">
        <f t="shared" si="1"/>
        <v>1.054187674735358</v>
      </c>
    </row>
    <row r="22" spans="2:7" x14ac:dyDescent="0.2">
      <c r="B22" s="17">
        <v>2016</v>
      </c>
      <c r="C22" s="25">
        <v>105.71899999999999</v>
      </c>
      <c r="D22" s="26">
        <f t="shared" si="2"/>
        <v>1.0480537169346826E-2</v>
      </c>
      <c r="E22" s="44">
        <f t="shared" si="0"/>
        <v>1.0722796596007658</v>
      </c>
      <c r="F22" s="44">
        <f t="shared" si="1"/>
        <v>1.0432538143569274</v>
      </c>
    </row>
    <row r="23" spans="2:7" x14ac:dyDescent="0.2">
      <c r="B23" s="30">
        <v>2017</v>
      </c>
      <c r="C23" s="31">
        <v>107.70500000000001</v>
      </c>
      <c r="D23" s="32">
        <f t="shared" si="2"/>
        <v>1.8785648748096628E-2</v>
      </c>
      <c r="E23" s="46">
        <f t="shared" si="0"/>
        <v>1.0525076211256055</v>
      </c>
      <c r="F23" s="44">
        <f t="shared" si="1"/>
        <v>1.0240169908546493</v>
      </c>
    </row>
    <row r="24" spans="2:7" x14ac:dyDescent="0.2">
      <c r="B24" s="17">
        <v>2018</v>
      </c>
      <c r="C24" s="25">
        <v>110.29175000000001</v>
      </c>
      <c r="D24" s="26">
        <f t="shared" si="2"/>
        <v>2.4016990854649256E-2</v>
      </c>
      <c r="E24" s="44">
        <f>$C$26/C24</f>
        <v>1.0278224194768271</v>
      </c>
      <c r="F24" s="44">
        <f t="shared" si="1"/>
        <v>1</v>
      </c>
    </row>
    <row r="25" spans="2:7" x14ac:dyDescent="0.2">
      <c r="B25" s="17">
        <v>2019</v>
      </c>
      <c r="C25" s="25">
        <v>112.2615</v>
      </c>
      <c r="D25" s="26">
        <f t="shared" si="2"/>
        <v>1.7859450049527714E-2</v>
      </c>
      <c r="E25" s="44">
        <f t="shared" si="0"/>
        <v>1.0097881583030099</v>
      </c>
      <c r="F25" s="44">
        <f t="shared" si="1"/>
        <v>0.98245391340753518</v>
      </c>
      <c r="G25" s="21"/>
    </row>
    <row r="26" spans="2:7" ht="12.6" thickBot="1" x14ac:dyDescent="0.3">
      <c r="B26" s="27">
        <v>2020</v>
      </c>
      <c r="C26" s="28">
        <v>113.36033333333334</v>
      </c>
      <c r="D26" s="29">
        <f>C26/C25-1</f>
        <v>9.7881583030099417E-3</v>
      </c>
      <c r="E26" s="47">
        <f t="shared" si="0"/>
        <v>1</v>
      </c>
      <c r="F26" s="47">
        <f t="shared" si="1"/>
        <v>0.9729307135652977</v>
      </c>
      <c r="G26" s="21" t="s">
        <v>26</v>
      </c>
    </row>
    <row r="27" spans="2:7" x14ac:dyDescent="0.2">
      <c r="B27" s="18">
        <v>2021</v>
      </c>
      <c r="C27" s="19">
        <f>(1+$H$10)*C26</f>
        <v>115.85426066666668</v>
      </c>
      <c r="D27" s="20">
        <f t="shared" si="2"/>
        <v>2.200000000000002E-2</v>
      </c>
      <c r="E27" s="43">
        <f t="shared" si="0"/>
        <v>0.9784735812133073</v>
      </c>
      <c r="F27" s="39">
        <f t="shared" si="1"/>
        <v>0.95198699957465527</v>
      </c>
    </row>
    <row r="28" spans="2:7" x14ac:dyDescent="0.2">
      <c r="B28" s="17">
        <v>2022</v>
      </c>
      <c r="C28" s="25">
        <f t="shared" ref="C28:C56" si="3">(1+$H$10)*C27</f>
        <v>118.40305440133335</v>
      </c>
      <c r="D28" s="26">
        <f t="shared" si="2"/>
        <v>2.200000000000002E-2</v>
      </c>
      <c r="E28" s="44">
        <f t="shared" si="0"/>
        <v>0.95741054913239454</v>
      </c>
      <c r="F28" s="40">
        <f t="shared" si="1"/>
        <v>0.93149412874232407</v>
      </c>
    </row>
    <row r="29" spans="2:7" x14ac:dyDescent="0.2">
      <c r="B29" s="17">
        <v>2023</v>
      </c>
      <c r="C29" s="25">
        <f t="shared" si="3"/>
        <v>121.00792159816268</v>
      </c>
      <c r="D29" s="26">
        <f t="shared" si="2"/>
        <v>2.200000000000002E-2</v>
      </c>
      <c r="E29" s="44">
        <f t="shared" si="0"/>
        <v>0.93680092870097309</v>
      </c>
      <c r="F29" s="40">
        <f t="shared" si="1"/>
        <v>0.91144239602967136</v>
      </c>
    </row>
    <row r="30" spans="2:7" x14ac:dyDescent="0.2">
      <c r="B30" s="17">
        <v>2024</v>
      </c>
      <c r="C30" s="25">
        <f t="shared" si="3"/>
        <v>123.67009587332227</v>
      </c>
      <c r="D30" s="26">
        <f t="shared" si="2"/>
        <v>2.200000000000002E-2</v>
      </c>
      <c r="E30" s="44">
        <f t="shared" si="0"/>
        <v>0.91663495958999319</v>
      </c>
      <c r="F30" s="40">
        <f t="shared" si="1"/>
        <v>0.89182230531278983</v>
      </c>
    </row>
    <row r="31" spans="2:7" x14ac:dyDescent="0.2">
      <c r="B31" s="17">
        <v>2025</v>
      </c>
      <c r="C31" s="25">
        <f t="shared" si="3"/>
        <v>126.39083798253536</v>
      </c>
      <c r="D31" s="26">
        <f t="shared" si="2"/>
        <v>2.200000000000002E-2</v>
      </c>
      <c r="E31" s="44">
        <f t="shared" si="0"/>
        <v>0.89690309157533576</v>
      </c>
      <c r="F31" s="40">
        <f t="shared" si="1"/>
        <v>0.87262456488531304</v>
      </c>
    </row>
    <row r="32" spans="2:7" x14ac:dyDescent="0.2">
      <c r="B32" s="17">
        <v>2026</v>
      </c>
      <c r="C32" s="25">
        <f t="shared" si="3"/>
        <v>129.17143641815113</v>
      </c>
      <c r="D32" s="26">
        <f t="shared" si="2"/>
        <v>2.200000000000002E-2</v>
      </c>
      <c r="E32" s="44">
        <f t="shared" si="0"/>
        <v>0.87759598001500572</v>
      </c>
      <c r="F32" s="40">
        <f t="shared" si="1"/>
        <v>0.85384008305803627</v>
      </c>
    </row>
    <row r="33" spans="2:6" x14ac:dyDescent="0.2">
      <c r="B33" s="17">
        <v>2027</v>
      </c>
      <c r="C33" s="25">
        <f t="shared" si="3"/>
        <v>132.01320801935046</v>
      </c>
      <c r="D33" s="26">
        <f t="shared" si="2"/>
        <v>2.200000000000002E-2</v>
      </c>
      <c r="E33" s="44">
        <f t="shared" si="0"/>
        <v>0.85870448142368461</v>
      </c>
      <c r="F33" s="40">
        <f t="shared" si="1"/>
        <v>0.83545996385326438</v>
      </c>
    </row>
    <row r="34" spans="2:6" x14ac:dyDescent="0.2">
      <c r="B34" s="17">
        <v>2028</v>
      </c>
      <c r="C34" s="25">
        <f t="shared" si="3"/>
        <v>134.91749859577618</v>
      </c>
      <c r="D34" s="26">
        <f t="shared" si="2"/>
        <v>2.200000000000002E-2</v>
      </c>
      <c r="E34" s="44">
        <f t="shared" si="0"/>
        <v>0.84021964914254854</v>
      </c>
      <c r="F34" s="40">
        <f t="shared" si="1"/>
        <v>0.81747550279184378</v>
      </c>
    </row>
    <row r="35" spans="2:6" ht="12" thickBot="1" x14ac:dyDescent="0.25">
      <c r="B35" s="22">
        <v>2029</v>
      </c>
      <c r="C35" s="23">
        <f t="shared" si="3"/>
        <v>137.88568356488327</v>
      </c>
      <c r="D35" s="24">
        <f t="shared" si="2"/>
        <v>2.200000000000002E-2</v>
      </c>
      <c r="E35" s="45">
        <f t="shared" si="0"/>
        <v>0.82213272910229795</v>
      </c>
      <c r="F35" s="41">
        <f t="shared" si="1"/>
        <v>0.79987818277088429</v>
      </c>
    </row>
    <row r="36" spans="2:6" x14ac:dyDescent="0.2">
      <c r="B36" s="18">
        <v>2030</v>
      </c>
      <c r="C36" s="19">
        <f t="shared" si="3"/>
        <v>140.91916860331071</v>
      </c>
      <c r="D36" s="20">
        <f t="shared" si="2"/>
        <v>2.200000000000002E-2</v>
      </c>
      <c r="E36" s="43">
        <f t="shared" si="0"/>
        <v>0.8044351556773951</v>
      </c>
      <c r="F36" s="39">
        <f t="shared" si="1"/>
        <v>0.78265967003021941</v>
      </c>
    </row>
    <row r="37" spans="2:6" x14ac:dyDescent="0.2">
      <c r="B37" s="17">
        <v>2031</v>
      </c>
      <c r="C37" s="25">
        <f t="shared" si="3"/>
        <v>144.01939031258354</v>
      </c>
      <c r="D37" s="26">
        <f t="shared" si="2"/>
        <v>2.200000000000002E-2</v>
      </c>
      <c r="E37" s="44">
        <f t="shared" si="0"/>
        <v>0.78711854762954514</v>
      </c>
      <c r="F37" s="40">
        <f t="shared" si="1"/>
        <v>0.76581181020569411</v>
      </c>
    </row>
    <row r="38" spans="2:6" x14ac:dyDescent="0.2">
      <c r="B38" s="17">
        <v>2032</v>
      </c>
      <c r="C38" s="25">
        <f t="shared" si="3"/>
        <v>147.18781689946039</v>
      </c>
      <c r="D38" s="26">
        <f t="shared" si="2"/>
        <v>2.200000000000002E-2</v>
      </c>
      <c r="E38" s="44">
        <f t="shared" si="0"/>
        <v>0.7701747041384982</v>
      </c>
      <c r="F38" s="40">
        <f t="shared" si="1"/>
        <v>0.74932662446741105</v>
      </c>
    </row>
    <row r="39" spans="2:6" x14ac:dyDescent="0.2">
      <c r="B39" s="17">
        <v>2033</v>
      </c>
      <c r="C39" s="25">
        <f t="shared" si="3"/>
        <v>150.42594887124852</v>
      </c>
      <c r="D39" s="26">
        <f>C39/C38-1</f>
        <v>2.200000000000002E-2</v>
      </c>
      <c r="E39" s="44">
        <f t="shared" si="0"/>
        <v>0.75359560091829558</v>
      </c>
      <c r="F39" s="40">
        <f t="shared" si="1"/>
        <v>0.73319630574110661</v>
      </c>
    </row>
    <row r="40" spans="2:6" x14ac:dyDescent="0.2">
      <c r="B40" s="17">
        <v>2034</v>
      </c>
      <c r="C40" s="25">
        <f t="shared" si="3"/>
        <v>153.735319746416</v>
      </c>
      <c r="D40" s="26">
        <f t="shared" si="2"/>
        <v>2.200000000000002E-2</v>
      </c>
      <c r="E40" s="44">
        <f t="shared" si="0"/>
        <v>0.73737338641711903</v>
      </c>
      <c r="F40" s="40">
        <f t="shared" si="1"/>
        <v>0.71741321501086752</v>
      </c>
    </row>
    <row r="41" spans="2:6" x14ac:dyDescent="0.2">
      <c r="B41" s="17">
        <v>2035</v>
      </c>
      <c r="C41" s="25">
        <f t="shared" si="3"/>
        <v>157.11749678083714</v>
      </c>
      <c r="D41" s="26">
        <f t="shared" si="2"/>
        <v>2.200000000000002E-2</v>
      </c>
      <c r="E41" s="44">
        <f t="shared" si="0"/>
        <v>0.7215003780989423</v>
      </c>
      <c r="F41" s="40">
        <f t="shared" si="1"/>
        <v>0.70196987770143593</v>
      </c>
    </row>
    <row r="42" spans="2:6" x14ac:dyDescent="0.2">
      <c r="B42" s="17">
        <v>2036</v>
      </c>
      <c r="C42" s="25">
        <f t="shared" si="3"/>
        <v>160.57408171001558</v>
      </c>
      <c r="D42" s="26">
        <f t="shared" si="2"/>
        <v>2.200000000000002E-2</v>
      </c>
      <c r="E42" s="44">
        <f t="shared" si="0"/>
        <v>0.7059690588052272</v>
      </c>
      <c r="F42" s="40">
        <f t="shared" si="1"/>
        <v>0.68685898013839131</v>
      </c>
    </row>
    <row r="43" spans="2:6" x14ac:dyDescent="0.2">
      <c r="B43" s="17">
        <v>2037</v>
      </c>
      <c r="C43" s="25">
        <f t="shared" si="3"/>
        <v>164.10671150763594</v>
      </c>
      <c r="D43" s="26">
        <f t="shared" si="2"/>
        <v>2.200000000000002E-2</v>
      </c>
      <c r="E43" s="44">
        <f t="shared" si="0"/>
        <v>0.6907720731949385</v>
      </c>
      <c r="F43" s="40">
        <f t="shared" si="1"/>
        <v>0.6720733660845315</v>
      </c>
    </row>
    <row r="44" spans="2:6" x14ac:dyDescent="0.2">
      <c r="B44" s="17">
        <v>2038</v>
      </c>
      <c r="C44" s="25">
        <f t="shared" si="3"/>
        <v>167.71705916080393</v>
      </c>
      <c r="D44" s="26">
        <f t="shared" si="2"/>
        <v>2.200000000000002E-2</v>
      </c>
      <c r="E44" s="44">
        <f t="shared" si="0"/>
        <v>0.67590222426119229</v>
      </c>
      <c r="F44" s="40">
        <f t="shared" si="1"/>
        <v>0.65760603335081358</v>
      </c>
    </row>
    <row r="45" spans="2:6" ht="12" thickBot="1" x14ac:dyDescent="0.25">
      <c r="B45" s="22">
        <v>2039</v>
      </c>
      <c r="C45" s="23">
        <f t="shared" si="3"/>
        <v>171.40683446234161</v>
      </c>
      <c r="D45" s="24">
        <f t="shared" si="2"/>
        <v>2.200000000000002E-2</v>
      </c>
      <c r="E45" s="45">
        <f t="shared" si="0"/>
        <v>0.66135246992288876</v>
      </c>
      <c r="F45" s="41">
        <f t="shared" si="1"/>
        <v>0.64345013048024813</v>
      </c>
    </row>
    <row r="46" spans="2:6" x14ac:dyDescent="0.2">
      <c r="B46" s="18">
        <v>2040</v>
      </c>
      <c r="C46" s="19">
        <f t="shared" si="3"/>
        <v>175.17778482051312</v>
      </c>
      <c r="D46" s="20">
        <f t="shared" si="2"/>
        <v>2.200000000000002E-2</v>
      </c>
      <c r="E46" s="43">
        <f t="shared" si="0"/>
        <v>0.64711591968971494</v>
      </c>
      <c r="F46" s="39">
        <f t="shared" si="1"/>
        <v>0.62959895350317829</v>
      </c>
    </row>
    <row r="47" spans="2:6" x14ac:dyDescent="0.2">
      <c r="B47" s="17">
        <v>2041</v>
      </c>
      <c r="C47" s="25">
        <f t="shared" si="3"/>
        <v>179.03169608656441</v>
      </c>
      <c r="D47" s="26">
        <f t="shared" si="2"/>
        <v>2.200000000000002E-2</v>
      </c>
      <c r="E47" s="44">
        <f t="shared" si="0"/>
        <v>0.63318583139893836</v>
      </c>
      <c r="F47" s="40">
        <f t="shared" si="1"/>
        <v>0.61604594276240532</v>
      </c>
    </row>
    <row r="48" spans="2:6" x14ac:dyDescent="0.2">
      <c r="B48" s="17">
        <v>2042</v>
      </c>
      <c r="C48" s="25">
        <f t="shared" si="3"/>
        <v>182.97039340046882</v>
      </c>
      <c r="D48" s="26">
        <f t="shared" si="2"/>
        <v>2.200000000000002E-2</v>
      </c>
      <c r="E48" s="44">
        <f t="shared" si="0"/>
        <v>0.61955560802244458</v>
      </c>
      <c r="F48" s="40">
        <f t="shared" si="1"/>
        <v>0.60278467980665884</v>
      </c>
    </row>
    <row r="49" spans="2:6" x14ac:dyDescent="0.2">
      <c r="B49" s="17">
        <v>2043</v>
      </c>
      <c r="C49" s="25">
        <f t="shared" si="3"/>
        <v>186.99574205527915</v>
      </c>
      <c r="D49" s="26">
        <f t="shared" si="2"/>
        <v>2.200000000000002E-2</v>
      </c>
      <c r="E49" s="44">
        <f t="shared" si="0"/>
        <v>0.60621879454250938</v>
      </c>
      <c r="F49" s="40">
        <f t="shared" si="1"/>
        <v>0.58980888435093815</v>
      </c>
    </row>
    <row r="50" spans="2:6" x14ac:dyDescent="0.2">
      <c r="B50" s="17">
        <v>2044</v>
      </c>
      <c r="C50" s="25">
        <f t="shared" si="3"/>
        <v>191.10964838049529</v>
      </c>
      <c r="D50" s="26">
        <f t="shared" si="2"/>
        <v>2.200000000000002E-2</v>
      </c>
      <c r="E50" s="44">
        <f t="shared" si="0"/>
        <v>0.59316907489482329</v>
      </c>
      <c r="F50" s="40">
        <f t="shared" si="1"/>
        <v>0.57711241130228785</v>
      </c>
    </row>
    <row r="51" spans="2:6" x14ac:dyDescent="0.2">
      <c r="B51" s="17">
        <v>2045</v>
      </c>
      <c r="C51" s="25">
        <f t="shared" si="3"/>
        <v>195.31406064486617</v>
      </c>
      <c r="D51" s="26">
        <f t="shared" si="2"/>
        <v>2.200000000000002E-2</v>
      </c>
      <c r="E51" s="44">
        <f t="shared" si="0"/>
        <v>0.58040026897732222</v>
      </c>
      <c r="F51" s="40">
        <f t="shared" si="1"/>
        <v>0.56468924784959673</v>
      </c>
    </row>
    <row r="52" spans="2:6" x14ac:dyDescent="0.2">
      <c r="B52" s="17">
        <v>2046</v>
      </c>
      <c r="C52" s="25">
        <f t="shared" si="3"/>
        <v>199.61096997905324</v>
      </c>
      <c r="D52" s="26">
        <f t="shared" si="2"/>
        <v>2.200000000000002E-2</v>
      </c>
      <c r="E52" s="44">
        <f t="shared" si="0"/>
        <v>0.56790632972340716</v>
      </c>
      <c r="F52" s="40">
        <f t="shared" si="1"/>
        <v>0.55253351061604372</v>
      </c>
    </row>
    <row r="53" spans="2:6" x14ac:dyDescent="0.2">
      <c r="B53" s="17">
        <v>2047</v>
      </c>
      <c r="C53" s="25">
        <f t="shared" si="3"/>
        <v>204.00241131859241</v>
      </c>
      <c r="D53" s="26">
        <f t="shared" si="2"/>
        <v>2.200000000000002E-2</v>
      </c>
      <c r="E53" s="44">
        <f t="shared" si="0"/>
        <v>0.55568134023816751</v>
      </c>
      <c r="F53" s="40">
        <f t="shared" si="1"/>
        <v>0.54063944287284127</v>
      </c>
    </row>
    <row r="54" spans="2:6" x14ac:dyDescent="0.2">
      <c r="B54" s="17">
        <v>2048</v>
      </c>
      <c r="C54" s="25">
        <f t="shared" si="3"/>
        <v>208.49046436760145</v>
      </c>
      <c r="D54" s="26">
        <f t="shared" si="2"/>
        <v>2.200000000000002E-2</v>
      </c>
      <c r="E54" s="44">
        <f t="shared" si="0"/>
        <v>0.54371951099625004</v>
      </c>
      <c r="F54" s="40">
        <f t="shared" si="1"/>
        <v>0.52900141181295623</v>
      </c>
    </row>
    <row r="55" spans="2:6" x14ac:dyDescent="0.2">
      <c r="B55" s="17">
        <v>2049</v>
      </c>
      <c r="C55" s="25">
        <f t="shared" si="3"/>
        <v>213.07725458368867</v>
      </c>
      <c r="D55" s="26">
        <f t="shared" si="2"/>
        <v>2.200000000000002E-2</v>
      </c>
      <c r="E55" s="44">
        <f t="shared" si="0"/>
        <v>0.53201517710004897</v>
      </c>
      <c r="F55" s="40">
        <f t="shared" si="1"/>
        <v>0.51761390588351885</v>
      </c>
    </row>
    <row r="56" spans="2:6" ht="12" thickBot="1" x14ac:dyDescent="0.25">
      <c r="B56" s="22">
        <v>2050</v>
      </c>
      <c r="C56" s="23">
        <f t="shared" si="3"/>
        <v>217.76495418452981</v>
      </c>
      <c r="D56" s="24">
        <f t="shared" si="2"/>
        <v>2.200000000000002E-2</v>
      </c>
      <c r="E56" s="45">
        <f t="shared" si="0"/>
        <v>0.52056279559691676</v>
      </c>
      <c r="F56" s="41">
        <f t="shared" si="1"/>
        <v>0.50647153217565444</v>
      </c>
    </row>
  </sheetData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2</vt:i4>
      </vt:variant>
    </vt:vector>
  </HeadingPairs>
  <TitlesOfParts>
    <vt:vector size="15" baseType="lpstr">
      <vt:lpstr>Input Assumptions</vt:lpstr>
      <vt:lpstr>LCOE Cost Summary</vt:lpstr>
      <vt:lpstr>ATB&gt;&gt;&gt;</vt:lpstr>
      <vt:lpstr>ATB Offshore Wind_SEE</vt:lpstr>
      <vt:lpstr>ATB Land-Based Wind_SEE</vt:lpstr>
      <vt:lpstr>ATB Paired Solar_SEE</vt:lpstr>
      <vt:lpstr>ATB Utility Solar_SEE</vt:lpstr>
      <vt:lpstr>EnCompass Prep&gt;&gt;&gt;</vt:lpstr>
      <vt:lpstr>Deflator</vt:lpstr>
      <vt:lpstr>EnCompass</vt:lpstr>
      <vt:lpstr>EnCompass&gt;&gt;&gt;</vt:lpstr>
      <vt:lpstr>TimeSeries</vt:lpstr>
      <vt:lpstr>TimeSeriesDatedChanges</vt:lpstr>
      <vt:lpstr>dollar_year</vt:lpstr>
      <vt:lpstr>inflation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Jason Frost</dc:creator>
  <cp:lastModifiedBy>Joe Childers</cp:lastModifiedBy>
  <dcterms:created xsi:type="dcterms:W3CDTF">2019-03-18T18:44:38Z</dcterms:created>
  <dcterms:modified xsi:type="dcterms:W3CDTF">2021-06-08T21:19:10Z</dcterms:modified>
</cp:coreProperties>
</file>